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5.xml" ContentType="application/vnd.openxmlformats-officedocument.themeOverrid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6.xml" ContentType="application/vnd.openxmlformats-officedocument.themeOverrid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7.xml" ContentType="application/vnd.openxmlformats-officedocument.themeOverrid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8.xml" ContentType="application/vnd.openxmlformats-officedocument.themeOverrid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9.xml" ContentType="application/vnd.openxmlformats-officedocument.themeOverrid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0.xml" ContentType="application/vnd.openxmlformats-officedocument.themeOverride+xml"/>
  <Override PartName="/xl/drawings/drawing13.xml" ContentType="application/vnd.openxmlformats-officedocument.drawing+xml"/>
  <Override PartName="/xl/tables/table13.xml" ContentType="application/vnd.openxmlformats-officedocument.spreadsheetml.tab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1.xml" ContentType="application/vnd.openxmlformats-officedocument.themeOverride+xml"/>
  <Override PartName="/xl/drawings/drawing14.xml" ContentType="application/vnd.openxmlformats-officedocument.drawing+xml"/>
  <Override PartName="/xl/tables/table14.xml" ContentType="application/vnd.openxmlformats-officedocument.spreadsheetml.tab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2.xml" ContentType="application/vnd.openxmlformats-officedocument.themeOverride+xml"/>
  <Override PartName="/xl/drawings/drawing15.xml" ContentType="application/vnd.openxmlformats-officedocument.drawing+xml"/>
  <Override PartName="/xl/tables/table15.xml" ContentType="application/vnd.openxmlformats-officedocument.spreadsheetml.tab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3.xml" ContentType="application/vnd.openxmlformats-officedocument.themeOverride+xml"/>
  <Override PartName="/xl/drawings/drawing16.xml" ContentType="application/vnd.openxmlformats-officedocument.drawing+xml"/>
  <Override PartName="/xl/tables/table16.xml" ContentType="application/vnd.openxmlformats-officedocument.spreadsheetml.tab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4.xml" ContentType="application/vnd.openxmlformats-officedocument.themeOverride+xml"/>
  <Override PartName="/xl/drawings/drawing17.xml" ContentType="application/vnd.openxmlformats-officedocument.drawing+xml"/>
  <Override PartName="/xl/tables/table17.xml" ContentType="application/vnd.openxmlformats-officedocument.spreadsheetml.tab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5.xml" ContentType="application/vnd.openxmlformats-officedocument.themeOverride+xml"/>
  <Override PartName="/xl/drawings/drawing18.xml" ContentType="application/vnd.openxmlformats-officedocument.drawing+xml"/>
  <Override PartName="/xl/tables/table18.xml" ContentType="application/vnd.openxmlformats-officedocument.spreadsheetml.tab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6.xml" ContentType="application/vnd.openxmlformats-officedocument.themeOverride+xml"/>
  <Override PartName="/xl/drawings/drawing19.xml" ContentType="application/vnd.openxmlformats-officedocument.drawing+xml"/>
  <Override PartName="/xl/tables/table19.xml" ContentType="application/vnd.openxmlformats-officedocument.spreadsheetml.tab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7.xml" ContentType="application/vnd.openxmlformats-officedocument.themeOverride+xml"/>
  <Override PartName="/xl/drawings/drawing20.xml" ContentType="application/vnd.openxmlformats-officedocument.drawing+xml"/>
  <Override PartName="/xl/tables/table20.xml" ContentType="application/vnd.openxmlformats-officedocument.spreadsheetml.tab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8.xml" ContentType="application/vnd.openxmlformats-officedocument.themeOverride+xml"/>
  <Override PartName="/xl/drawings/drawing21.xml" ContentType="application/vnd.openxmlformats-officedocument.drawing+xml"/>
  <Override PartName="/xl/tables/table21.xml" ContentType="application/vnd.openxmlformats-officedocument.spreadsheetml.tab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9.xml" ContentType="application/vnd.openxmlformats-officedocument.themeOverride+xml"/>
  <Override PartName="/xl/drawings/drawing22.xml" ContentType="application/vnd.openxmlformats-officedocument.drawing+xml"/>
  <Override PartName="/xl/tables/table22.xml" ContentType="application/vnd.openxmlformats-officedocument.spreadsheetml.tab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0.xml" ContentType="application/vnd.openxmlformats-officedocument.themeOverride+xml"/>
  <Override PartName="/xl/drawings/drawing23.xml" ContentType="application/vnd.openxmlformats-officedocument.drawing+xml"/>
  <Override PartName="/xl/tables/table23.xml" ContentType="application/vnd.openxmlformats-officedocument.spreadsheetml.tab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1.xml" ContentType="application/vnd.openxmlformats-officedocument.themeOverride+xml"/>
  <Override PartName="/xl/drawings/drawing24.xml" ContentType="application/vnd.openxmlformats-officedocument.drawing+xml"/>
  <Override PartName="/xl/tables/table24.xml" ContentType="application/vnd.openxmlformats-officedocument.spreadsheetml.tab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2.xml" ContentType="application/vnd.openxmlformats-officedocument.themeOverride+xml"/>
  <Override PartName="/xl/drawings/drawing25.xml" ContentType="application/vnd.openxmlformats-officedocument.drawing+xml"/>
  <Override PartName="/xl/tables/table25.xml" ContentType="application/vnd.openxmlformats-officedocument.spreadsheetml.tab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23.xml" ContentType="application/vnd.openxmlformats-officedocument.themeOverride+xml"/>
  <Override PartName="/xl/drawings/drawing26.xml" ContentType="application/vnd.openxmlformats-officedocument.drawing+xml"/>
  <Override PartName="/xl/tables/table26.xml" ContentType="application/vnd.openxmlformats-officedocument.spreadsheetml.tab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theme/themeOverride24.xml" ContentType="application/vnd.openxmlformats-officedocument.themeOverride+xml"/>
  <Override PartName="/xl/drawings/drawing27.xml" ContentType="application/vnd.openxmlformats-officedocument.drawing+xml"/>
  <Override PartName="/xl/tables/table27.xml" ContentType="application/vnd.openxmlformats-officedocument.spreadsheetml.tab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theme/themeOverride25.xml" ContentType="application/vnd.openxmlformats-officedocument.themeOverride+xml"/>
  <Override PartName="/xl/drawings/drawing28.xml" ContentType="application/vnd.openxmlformats-officedocument.drawing+xml"/>
  <Override PartName="/xl/tables/table28.xml" ContentType="application/vnd.openxmlformats-officedocument.spreadsheetml.tab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6.xml" ContentType="application/vnd.openxmlformats-officedocument.themeOverride+xml"/>
  <Override PartName="/xl/drawings/drawing29.xml" ContentType="application/vnd.openxmlformats-officedocument.drawing+xml"/>
  <Override PartName="/xl/tables/table29.xml" ContentType="application/vnd.openxmlformats-officedocument.spreadsheetml.tab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7.xml" ContentType="application/vnd.openxmlformats-officedocument.themeOverride+xml"/>
  <Override PartName="/xl/drawings/drawing30.xml" ContentType="application/vnd.openxmlformats-officedocument.drawing+xml"/>
  <Override PartName="/xl/tables/table30.xml" ContentType="application/vnd.openxmlformats-officedocument.spreadsheetml.tab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8.xml" ContentType="application/vnd.openxmlformats-officedocument.themeOverride+xml"/>
  <Override PartName="/xl/drawings/drawing31.xml" ContentType="application/vnd.openxmlformats-officedocument.drawing+xml"/>
  <Override PartName="/xl/tables/table31.xml" ContentType="application/vnd.openxmlformats-officedocument.spreadsheetml.tab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29.xml" ContentType="application/vnd.openxmlformats-officedocument.themeOverride+xml"/>
  <Override PartName="/xl/drawings/drawing32.xml" ContentType="application/vnd.openxmlformats-officedocument.drawing+xml"/>
  <Override PartName="/xl/tables/table32.xml" ContentType="application/vnd.openxmlformats-officedocument.spreadsheetml.tab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30.xml" ContentType="application/vnd.openxmlformats-officedocument.themeOverride+xml"/>
  <Override PartName="/xl/drawings/drawing33.xml" ContentType="application/vnd.openxmlformats-officedocument.drawing+xml"/>
  <Override PartName="/xl/tables/table33.xml" ContentType="application/vnd.openxmlformats-officedocument.spreadsheetml.tab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heme/themeOverride31.xml" ContentType="application/vnd.openxmlformats-officedocument.themeOverride+xml"/>
  <Override PartName="/xl/drawings/drawing34.xml" ContentType="application/vnd.openxmlformats-officedocument.drawing+xml"/>
  <Override PartName="/xl/tables/table34.xml" ContentType="application/vnd.openxmlformats-officedocument.spreadsheetml.tab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32.xml" ContentType="application/vnd.openxmlformats-officedocument.themeOverride+xml"/>
  <Override PartName="/xl/drawings/drawing35.xml" ContentType="application/vnd.openxmlformats-officedocument.drawing+xml"/>
  <Override PartName="/xl/tables/table35.xml" ContentType="application/vnd.openxmlformats-officedocument.spreadsheetml.tab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heme/themeOverride33.xml" ContentType="application/vnd.openxmlformats-officedocument.themeOverride+xml"/>
  <Override PartName="/xl/drawings/drawing36.xml" ContentType="application/vnd.openxmlformats-officedocument.drawing+xml"/>
  <Override PartName="/xl/tables/table36.xml" ContentType="application/vnd.openxmlformats-officedocument.spreadsheetml.tab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theme/themeOverride34.xml" ContentType="application/vnd.openxmlformats-officedocument.themeOverride+xml"/>
  <Override PartName="/xl/drawings/drawing37.xml" ContentType="application/vnd.openxmlformats-officedocument.drawing+xml"/>
  <Override PartName="/xl/tables/table37.xml" ContentType="application/vnd.openxmlformats-officedocument.spreadsheetml.tab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theme/themeOverride35.xml" ContentType="application/vnd.openxmlformats-officedocument.themeOverride+xml"/>
  <Override PartName="/xl/drawings/drawing38.xml" ContentType="application/vnd.openxmlformats-officedocument.drawing+xml"/>
  <Override PartName="/xl/tables/table38.xml" ContentType="application/vnd.openxmlformats-officedocument.spreadsheetml.tab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36.xml" ContentType="application/vnd.openxmlformats-officedocument.themeOverride+xml"/>
  <Override PartName="/xl/drawings/drawing39.xml" ContentType="application/vnd.openxmlformats-officedocument.drawing+xml"/>
  <Override PartName="/xl/tables/table39.xml" ContentType="application/vnd.openxmlformats-officedocument.spreadsheetml.tab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37.xml" ContentType="application/vnd.openxmlformats-officedocument.themeOverride+xml"/>
  <Override PartName="/xl/drawings/drawing40.xml" ContentType="application/vnd.openxmlformats-officedocument.drawing+xml"/>
  <Override PartName="/xl/tables/table40.xml" ContentType="application/vnd.openxmlformats-officedocument.spreadsheetml.tab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8.xml" ContentType="application/vnd.openxmlformats-officedocument.themeOverride+xml"/>
  <Override PartName="/xl/drawings/drawing41.xml" ContentType="application/vnd.openxmlformats-officedocument.drawing+xml"/>
  <Override PartName="/xl/tables/table41.xml" ContentType="application/vnd.openxmlformats-officedocument.spreadsheetml.tab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39.xml" ContentType="application/vnd.openxmlformats-officedocument.themeOverride+xml"/>
  <Override PartName="/xl/drawings/drawing42.xml" ContentType="application/vnd.openxmlformats-officedocument.drawing+xml"/>
  <Override PartName="/xl/tables/table42.xml" ContentType="application/vnd.openxmlformats-officedocument.spreadsheetml.tab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40.xml" ContentType="application/vnd.openxmlformats-officedocument.themeOverride+xml"/>
  <Override PartName="/xl/drawings/drawing43.xml" ContentType="application/vnd.openxmlformats-officedocument.drawing+xml"/>
  <Override PartName="/xl/tables/table43.xml" ContentType="application/vnd.openxmlformats-officedocument.spreadsheetml.tab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41.xml" ContentType="application/vnd.openxmlformats-officedocument.themeOverride+xml"/>
  <Override PartName="/xl/drawings/drawing44.xml" ContentType="application/vnd.openxmlformats-officedocument.drawing+xml"/>
  <Override PartName="/xl/tables/table44.xml" ContentType="application/vnd.openxmlformats-officedocument.spreadsheetml.tab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42.xml" ContentType="application/vnd.openxmlformats-officedocument.themeOverride+xml"/>
  <Override PartName="/xl/drawings/drawing45.xml" ContentType="application/vnd.openxmlformats-officedocument.drawing+xml"/>
  <Override PartName="/xl/tables/table45.xml" ContentType="application/vnd.openxmlformats-officedocument.spreadsheetml.tab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theme/themeOverride43.xml" ContentType="application/vnd.openxmlformats-officedocument.themeOverride+xml"/>
  <Override PartName="/xl/drawings/drawing46.xml" ContentType="application/vnd.openxmlformats-officedocument.drawing+xml"/>
  <Override PartName="/xl/tables/table46.xml" ContentType="application/vnd.openxmlformats-officedocument.spreadsheetml.tab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theme/themeOverride44.xml" ContentType="application/vnd.openxmlformats-officedocument.themeOverride+xml"/>
  <Override PartName="/xl/drawings/drawing47.xml" ContentType="application/vnd.openxmlformats-officedocument.drawing+xml"/>
  <Override PartName="/xl/tables/table47.xml" ContentType="application/vnd.openxmlformats-officedocument.spreadsheetml.tab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45.xml" ContentType="application/vnd.openxmlformats-officedocument.themeOverride+xml"/>
  <Override PartName="/xl/drawings/drawing48.xml" ContentType="application/vnd.openxmlformats-officedocument.drawing+xml"/>
  <Override PartName="/xl/tables/table48.xml" ContentType="application/vnd.openxmlformats-officedocument.spreadsheetml.tabl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theme/themeOverride46.xml" ContentType="application/vnd.openxmlformats-officedocument.themeOverride+xml"/>
  <Override PartName="/xl/drawings/drawing49.xml" ContentType="application/vnd.openxmlformats-officedocument.drawing+xml"/>
  <Override PartName="/xl/tables/table49.xml" ContentType="application/vnd.openxmlformats-officedocument.spreadsheetml.tab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theme/themeOverride47.xml" ContentType="application/vnd.openxmlformats-officedocument.themeOverride+xml"/>
  <Override PartName="/xl/drawings/drawing50.xml" ContentType="application/vnd.openxmlformats-officedocument.drawing+xml"/>
  <Override PartName="/xl/tables/table50.xml" ContentType="application/vnd.openxmlformats-officedocument.spreadsheetml.tab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theme/themeOverride48.xml" ContentType="application/vnd.openxmlformats-officedocument.themeOverride+xml"/>
  <Override PartName="/xl/drawings/drawing51.xml" ContentType="application/vnd.openxmlformats-officedocument.drawing+xml"/>
  <Override PartName="/xl/tables/table51.xml" ContentType="application/vnd.openxmlformats-officedocument.spreadsheetml.tab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theme/themeOverride49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y\Desktop\Anton Heatwave\PMI\"/>
    </mc:Choice>
  </mc:AlternateContent>
  <xr:revisionPtr revIDLastSave="0" documentId="13_ncr:1_{3E388FA0-996C-4F1C-B181-54C20AA7EFAB}" xr6:coauthVersionLast="45" xr6:coauthVersionMax="45" xr10:uidLastSave="{00000000-0000-0000-0000-000000000000}"/>
  <bookViews>
    <workbookView xWindow="-120" yWindow="-120" windowWidth="29040" windowHeight="15840" tabRatio="957" xr2:uid="{0B3BBBE8-AD9B-42C7-BE36-45130093338E}"/>
  </bookViews>
  <sheets>
    <sheet name="PMI" sheetId="53" r:id="rId1"/>
    <sheet name="Australia" sheetId="3" r:id="rId2"/>
    <sheet name="Austria" sheetId="4" r:id="rId3"/>
    <sheet name="Brazil" sheetId="5" r:id="rId4"/>
    <sheet name="Canada" sheetId="6" r:id="rId5"/>
    <sheet name="China" sheetId="7" r:id="rId6"/>
    <sheet name="Colombia" sheetId="8" r:id="rId7"/>
    <sheet name="Czech Republic" sheetId="9" r:id="rId8"/>
    <sheet name="Denmark" sheetId="10" r:id="rId9"/>
    <sheet name="Egypt" sheetId="11" r:id="rId10"/>
    <sheet name="Euro Area" sheetId="12" r:id="rId11"/>
    <sheet name="France" sheetId="13" r:id="rId12"/>
    <sheet name="Germany" sheetId="14" r:id="rId13"/>
    <sheet name="Greece" sheetId="15" r:id="rId14"/>
    <sheet name="Hong Kong" sheetId="16" r:id="rId15"/>
    <sheet name="Hungary" sheetId="17" r:id="rId16"/>
    <sheet name="India" sheetId="18" r:id="rId17"/>
    <sheet name="Indonesia" sheetId="19" r:id="rId18"/>
    <sheet name="Ireland" sheetId="20" r:id="rId19"/>
    <sheet name="Israel" sheetId="21" r:id="rId20"/>
    <sheet name="Italy" sheetId="22" r:id="rId21"/>
    <sheet name="Japan" sheetId="23" r:id="rId22"/>
    <sheet name="Kenya" sheetId="24" r:id="rId23"/>
    <sheet name="Lebanon" sheetId="25" r:id="rId24"/>
    <sheet name="Malaysia" sheetId="26" r:id="rId25"/>
    <sheet name="Mexico" sheetId="27" r:id="rId26"/>
    <sheet name="Myanmar" sheetId="28" r:id="rId27"/>
    <sheet name="Netherlands" sheetId="29" r:id="rId28"/>
    <sheet name="New Zealand" sheetId="30" r:id="rId29"/>
    <sheet name="Nigeria" sheetId="31" r:id="rId30"/>
    <sheet name="Norway" sheetId="32" r:id="rId31"/>
    <sheet name="Philippines" sheetId="33" r:id="rId32"/>
    <sheet name="Poland" sheetId="34" r:id="rId33"/>
    <sheet name="Puerto Rico" sheetId="35" r:id="rId34"/>
    <sheet name="Qatar" sheetId="36" r:id="rId35"/>
    <sheet name="Russia" sheetId="37" r:id="rId36"/>
    <sheet name="Saudi Arabia" sheetId="38" r:id="rId37"/>
    <sheet name="Singapore" sheetId="39" r:id="rId38"/>
    <sheet name="South Africa" sheetId="40" r:id="rId39"/>
    <sheet name="South Korea" sheetId="41" r:id="rId40"/>
    <sheet name="Spain" sheetId="42" r:id="rId41"/>
    <sheet name="Sri Lanka" sheetId="43" r:id="rId42"/>
    <sheet name="Sweden" sheetId="44" r:id="rId43"/>
    <sheet name="Switzerland" sheetId="45" r:id="rId44"/>
    <sheet name="Taiwan" sheetId="46" r:id="rId45"/>
    <sheet name="Thailand" sheetId="47" r:id="rId46"/>
    <sheet name="Turkey" sheetId="48" r:id="rId47"/>
    <sheet name="United Arab Emirates" sheetId="49" r:id="rId48"/>
    <sheet name="United Kingdom" sheetId="50" r:id="rId49"/>
    <sheet name="United States" sheetId="51" r:id="rId50"/>
    <sheet name="Vietnam" sheetId="52" r:id="rId51"/>
  </sheets>
  <definedNames>
    <definedName name="ExternalData_1" localSheetId="0" hidden="1">PMI!$A$1:$D$51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4" l="1"/>
  <c r="E13" i="14"/>
  <c r="E13" i="9"/>
  <c r="D91" i="52" l="1"/>
  <c r="E91" i="52"/>
  <c r="D98" i="49"/>
  <c r="E98" i="49"/>
  <c r="D98" i="48"/>
  <c r="E98" i="48"/>
  <c r="D43" i="47"/>
  <c r="E43" i="47"/>
  <c r="D98" i="46"/>
  <c r="E98" i="46"/>
  <c r="D301" i="45"/>
  <c r="E301" i="45"/>
  <c r="D303" i="44"/>
  <c r="E303" i="44"/>
  <c r="D106" i="42"/>
  <c r="E106" i="42"/>
  <c r="D105" i="41"/>
  <c r="E105" i="41"/>
  <c r="D245" i="40"/>
  <c r="E245" i="40"/>
  <c r="D96" i="39"/>
  <c r="E96" i="39"/>
  <c r="D98" i="38"/>
  <c r="E98" i="38"/>
  <c r="D34" i="36"/>
  <c r="E34" i="36"/>
  <c r="D109" i="34"/>
  <c r="E109" i="34"/>
  <c r="D49" i="33"/>
  <c r="E49" i="33"/>
  <c r="D192" i="32"/>
  <c r="E192" i="32"/>
  <c r="D38" i="29"/>
  <c r="E38" i="29"/>
  <c r="D43" i="28"/>
  <c r="E43" i="28"/>
  <c r="D94" i="27"/>
  <c r="E94" i="27"/>
  <c r="D58" i="26"/>
  <c r="E58" i="26"/>
  <c r="D75" i="25"/>
  <c r="E75" i="25"/>
  <c r="D64" i="24"/>
  <c r="E64" i="24"/>
  <c r="D97" i="22"/>
  <c r="E97" i="22"/>
  <c r="D99" i="20"/>
  <c r="E99" i="20"/>
  <c r="D91" i="19"/>
  <c r="E91" i="19"/>
  <c r="D94" i="18"/>
  <c r="E94" i="18"/>
  <c r="D293" i="17"/>
  <c r="E293" i="17"/>
  <c r="D98" i="16"/>
  <c r="E98" i="16"/>
  <c r="D104" i="15"/>
  <c r="E104" i="15"/>
  <c r="D88" i="11"/>
  <c r="E88" i="11"/>
  <c r="D313" i="10"/>
  <c r="E313" i="10"/>
  <c r="D98" i="9"/>
  <c r="E98" i="9"/>
  <c r="D54" i="8"/>
  <c r="E54" i="8"/>
  <c r="D106" i="6"/>
  <c r="E106" i="6"/>
  <c r="D92" i="5"/>
  <c r="E92" i="5"/>
  <c r="D260" i="3"/>
  <c r="E260" i="3"/>
  <c r="E2" i="52" l="1"/>
  <c r="E3" i="52"/>
  <c r="E4" i="52"/>
  <c r="E5" i="52"/>
  <c r="E6" i="52"/>
  <c r="E7" i="52"/>
  <c r="E8" i="52"/>
  <c r="E9" i="52"/>
  <c r="E10" i="52"/>
  <c r="E11" i="52"/>
  <c r="E12" i="52"/>
  <c r="E13" i="52"/>
  <c r="E14" i="52"/>
  <c r="E15" i="52"/>
  <c r="E16" i="52"/>
  <c r="E17" i="52"/>
  <c r="E18" i="52"/>
  <c r="E19" i="52"/>
  <c r="E20" i="52"/>
  <c r="E21" i="52"/>
  <c r="E22" i="52"/>
  <c r="E23" i="52"/>
  <c r="E24" i="52"/>
  <c r="E25" i="52"/>
  <c r="E26" i="52"/>
  <c r="E27" i="52"/>
  <c r="E28" i="52"/>
  <c r="E29" i="52"/>
  <c r="E30" i="52"/>
  <c r="E31" i="52"/>
  <c r="E32" i="52"/>
  <c r="E33" i="52"/>
  <c r="E34" i="52"/>
  <c r="E35" i="52"/>
  <c r="E36" i="52"/>
  <c r="E37" i="52"/>
  <c r="E38" i="52"/>
  <c r="E39" i="52"/>
  <c r="E40" i="52"/>
  <c r="E41" i="52"/>
  <c r="E42" i="52"/>
  <c r="E43" i="52"/>
  <c r="E44" i="52"/>
  <c r="E45" i="52"/>
  <c r="E46" i="52"/>
  <c r="E47" i="52"/>
  <c r="E48" i="52"/>
  <c r="E49" i="52"/>
  <c r="E50" i="52"/>
  <c r="E51" i="52"/>
  <c r="E52" i="52"/>
  <c r="E53" i="52"/>
  <c r="E54" i="52"/>
  <c r="E55" i="52"/>
  <c r="E56" i="52"/>
  <c r="E57" i="52"/>
  <c r="E58" i="52"/>
  <c r="E59" i="52"/>
  <c r="E60" i="52"/>
  <c r="E61" i="52"/>
  <c r="E62" i="52"/>
  <c r="E63" i="52"/>
  <c r="E64" i="52"/>
  <c r="E65" i="52"/>
  <c r="E66" i="52"/>
  <c r="E67" i="52"/>
  <c r="E68" i="52"/>
  <c r="E69" i="52"/>
  <c r="E70" i="52"/>
  <c r="E71" i="52"/>
  <c r="E72" i="52"/>
  <c r="E73" i="52"/>
  <c r="E74" i="52"/>
  <c r="E75" i="52"/>
  <c r="E76" i="52"/>
  <c r="E77" i="52"/>
  <c r="E78" i="52"/>
  <c r="E79" i="52"/>
  <c r="E80" i="52"/>
  <c r="E81" i="52"/>
  <c r="E82" i="52"/>
  <c r="E83" i="52"/>
  <c r="E84" i="52"/>
  <c r="E85" i="52"/>
  <c r="E86" i="52"/>
  <c r="E87" i="52"/>
  <c r="E88" i="52"/>
  <c r="E89" i="52"/>
  <c r="E90" i="52"/>
  <c r="G2" i="52" s="1"/>
  <c r="E2" i="51"/>
  <c r="E3" i="51"/>
  <c r="E4" i="51"/>
  <c r="E5" i="51"/>
  <c r="E6" i="51"/>
  <c r="E7" i="51"/>
  <c r="E8" i="51"/>
  <c r="E9" i="51"/>
  <c r="E10" i="51"/>
  <c r="E11" i="51"/>
  <c r="E12" i="51"/>
  <c r="E13" i="51"/>
  <c r="E14" i="51"/>
  <c r="E15" i="51"/>
  <c r="E16" i="51"/>
  <c r="E17" i="51"/>
  <c r="E18" i="51"/>
  <c r="E19" i="51"/>
  <c r="E20" i="51"/>
  <c r="E21" i="51"/>
  <c r="E22" i="51"/>
  <c r="E23" i="51"/>
  <c r="E24" i="51"/>
  <c r="E25" i="51"/>
  <c r="E26" i="51"/>
  <c r="E27" i="51"/>
  <c r="E28" i="51"/>
  <c r="E29" i="51"/>
  <c r="E30" i="51"/>
  <c r="E31" i="51"/>
  <c r="E32" i="51"/>
  <c r="E33" i="51"/>
  <c r="E34" i="51"/>
  <c r="E35" i="51"/>
  <c r="E36" i="51"/>
  <c r="E37" i="51"/>
  <c r="E38" i="51"/>
  <c r="E39" i="51"/>
  <c r="E40" i="51"/>
  <c r="E41" i="51"/>
  <c r="E42" i="51"/>
  <c r="E43" i="51"/>
  <c r="E44" i="51"/>
  <c r="E45" i="51"/>
  <c r="E46" i="51"/>
  <c r="E47" i="51"/>
  <c r="E48" i="51"/>
  <c r="E49" i="51"/>
  <c r="E50" i="51"/>
  <c r="E51" i="51"/>
  <c r="E52" i="51"/>
  <c r="E53" i="51"/>
  <c r="E54" i="51"/>
  <c r="E55" i="51"/>
  <c r="E56" i="51"/>
  <c r="E57" i="51"/>
  <c r="E58" i="51"/>
  <c r="E59" i="51"/>
  <c r="E60" i="51"/>
  <c r="E61" i="51"/>
  <c r="E62" i="51"/>
  <c r="E63" i="51"/>
  <c r="E64" i="51"/>
  <c r="E65" i="51"/>
  <c r="E66" i="51"/>
  <c r="E67" i="51"/>
  <c r="E68" i="51"/>
  <c r="E69" i="51"/>
  <c r="E70" i="51"/>
  <c r="E71" i="51"/>
  <c r="E72" i="51"/>
  <c r="E73" i="51"/>
  <c r="E74" i="51"/>
  <c r="E75" i="51"/>
  <c r="E76" i="51"/>
  <c r="E77" i="51"/>
  <c r="E78" i="51"/>
  <c r="E79" i="51"/>
  <c r="E80" i="51"/>
  <c r="E81" i="51"/>
  <c r="E82" i="51"/>
  <c r="E83" i="51"/>
  <c r="E84" i="51"/>
  <c r="E85" i="51"/>
  <c r="E86" i="51"/>
  <c r="E87" i="51"/>
  <c r="E88" i="51"/>
  <c r="E89" i="51"/>
  <c r="E90" i="51"/>
  <c r="E91" i="51"/>
  <c r="E92" i="51"/>
  <c r="G2" i="51" s="1"/>
  <c r="E2" i="50"/>
  <c r="E3" i="50"/>
  <c r="E4" i="50"/>
  <c r="E5" i="50"/>
  <c r="E6" i="50"/>
  <c r="E7" i="50"/>
  <c r="E8" i="50"/>
  <c r="E9" i="50"/>
  <c r="E10" i="50"/>
  <c r="E11" i="50"/>
  <c r="E12" i="50"/>
  <c r="E13" i="50"/>
  <c r="E14" i="50"/>
  <c r="E15" i="50"/>
  <c r="E16" i="50"/>
  <c r="E17" i="50"/>
  <c r="E18" i="50"/>
  <c r="E19" i="50"/>
  <c r="E20" i="50"/>
  <c r="E21" i="50"/>
  <c r="E22" i="50"/>
  <c r="E23" i="50"/>
  <c r="E24" i="50"/>
  <c r="E25" i="50"/>
  <c r="E26" i="50"/>
  <c r="E27" i="50"/>
  <c r="E28" i="50"/>
  <c r="E29" i="50"/>
  <c r="E30" i="50"/>
  <c r="E31" i="50"/>
  <c r="E32" i="50"/>
  <c r="E33" i="50"/>
  <c r="E34" i="50"/>
  <c r="E35" i="50"/>
  <c r="E36" i="50"/>
  <c r="E37" i="50"/>
  <c r="E38" i="50"/>
  <c r="E39" i="50"/>
  <c r="E40" i="50"/>
  <c r="E41" i="50"/>
  <c r="E42" i="50"/>
  <c r="E43" i="50"/>
  <c r="E44" i="50"/>
  <c r="E45" i="50"/>
  <c r="E46" i="50"/>
  <c r="E47" i="50"/>
  <c r="E48" i="50"/>
  <c r="E49" i="50"/>
  <c r="E50" i="50"/>
  <c r="E51" i="50"/>
  <c r="E52" i="50"/>
  <c r="E53" i="50"/>
  <c r="E54" i="50"/>
  <c r="E55" i="50"/>
  <c r="E56" i="50"/>
  <c r="E57" i="50"/>
  <c r="E58" i="50"/>
  <c r="E59" i="50"/>
  <c r="E60" i="50"/>
  <c r="E61" i="50"/>
  <c r="E62" i="50"/>
  <c r="E63" i="50"/>
  <c r="E64" i="50"/>
  <c r="E65" i="50"/>
  <c r="E66" i="50"/>
  <c r="E67" i="50"/>
  <c r="E68" i="50"/>
  <c r="E69" i="50"/>
  <c r="E70" i="50"/>
  <c r="E71" i="50"/>
  <c r="E72" i="50"/>
  <c r="E73" i="50"/>
  <c r="E74" i="50"/>
  <c r="E75" i="50"/>
  <c r="E76" i="50"/>
  <c r="E77" i="50"/>
  <c r="E78" i="50"/>
  <c r="E79" i="50"/>
  <c r="E80" i="50"/>
  <c r="E81" i="50"/>
  <c r="E82" i="50"/>
  <c r="E83" i="50"/>
  <c r="E84" i="50"/>
  <c r="E85" i="50"/>
  <c r="E86" i="50"/>
  <c r="E87" i="50"/>
  <c r="E88" i="50"/>
  <c r="E89" i="50"/>
  <c r="E90" i="50"/>
  <c r="E91" i="50"/>
  <c r="E92" i="50"/>
  <c r="E93" i="50"/>
  <c r="E94" i="50"/>
  <c r="E95" i="50"/>
  <c r="E96" i="50"/>
  <c r="E97" i="50"/>
  <c r="E98" i="50"/>
  <c r="E99" i="50"/>
  <c r="E100" i="50"/>
  <c r="E101" i="50"/>
  <c r="E102" i="50"/>
  <c r="E103" i="50"/>
  <c r="E104" i="50"/>
  <c r="E105" i="50"/>
  <c r="E106" i="50"/>
  <c r="E107" i="50"/>
  <c r="E108" i="50"/>
  <c r="E109" i="50"/>
  <c r="E110" i="50"/>
  <c r="E111" i="50"/>
  <c r="E112" i="50"/>
  <c r="E113" i="50"/>
  <c r="E114" i="50"/>
  <c r="E115" i="50"/>
  <c r="E116" i="50"/>
  <c r="E117" i="50"/>
  <c r="E118" i="50"/>
  <c r="E119" i="50"/>
  <c r="E120" i="50"/>
  <c r="E121" i="50"/>
  <c r="E122" i="50"/>
  <c r="E123" i="50"/>
  <c r="E124" i="50"/>
  <c r="E125" i="50"/>
  <c r="E126" i="50"/>
  <c r="E127" i="50"/>
  <c r="E128" i="50"/>
  <c r="E129" i="50"/>
  <c r="E130" i="50"/>
  <c r="E131" i="50"/>
  <c r="E132" i="50"/>
  <c r="E133" i="50"/>
  <c r="E134" i="50"/>
  <c r="E135" i="50"/>
  <c r="E136" i="50"/>
  <c r="E137" i="50"/>
  <c r="E138" i="50"/>
  <c r="E139" i="50"/>
  <c r="E140" i="50"/>
  <c r="E141" i="50"/>
  <c r="E142" i="50"/>
  <c r="E143" i="50"/>
  <c r="E144" i="50"/>
  <c r="E145" i="50"/>
  <c r="G2" i="50" s="1"/>
  <c r="E2" i="49"/>
  <c r="E3" i="49"/>
  <c r="E4" i="49"/>
  <c r="E5" i="49"/>
  <c r="E6" i="49"/>
  <c r="E7" i="49"/>
  <c r="E8" i="49"/>
  <c r="E9" i="49"/>
  <c r="E10" i="49"/>
  <c r="E11" i="49"/>
  <c r="E12" i="49"/>
  <c r="E13" i="49"/>
  <c r="E14" i="49"/>
  <c r="E15" i="49"/>
  <c r="E16" i="49"/>
  <c r="E17" i="49"/>
  <c r="E18" i="49"/>
  <c r="E19" i="49"/>
  <c r="E20" i="49"/>
  <c r="E21" i="49"/>
  <c r="E22" i="49"/>
  <c r="E23" i="49"/>
  <c r="E24" i="49"/>
  <c r="E25" i="49"/>
  <c r="E26" i="49"/>
  <c r="E27" i="49"/>
  <c r="E28" i="49"/>
  <c r="E29" i="49"/>
  <c r="E30" i="49"/>
  <c r="E31" i="49"/>
  <c r="E32" i="49"/>
  <c r="E33" i="49"/>
  <c r="E34" i="49"/>
  <c r="E35" i="49"/>
  <c r="E36" i="49"/>
  <c r="E37" i="49"/>
  <c r="E38" i="49"/>
  <c r="E39" i="49"/>
  <c r="E40" i="49"/>
  <c r="E41" i="49"/>
  <c r="E42" i="49"/>
  <c r="E43" i="49"/>
  <c r="E44" i="49"/>
  <c r="E45" i="49"/>
  <c r="E46" i="49"/>
  <c r="E47" i="49"/>
  <c r="E48" i="49"/>
  <c r="E49" i="49"/>
  <c r="E50" i="49"/>
  <c r="E51" i="49"/>
  <c r="E52" i="49"/>
  <c r="E53" i="49"/>
  <c r="E54" i="49"/>
  <c r="E55" i="49"/>
  <c r="E56" i="49"/>
  <c r="E57" i="49"/>
  <c r="E58" i="49"/>
  <c r="E59" i="49"/>
  <c r="E60" i="49"/>
  <c r="E61" i="49"/>
  <c r="E62" i="49"/>
  <c r="E63" i="49"/>
  <c r="E64" i="49"/>
  <c r="E65" i="49"/>
  <c r="E66" i="49"/>
  <c r="E67" i="49"/>
  <c r="E68" i="49"/>
  <c r="E69" i="49"/>
  <c r="E70" i="49"/>
  <c r="E71" i="49"/>
  <c r="E72" i="49"/>
  <c r="E73" i="49"/>
  <c r="E74" i="49"/>
  <c r="E75" i="49"/>
  <c r="E76" i="49"/>
  <c r="E77" i="49"/>
  <c r="E78" i="49"/>
  <c r="E79" i="49"/>
  <c r="E80" i="49"/>
  <c r="E81" i="49"/>
  <c r="E82" i="49"/>
  <c r="E83" i="49"/>
  <c r="E84" i="49"/>
  <c r="E85" i="49"/>
  <c r="E86" i="49"/>
  <c r="E87" i="49"/>
  <c r="E88" i="49"/>
  <c r="E89" i="49"/>
  <c r="E90" i="49"/>
  <c r="E91" i="49"/>
  <c r="E92" i="49"/>
  <c r="E93" i="49"/>
  <c r="E94" i="49"/>
  <c r="E95" i="49"/>
  <c r="E96" i="49"/>
  <c r="E97" i="49"/>
  <c r="G2" i="49" s="1"/>
  <c r="E2" i="48"/>
  <c r="E3" i="48"/>
  <c r="E4" i="48"/>
  <c r="E5" i="48"/>
  <c r="E6" i="48"/>
  <c r="E7" i="48"/>
  <c r="E8" i="48"/>
  <c r="E9" i="48"/>
  <c r="E10" i="48"/>
  <c r="E11" i="48"/>
  <c r="E12" i="48"/>
  <c r="E13" i="48"/>
  <c r="E14" i="48"/>
  <c r="E15" i="48"/>
  <c r="E16" i="48"/>
  <c r="E17" i="48"/>
  <c r="E18" i="48"/>
  <c r="E19" i="48"/>
  <c r="E20" i="48"/>
  <c r="E21" i="48"/>
  <c r="E22" i="48"/>
  <c r="E23" i="48"/>
  <c r="E24" i="48"/>
  <c r="E25" i="48"/>
  <c r="E26" i="48"/>
  <c r="E27" i="48"/>
  <c r="E28" i="48"/>
  <c r="E29" i="48"/>
  <c r="E30" i="48"/>
  <c r="E31" i="48"/>
  <c r="E32" i="48"/>
  <c r="E33" i="48"/>
  <c r="E34" i="48"/>
  <c r="E35" i="48"/>
  <c r="E36" i="48"/>
  <c r="E37" i="48"/>
  <c r="E38" i="48"/>
  <c r="E39" i="48"/>
  <c r="E40" i="48"/>
  <c r="E41" i="48"/>
  <c r="E42" i="48"/>
  <c r="E43" i="48"/>
  <c r="E44" i="48"/>
  <c r="E45" i="48"/>
  <c r="E46" i="48"/>
  <c r="E47" i="48"/>
  <c r="E48" i="48"/>
  <c r="E49" i="48"/>
  <c r="E50" i="48"/>
  <c r="E51" i="48"/>
  <c r="E52" i="48"/>
  <c r="E53" i="48"/>
  <c r="E54" i="48"/>
  <c r="E55" i="48"/>
  <c r="E56" i="48"/>
  <c r="E57" i="48"/>
  <c r="E58" i="48"/>
  <c r="E59" i="48"/>
  <c r="E60" i="48"/>
  <c r="E61" i="48"/>
  <c r="E62" i="48"/>
  <c r="E63" i="48"/>
  <c r="E64" i="48"/>
  <c r="E65" i="48"/>
  <c r="E66" i="48"/>
  <c r="E67" i="48"/>
  <c r="E68" i="48"/>
  <c r="E69" i="48"/>
  <c r="E70" i="48"/>
  <c r="E71" i="48"/>
  <c r="E72" i="48"/>
  <c r="E73" i="48"/>
  <c r="E74" i="48"/>
  <c r="E75" i="48"/>
  <c r="E76" i="48"/>
  <c r="E77" i="48"/>
  <c r="E78" i="48"/>
  <c r="E79" i="48"/>
  <c r="E80" i="48"/>
  <c r="E81" i="48"/>
  <c r="E82" i="48"/>
  <c r="E83" i="48"/>
  <c r="E84" i="48"/>
  <c r="E85" i="48"/>
  <c r="E86" i="48"/>
  <c r="E87" i="48"/>
  <c r="E88" i="48"/>
  <c r="E89" i="48"/>
  <c r="E90" i="48"/>
  <c r="E91" i="48"/>
  <c r="E92" i="48"/>
  <c r="E93" i="48"/>
  <c r="E94" i="48"/>
  <c r="E95" i="48"/>
  <c r="E96" i="48"/>
  <c r="E97" i="48"/>
  <c r="G2" i="48" s="1"/>
  <c r="E2" i="47"/>
  <c r="E3" i="47"/>
  <c r="E4" i="47"/>
  <c r="E5" i="47"/>
  <c r="E6" i="47"/>
  <c r="E7" i="47"/>
  <c r="E8" i="47"/>
  <c r="E9" i="47"/>
  <c r="E10" i="47"/>
  <c r="E11" i="47"/>
  <c r="E12" i="47"/>
  <c r="E13" i="47"/>
  <c r="E14" i="47"/>
  <c r="E15" i="47"/>
  <c r="E16" i="47"/>
  <c r="E17" i="47"/>
  <c r="E18" i="47"/>
  <c r="E19" i="47"/>
  <c r="E20" i="47"/>
  <c r="E21" i="47"/>
  <c r="E22" i="47"/>
  <c r="E23" i="47"/>
  <c r="E24" i="47"/>
  <c r="E25" i="47"/>
  <c r="E26" i="47"/>
  <c r="E27" i="47"/>
  <c r="E28" i="47"/>
  <c r="E29" i="47"/>
  <c r="E30" i="47"/>
  <c r="E31" i="47"/>
  <c r="E32" i="47"/>
  <c r="E33" i="47"/>
  <c r="E34" i="47"/>
  <c r="E35" i="47"/>
  <c r="E36" i="47"/>
  <c r="E37" i="47"/>
  <c r="E38" i="47"/>
  <c r="E39" i="47"/>
  <c r="E40" i="47"/>
  <c r="E41" i="47"/>
  <c r="E42" i="47"/>
  <c r="G2" i="47" s="1"/>
  <c r="E2" i="46"/>
  <c r="E3" i="46"/>
  <c r="E4" i="46"/>
  <c r="E5" i="46"/>
  <c r="E6" i="46"/>
  <c r="E7" i="46"/>
  <c r="E8" i="46"/>
  <c r="E9" i="46"/>
  <c r="E10" i="46"/>
  <c r="E11" i="46"/>
  <c r="E12" i="46"/>
  <c r="E13" i="46"/>
  <c r="E14" i="46"/>
  <c r="E15" i="46"/>
  <c r="E16" i="46"/>
  <c r="E17" i="46"/>
  <c r="E18" i="46"/>
  <c r="E19" i="46"/>
  <c r="E20" i="46"/>
  <c r="E21" i="46"/>
  <c r="E22" i="46"/>
  <c r="E23" i="46"/>
  <c r="E24" i="46"/>
  <c r="E25" i="46"/>
  <c r="E26" i="46"/>
  <c r="E27" i="46"/>
  <c r="E28" i="46"/>
  <c r="E29" i="46"/>
  <c r="E30" i="46"/>
  <c r="E31" i="46"/>
  <c r="E32" i="46"/>
  <c r="E33" i="46"/>
  <c r="E34" i="46"/>
  <c r="E35" i="46"/>
  <c r="E36" i="46"/>
  <c r="E37" i="46"/>
  <c r="E38" i="46"/>
  <c r="E39" i="46"/>
  <c r="E40" i="46"/>
  <c r="E41" i="46"/>
  <c r="E42" i="46"/>
  <c r="E43" i="46"/>
  <c r="E44" i="46"/>
  <c r="E45" i="46"/>
  <c r="E46" i="46"/>
  <c r="E47" i="46"/>
  <c r="E48" i="46"/>
  <c r="E49" i="46"/>
  <c r="E50" i="46"/>
  <c r="E51" i="46"/>
  <c r="E52" i="46"/>
  <c r="E53" i="46"/>
  <c r="E54" i="46"/>
  <c r="E55" i="46"/>
  <c r="E56" i="46"/>
  <c r="E57" i="46"/>
  <c r="E58" i="46"/>
  <c r="E59" i="46"/>
  <c r="E60" i="46"/>
  <c r="E61" i="46"/>
  <c r="E62" i="46"/>
  <c r="E63" i="46"/>
  <c r="E64" i="46"/>
  <c r="E65" i="46"/>
  <c r="E66" i="46"/>
  <c r="E67" i="46"/>
  <c r="E68" i="46"/>
  <c r="E69" i="46"/>
  <c r="E70" i="46"/>
  <c r="E71" i="46"/>
  <c r="E72" i="46"/>
  <c r="E73" i="46"/>
  <c r="E74" i="46"/>
  <c r="E75" i="46"/>
  <c r="E76" i="46"/>
  <c r="E77" i="46"/>
  <c r="E78" i="46"/>
  <c r="E79" i="46"/>
  <c r="E80" i="46"/>
  <c r="E81" i="46"/>
  <c r="E82" i="46"/>
  <c r="E83" i="46"/>
  <c r="E84" i="46"/>
  <c r="E85" i="46"/>
  <c r="E86" i="46"/>
  <c r="E87" i="46"/>
  <c r="E88" i="46"/>
  <c r="E89" i="46"/>
  <c r="E90" i="46"/>
  <c r="E91" i="46"/>
  <c r="E92" i="46"/>
  <c r="E93" i="46"/>
  <c r="E94" i="46"/>
  <c r="E95" i="46"/>
  <c r="E96" i="46"/>
  <c r="E97" i="46"/>
  <c r="G2" i="46" s="1"/>
  <c r="E2" i="45"/>
  <c r="E3" i="45"/>
  <c r="E4" i="45"/>
  <c r="E5" i="45"/>
  <c r="E6" i="45"/>
  <c r="E7" i="45"/>
  <c r="E8" i="45"/>
  <c r="E9" i="45"/>
  <c r="E10" i="45"/>
  <c r="E11" i="45"/>
  <c r="E12" i="45"/>
  <c r="E13" i="45"/>
  <c r="E14" i="45"/>
  <c r="E15" i="45"/>
  <c r="E16" i="45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34" i="45"/>
  <c r="E35" i="45"/>
  <c r="E36" i="45"/>
  <c r="E37" i="45"/>
  <c r="E38" i="45"/>
  <c r="E39" i="45"/>
  <c r="E40" i="45"/>
  <c r="E41" i="45"/>
  <c r="E42" i="45"/>
  <c r="E43" i="45"/>
  <c r="E44" i="45"/>
  <c r="E45" i="45"/>
  <c r="E46" i="45"/>
  <c r="E47" i="45"/>
  <c r="E48" i="45"/>
  <c r="E49" i="45"/>
  <c r="E50" i="45"/>
  <c r="E51" i="45"/>
  <c r="E52" i="45"/>
  <c r="E53" i="45"/>
  <c r="E54" i="45"/>
  <c r="E55" i="45"/>
  <c r="E56" i="45"/>
  <c r="E57" i="45"/>
  <c r="E58" i="45"/>
  <c r="E59" i="45"/>
  <c r="E60" i="45"/>
  <c r="E61" i="45"/>
  <c r="E62" i="45"/>
  <c r="E63" i="45"/>
  <c r="E64" i="45"/>
  <c r="E65" i="45"/>
  <c r="E66" i="45"/>
  <c r="E67" i="45"/>
  <c r="E68" i="45"/>
  <c r="E69" i="45"/>
  <c r="E70" i="45"/>
  <c r="E71" i="45"/>
  <c r="E72" i="45"/>
  <c r="E73" i="45"/>
  <c r="E74" i="45"/>
  <c r="E75" i="45"/>
  <c r="E76" i="45"/>
  <c r="E77" i="45"/>
  <c r="E78" i="45"/>
  <c r="E79" i="45"/>
  <c r="E80" i="45"/>
  <c r="E81" i="45"/>
  <c r="E82" i="45"/>
  <c r="E83" i="45"/>
  <c r="E84" i="45"/>
  <c r="E85" i="45"/>
  <c r="E86" i="45"/>
  <c r="E87" i="45"/>
  <c r="E88" i="45"/>
  <c r="E89" i="45"/>
  <c r="E90" i="45"/>
  <c r="E91" i="45"/>
  <c r="E92" i="45"/>
  <c r="E93" i="45"/>
  <c r="E94" i="45"/>
  <c r="E95" i="45"/>
  <c r="E96" i="45"/>
  <c r="E97" i="45"/>
  <c r="E98" i="45"/>
  <c r="E99" i="45"/>
  <c r="E100" i="45"/>
  <c r="E101" i="45"/>
  <c r="E102" i="45"/>
  <c r="E103" i="45"/>
  <c r="E104" i="45"/>
  <c r="E105" i="45"/>
  <c r="E106" i="45"/>
  <c r="E107" i="45"/>
  <c r="E108" i="45"/>
  <c r="E109" i="45"/>
  <c r="E110" i="45"/>
  <c r="E111" i="45"/>
  <c r="E112" i="45"/>
  <c r="E113" i="45"/>
  <c r="E114" i="45"/>
  <c r="E115" i="45"/>
  <c r="E116" i="45"/>
  <c r="E117" i="45"/>
  <c r="E118" i="45"/>
  <c r="E119" i="45"/>
  <c r="E120" i="45"/>
  <c r="E121" i="45"/>
  <c r="E122" i="45"/>
  <c r="E123" i="45"/>
  <c r="E124" i="45"/>
  <c r="E125" i="45"/>
  <c r="E126" i="45"/>
  <c r="E127" i="45"/>
  <c r="E128" i="45"/>
  <c r="E129" i="45"/>
  <c r="E130" i="45"/>
  <c r="E131" i="45"/>
  <c r="E132" i="45"/>
  <c r="E133" i="45"/>
  <c r="E134" i="45"/>
  <c r="E135" i="45"/>
  <c r="E136" i="45"/>
  <c r="E137" i="45"/>
  <c r="E138" i="45"/>
  <c r="E139" i="45"/>
  <c r="E140" i="45"/>
  <c r="E141" i="45"/>
  <c r="E142" i="45"/>
  <c r="E143" i="45"/>
  <c r="E144" i="45"/>
  <c r="E145" i="45"/>
  <c r="E146" i="45"/>
  <c r="E147" i="45"/>
  <c r="E148" i="45"/>
  <c r="E149" i="45"/>
  <c r="E150" i="45"/>
  <c r="E151" i="45"/>
  <c r="E152" i="45"/>
  <c r="E153" i="45"/>
  <c r="E154" i="45"/>
  <c r="E155" i="45"/>
  <c r="E156" i="45"/>
  <c r="E157" i="45"/>
  <c r="E158" i="45"/>
  <c r="E159" i="45"/>
  <c r="E160" i="45"/>
  <c r="E161" i="45"/>
  <c r="E162" i="45"/>
  <c r="E163" i="45"/>
  <c r="E164" i="45"/>
  <c r="E165" i="45"/>
  <c r="E166" i="45"/>
  <c r="E167" i="45"/>
  <c r="E168" i="45"/>
  <c r="E169" i="45"/>
  <c r="E170" i="45"/>
  <c r="E171" i="45"/>
  <c r="E172" i="45"/>
  <c r="E173" i="45"/>
  <c r="E174" i="45"/>
  <c r="E175" i="45"/>
  <c r="E176" i="45"/>
  <c r="E177" i="45"/>
  <c r="E178" i="45"/>
  <c r="E179" i="45"/>
  <c r="E180" i="45"/>
  <c r="E181" i="45"/>
  <c r="E182" i="45"/>
  <c r="E183" i="45"/>
  <c r="E184" i="45"/>
  <c r="E185" i="45"/>
  <c r="E186" i="45"/>
  <c r="E187" i="45"/>
  <c r="E188" i="45"/>
  <c r="E189" i="45"/>
  <c r="E190" i="45"/>
  <c r="E191" i="45"/>
  <c r="E192" i="45"/>
  <c r="E193" i="45"/>
  <c r="E194" i="45"/>
  <c r="E195" i="45"/>
  <c r="E196" i="45"/>
  <c r="E197" i="45"/>
  <c r="E198" i="45"/>
  <c r="E199" i="45"/>
  <c r="E200" i="45"/>
  <c r="E201" i="45"/>
  <c r="E202" i="45"/>
  <c r="E203" i="45"/>
  <c r="E204" i="45"/>
  <c r="E205" i="45"/>
  <c r="E206" i="45"/>
  <c r="E207" i="45"/>
  <c r="E208" i="45"/>
  <c r="E209" i="45"/>
  <c r="E210" i="45"/>
  <c r="E211" i="45"/>
  <c r="E212" i="45"/>
  <c r="E213" i="45"/>
  <c r="E214" i="45"/>
  <c r="E215" i="45"/>
  <c r="E216" i="45"/>
  <c r="E217" i="45"/>
  <c r="E218" i="45"/>
  <c r="E219" i="45"/>
  <c r="E220" i="45"/>
  <c r="E221" i="45"/>
  <c r="E222" i="45"/>
  <c r="E223" i="45"/>
  <c r="E224" i="45"/>
  <c r="E225" i="45"/>
  <c r="E226" i="45"/>
  <c r="E227" i="45"/>
  <c r="E228" i="45"/>
  <c r="E229" i="45"/>
  <c r="E230" i="45"/>
  <c r="E231" i="45"/>
  <c r="E232" i="45"/>
  <c r="E233" i="45"/>
  <c r="E234" i="45"/>
  <c r="E235" i="45"/>
  <c r="E236" i="45"/>
  <c r="E237" i="45"/>
  <c r="E238" i="45"/>
  <c r="E239" i="45"/>
  <c r="E240" i="45"/>
  <c r="E241" i="45"/>
  <c r="E242" i="45"/>
  <c r="E243" i="45"/>
  <c r="E244" i="45"/>
  <c r="E245" i="45"/>
  <c r="E246" i="45"/>
  <c r="E247" i="45"/>
  <c r="E248" i="45"/>
  <c r="E249" i="45"/>
  <c r="E250" i="45"/>
  <c r="E251" i="45"/>
  <c r="E252" i="45"/>
  <c r="E253" i="45"/>
  <c r="E254" i="45"/>
  <c r="E255" i="45"/>
  <c r="E256" i="45"/>
  <c r="E257" i="45"/>
  <c r="E258" i="45"/>
  <c r="E259" i="45"/>
  <c r="E260" i="45"/>
  <c r="E261" i="45"/>
  <c r="E262" i="45"/>
  <c r="E263" i="45"/>
  <c r="E264" i="45"/>
  <c r="E265" i="45"/>
  <c r="E266" i="45"/>
  <c r="E267" i="45"/>
  <c r="E268" i="45"/>
  <c r="E269" i="45"/>
  <c r="E270" i="45"/>
  <c r="E271" i="45"/>
  <c r="E272" i="45"/>
  <c r="E273" i="45"/>
  <c r="E274" i="45"/>
  <c r="E275" i="45"/>
  <c r="E276" i="45"/>
  <c r="E277" i="45"/>
  <c r="E278" i="45"/>
  <c r="E279" i="45"/>
  <c r="E280" i="45"/>
  <c r="E281" i="45"/>
  <c r="E282" i="45"/>
  <c r="E283" i="45"/>
  <c r="E284" i="45"/>
  <c r="E285" i="45"/>
  <c r="E286" i="45"/>
  <c r="E287" i="45"/>
  <c r="E288" i="45"/>
  <c r="E289" i="45"/>
  <c r="E290" i="45"/>
  <c r="E291" i="45"/>
  <c r="E292" i="45"/>
  <c r="E293" i="45"/>
  <c r="E294" i="45"/>
  <c r="E295" i="45"/>
  <c r="E296" i="45"/>
  <c r="E297" i="45"/>
  <c r="E298" i="45"/>
  <c r="E299" i="45"/>
  <c r="E300" i="45"/>
  <c r="G2" i="45" s="1"/>
  <c r="E2" i="44"/>
  <c r="E3" i="44"/>
  <c r="E4" i="44"/>
  <c r="E5" i="44"/>
  <c r="E6" i="44"/>
  <c r="E7" i="44"/>
  <c r="E8" i="44"/>
  <c r="E9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1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46" i="44"/>
  <c r="E47" i="44"/>
  <c r="E48" i="44"/>
  <c r="E49" i="44"/>
  <c r="E50" i="44"/>
  <c r="E51" i="44"/>
  <c r="E52" i="44"/>
  <c r="E53" i="44"/>
  <c r="E54" i="44"/>
  <c r="E55" i="44"/>
  <c r="E56" i="44"/>
  <c r="E57" i="44"/>
  <c r="E58" i="44"/>
  <c r="E59" i="44"/>
  <c r="E60" i="44"/>
  <c r="E61" i="44"/>
  <c r="E62" i="44"/>
  <c r="E63" i="44"/>
  <c r="E64" i="44"/>
  <c r="E65" i="44"/>
  <c r="E66" i="44"/>
  <c r="E67" i="44"/>
  <c r="E68" i="44"/>
  <c r="E69" i="44"/>
  <c r="E70" i="44"/>
  <c r="E71" i="44"/>
  <c r="E72" i="44"/>
  <c r="E73" i="44"/>
  <c r="E74" i="44"/>
  <c r="E75" i="44"/>
  <c r="E76" i="44"/>
  <c r="E77" i="44"/>
  <c r="E78" i="44"/>
  <c r="E79" i="44"/>
  <c r="E80" i="44"/>
  <c r="E81" i="44"/>
  <c r="E82" i="44"/>
  <c r="E83" i="44"/>
  <c r="E84" i="44"/>
  <c r="E85" i="44"/>
  <c r="E86" i="44"/>
  <c r="E87" i="44"/>
  <c r="E88" i="44"/>
  <c r="E89" i="44"/>
  <c r="E90" i="44"/>
  <c r="E91" i="44"/>
  <c r="E92" i="44"/>
  <c r="E93" i="44"/>
  <c r="E94" i="44"/>
  <c r="E95" i="44"/>
  <c r="E96" i="44"/>
  <c r="E97" i="44"/>
  <c r="E98" i="44"/>
  <c r="E99" i="44"/>
  <c r="E100" i="44"/>
  <c r="E101" i="44"/>
  <c r="E102" i="44"/>
  <c r="E103" i="44"/>
  <c r="E104" i="44"/>
  <c r="E105" i="44"/>
  <c r="E106" i="44"/>
  <c r="E107" i="44"/>
  <c r="E108" i="44"/>
  <c r="E109" i="44"/>
  <c r="E110" i="44"/>
  <c r="E111" i="44"/>
  <c r="E112" i="44"/>
  <c r="E113" i="44"/>
  <c r="E114" i="44"/>
  <c r="E115" i="44"/>
  <c r="E116" i="44"/>
  <c r="E117" i="44"/>
  <c r="E118" i="44"/>
  <c r="E119" i="44"/>
  <c r="E120" i="44"/>
  <c r="E121" i="44"/>
  <c r="E122" i="44"/>
  <c r="E123" i="44"/>
  <c r="E124" i="44"/>
  <c r="E125" i="44"/>
  <c r="E126" i="44"/>
  <c r="E127" i="44"/>
  <c r="E128" i="44"/>
  <c r="E129" i="44"/>
  <c r="E130" i="44"/>
  <c r="E131" i="44"/>
  <c r="E132" i="44"/>
  <c r="E133" i="44"/>
  <c r="E134" i="44"/>
  <c r="E135" i="44"/>
  <c r="E136" i="44"/>
  <c r="E137" i="44"/>
  <c r="E138" i="44"/>
  <c r="E139" i="44"/>
  <c r="E140" i="44"/>
  <c r="E141" i="44"/>
  <c r="E142" i="44"/>
  <c r="E143" i="44"/>
  <c r="E144" i="44"/>
  <c r="E145" i="44"/>
  <c r="E146" i="44"/>
  <c r="E147" i="44"/>
  <c r="E148" i="44"/>
  <c r="E149" i="44"/>
  <c r="E150" i="44"/>
  <c r="E151" i="44"/>
  <c r="E152" i="44"/>
  <c r="E153" i="44"/>
  <c r="E154" i="44"/>
  <c r="E155" i="44"/>
  <c r="E156" i="44"/>
  <c r="E157" i="44"/>
  <c r="E158" i="44"/>
  <c r="E159" i="44"/>
  <c r="E160" i="44"/>
  <c r="E161" i="44"/>
  <c r="E162" i="44"/>
  <c r="E163" i="44"/>
  <c r="E164" i="44"/>
  <c r="E165" i="44"/>
  <c r="E166" i="44"/>
  <c r="E167" i="44"/>
  <c r="E168" i="44"/>
  <c r="E169" i="44"/>
  <c r="E170" i="44"/>
  <c r="E171" i="44"/>
  <c r="E172" i="44"/>
  <c r="E173" i="44"/>
  <c r="E174" i="44"/>
  <c r="E175" i="44"/>
  <c r="E176" i="44"/>
  <c r="E177" i="44"/>
  <c r="E178" i="44"/>
  <c r="E179" i="44"/>
  <c r="E180" i="44"/>
  <c r="E181" i="44"/>
  <c r="E182" i="44"/>
  <c r="E183" i="44"/>
  <c r="E184" i="44"/>
  <c r="E185" i="44"/>
  <c r="E186" i="44"/>
  <c r="E187" i="44"/>
  <c r="E188" i="44"/>
  <c r="E189" i="44"/>
  <c r="E190" i="44"/>
  <c r="E191" i="44"/>
  <c r="E192" i="44"/>
  <c r="E193" i="44"/>
  <c r="E194" i="44"/>
  <c r="E195" i="44"/>
  <c r="E196" i="44"/>
  <c r="E197" i="44"/>
  <c r="E198" i="44"/>
  <c r="E199" i="44"/>
  <c r="E200" i="44"/>
  <c r="E201" i="44"/>
  <c r="E202" i="44"/>
  <c r="E203" i="44"/>
  <c r="E204" i="44"/>
  <c r="E205" i="44"/>
  <c r="E206" i="44"/>
  <c r="E207" i="44"/>
  <c r="E208" i="44"/>
  <c r="E209" i="44"/>
  <c r="E210" i="44"/>
  <c r="E211" i="44"/>
  <c r="E212" i="44"/>
  <c r="E213" i="44"/>
  <c r="E214" i="44"/>
  <c r="E215" i="44"/>
  <c r="E216" i="44"/>
  <c r="E217" i="44"/>
  <c r="E218" i="44"/>
  <c r="E219" i="44"/>
  <c r="E220" i="44"/>
  <c r="E221" i="44"/>
  <c r="E222" i="44"/>
  <c r="E223" i="44"/>
  <c r="E224" i="44"/>
  <c r="E225" i="44"/>
  <c r="E226" i="44"/>
  <c r="E227" i="44"/>
  <c r="E228" i="44"/>
  <c r="E229" i="44"/>
  <c r="E230" i="44"/>
  <c r="E231" i="44"/>
  <c r="E232" i="44"/>
  <c r="E233" i="44"/>
  <c r="E234" i="44"/>
  <c r="E235" i="44"/>
  <c r="E236" i="44"/>
  <c r="E237" i="44"/>
  <c r="E238" i="44"/>
  <c r="E239" i="44"/>
  <c r="E240" i="44"/>
  <c r="E241" i="44"/>
  <c r="E242" i="44"/>
  <c r="E243" i="44"/>
  <c r="E244" i="44"/>
  <c r="E245" i="44"/>
  <c r="E246" i="44"/>
  <c r="E247" i="44"/>
  <c r="E248" i="44"/>
  <c r="E249" i="44"/>
  <c r="E250" i="44"/>
  <c r="E251" i="44"/>
  <c r="E252" i="44"/>
  <c r="E253" i="44"/>
  <c r="E254" i="44"/>
  <c r="E255" i="44"/>
  <c r="E256" i="44"/>
  <c r="E257" i="44"/>
  <c r="E258" i="44"/>
  <c r="E259" i="44"/>
  <c r="E260" i="44"/>
  <c r="E261" i="44"/>
  <c r="E262" i="44"/>
  <c r="E263" i="44"/>
  <c r="E264" i="44"/>
  <c r="E265" i="44"/>
  <c r="E266" i="44"/>
  <c r="E267" i="44"/>
  <c r="E268" i="44"/>
  <c r="E269" i="44"/>
  <c r="E270" i="44"/>
  <c r="E271" i="44"/>
  <c r="E272" i="44"/>
  <c r="E273" i="44"/>
  <c r="E274" i="44"/>
  <c r="E275" i="44"/>
  <c r="E276" i="44"/>
  <c r="E277" i="44"/>
  <c r="E278" i="44"/>
  <c r="E279" i="44"/>
  <c r="E280" i="44"/>
  <c r="E281" i="44"/>
  <c r="E282" i="44"/>
  <c r="E283" i="44"/>
  <c r="E284" i="44"/>
  <c r="E285" i="44"/>
  <c r="E286" i="44"/>
  <c r="E287" i="44"/>
  <c r="E288" i="44"/>
  <c r="E289" i="44"/>
  <c r="E290" i="44"/>
  <c r="E291" i="44"/>
  <c r="E292" i="44"/>
  <c r="E293" i="44"/>
  <c r="E294" i="44"/>
  <c r="E295" i="44"/>
  <c r="E296" i="44"/>
  <c r="E297" i="44"/>
  <c r="E298" i="44"/>
  <c r="E299" i="44"/>
  <c r="E300" i="44"/>
  <c r="E301" i="44"/>
  <c r="E302" i="44"/>
  <c r="G2" i="44" s="1"/>
  <c r="E2" i="43"/>
  <c r="E3" i="43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4" i="43"/>
  <c r="E35" i="43"/>
  <c r="E36" i="43"/>
  <c r="E37" i="43"/>
  <c r="E38" i="43"/>
  <c r="E39" i="43"/>
  <c r="E40" i="43"/>
  <c r="E41" i="43"/>
  <c r="E42" i="43"/>
  <c r="E43" i="43"/>
  <c r="E44" i="43"/>
  <c r="E45" i="43"/>
  <c r="E46" i="43"/>
  <c r="E47" i="43"/>
  <c r="E48" i="43"/>
  <c r="E49" i="43"/>
  <c r="E50" i="43"/>
  <c r="E51" i="43"/>
  <c r="E52" i="43"/>
  <c r="E53" i="43"/>
  <c r="E54" i="43"/>
  <c r="E55" i="43"/>
  <c r="E56" i="43"/>
  <c r="G2" i="43" s="1"/>
  <c r="E2" i="42"/>
  <c r="E3" i="42"/>
  <c r="E4" i="42"/>
  <c r="E5" i="42"/>
  <c r="E6" i="42"/>
  <c r="E7" i="42"/>
  <c r="E8" i="42"/>
  <c r="E9" i="42"/>
  <c r="E10" i="42"/>
  <c r="E11" i="42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41" i="42"/>
  <c r="E42" i="42"/>
  <c r="E43" i="42"/>
  <c r="E44" i="42"/>
  <c r="E45" i="42"/>
  <c r="E46" i="42"/>
  <c r="E47" i="42"/>
  <c r="E48" i="42"/>
  <c r="E49" i="42"/>
  <c r="E50" i="42"/>
  <c r="E51" i="42"/>
  <c r="E52" i="42"/>
  <c r="E53" i="42"/>
  <c r="E54" i="42"/>
  <c r="E55" i="42"/>
  <c r="E56" i="42"/>
  <c r="E57" i="42"/>
  <c r="E58" i="42"/>
  <c r="E59" i="42"/>
  <c r="E60" i="42"/>
  <c r="E61" i="42"/>
  <c r="E62" i="42"/>
  <c r="E63" i="42"/>
  <c r="E64" i="42"/>
  <c r="E65" i="42"/>
  <c r="E66" i="42"/>
  <c r="E67" i="42"/>
  <c r="E68" i="42"/>
  <c r="E69" i="42"/>
  <c r="E70" i="42"/>
  <c r="E71" i="42"/>
  <c r="E72" i="42"/>
  <c r="E73" i="42"/>
  <c r="E74" i="42"/>
  <c r="E75" i="42"/>
  <c r="E76" i="42"/>
  <c r="E77" i="42"/>
  <c r="E78" i="42"/>
  <c r="E79" i="42"/>
  <c r="E80" i="42"/>
  <c r="E81" i="42"/>
  <c r="E82" i="42"/>
  <c r="E83" i="42"/>
  <c r="E84" i="42"/>
  <c r="E85" i="42"/>
  <c r="E86" i="42"/>
  <c r="E87" i="42"/>
  <c r="E88" i="42"/>
  <c r="E89" i="42"/>
  <c r="E90" i="42"/>
  <c r="E91" i="42"/>
  <c r="E92" i="42"/>
  <c r="E93" i="42"/>
  <c r="E94" i="42"/>
  <c r="E95" i="42"/>
  <c r="E96" i="42"/>
  <c r="E97" i="42"/>
  <c r="E98" i="42"/>
  <c r="E99" i="42"/>
  <c r="E100" i="42"/>
  <c r="E101" i="42"/>
  <c r="E102" i="42"/>
  <c r="E103" i="42"/>
  <c r="E104" i="42"/>
  <c r="E105" i="42"/>
  <c r="G2" i="42" s="1"/>
  <c r="E2" i="41"/>
  <c r="E3" i="41"/>
  <c r="E4" i="41"/>
  <c r="E5" i="41"/>
  <c r="E6" i="41"/>
  <c r="E7" i="41"/>
  <c r="E8" i="41"/>
  <c r="E9" i="41"/>
  <c r="E10" i="41"/>
  <c r="E11" i="41"/>
  <c r="E12" i="41"/>
  <c r="E13" i="41"/>
  <c r="E14" i="41"/>
  <c r="E15" i="41"/>
  <c r="E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E30" i="41"/>
  <c r="E31" i="41"/>
  <c r="E32" i="41"/>
  <c r="E33" i="41"/>
  <c r="E34" i="41"/>
  <c r="E35" i="41"/>
  <c r="E36" i="41"/>
  <c r="E37" i="41"/>
  <c r="E38" i="41"/>
  <c r="E39" i="41"/>
  <c r="E40" i="41"/>
  <c r="E41" i="41"/>
  <c r="E42" i="41"/>
  <c r="E43" i="41"/>
  <c r="E44" i="41"/>
  <c r="E45" i="41"/>
  <c r="E46" i="41"/>
  <c r="E47" i="41"/>
  <c r="E48" i="41"/>
  <c r="E49" i="41"/>
  <c r="E50" i="41"/>
  <c r="E51" i="41"/>
  <c r="E52" i="41"/>
  <c r="E53" i="41"/>
  <c r="E54" i="41"/>
  <c r="E55" i="41"/>
  <c r="E56" i="41"/>
  <c r="E57" i="41"/>
  <c r="E58" i="41"/>
  <c r="E59" i="41"/>
  <c r="E60" i="41"/>
  <c r="E61" i="41"/>
  <c r="E62" i="41"/>
  <c r="E63" i="41"/>
  <c r="E64" i="41"/>
  <c r="E65" i="41"/>
  <c r="E66" i="41"/>
  <c r="E67" i="41"/>
  <c r="E68" i="41"/>
  <c r="E69" i="41"/>
  <c r="E70" i="41"/>
  <c r="E71" i="41"/>
  <c r="E72" i="41"/>
  <c r="E73" i="41"/>
  <c r="E74" i="41"/>
  <c r="E75" i="41"/>
  <c r="E76" i="41"/>
  <c r="E77" i="41"/>
  <c r="E78" i="41"/>
  <c r="E79" i="41"/>
  <c r="E80" i="41"/>
  <c r="E81" i="41"/>
  <c r="E82" i="41"/>
  <c r="E83" i="41"/>
  <c r="E84" i="41"/>
  <c r="E85" i="41"/>
  <c r="E86" i="41"/>
  <c r="E87" i="41"/>
  <c r="E88" i="41"/>
  <c r="E89" i="41"/>
  <c r="E90" i="41"/>
  <c r="E91" i="41"/>
  <c r="E92" i="41"/>
  <c r="E93" i="41"/>
  <c r="E94" i="41"/>
  <c r="E95" i="41"/>
  <c r="E96" i="41"/>
  <c r="E97" i="41"/>
  <c r="E98" i="41"/>
  <c r="E99" i="41"/>
  <c r="E100" i="41"/>
  <c r="E101" i="41"/>
  <c r="E102" i="41"/>
  <c r="E103" i="41"/>
  <c r="E104" i="41"/>
  <c r="G2" i="41" s="1"/>
  <c r="E2" i="40"/>
  <c r="E3" i="40"/>
  <c r="E4" i="40"/>
  <c r="E5" i="40"/>
  <c r="E6" i="40"/>
  <c r="E7" i="40"/>
  <c r="E8" i="40"/>
  <c r="E9" i="40"/>
  <c r="E10" i="40"/>
  <c r="E11" i="40"/>
  <c r="E12" i="40"/>
  <c r="E13" i="40"/>
  <c r="E14" i="40"/>
  <c r="E15" i="40"/>
  <c r="E16" i="40"/>
  <c r="E17" i="40"/>
  <c r="E18" i="40"/>
  <c r="E19" i="40"/>
  <c r="E20" i="40"/>
  <c r="E21" i="40"/>
  <c r="E22" i="40"/>
  <c r="E23" i="40"/>
  <c r="E24" i="40"/>
  <c r="E25" i="40"/>
  <c r="E26" i="40"/>
  <c r="E27" i="40"/>
  <c r="E28" i="40"/>
  <c r="E29" i="40"/>
  <c r="E30" i="40"/>
  <c r="E31" i="40"/>
  <c r="E32" i="40"/>
  <c r="E33" i="40"/>
  <c r="E34" i="40"/>
  <c r="E35" i="40"/>
  <c r="E36" i="40"/>
  <c r="E37" i="40"/>
  <c r="E38" i="40"/>
  <c r="E39" i="40"/>
  <c r="E40" i="40"/>
  <c r="E41" i="40"/>
  <c r="E42" i="40"/>
  <c r="E43" i="40"/>
  <c r="E44" i="40"/>
  <c r="E45" i="40"/>
  <c r="E46" i="40"/>
  <c r="E47" i="40"/>
  <c r="E48" i="40"/>
  <c r="E49" i="40"/>
  <c r="E50" i="40"/>
  <c r="E51" i="40"/>
  <c r="E52" i="40"/>
  <c r="E53" i="40"/>
  <c r="E54" i="40"/>
  <c r="E55" i="40"/>
  <c r="E56" i="40"/>
  <c r="E57" i="40"/>
  <c r="E58" i="40"/>
  <c r="E59" i="40"/>
  <c r="E60" i="40"/>
  <c r="E61" i="40"/>
  <c r="E62" i="40"/>
  <c r="E63" i="40"/>
  <c r="E64" i="40"/>
  <c r="E65" i="40"/>
  <c r="E66" i="40"/>
  <c r="E67" i="40"/>
  <c r="E68" i="40"/>
  <c r="E69" i="40"/>
  <c r="E70" i="40"/>
  <c r="E71" i="40"/>
  <c r="E72" i="40"/>
  <c r="E73" i="40"/>
  <c r="E74" i="40"/>
  <c r="E75" i="40"/>
  <c r="E76" i="40"/>
  <c r="E77" i="40"/>
  <c r="E78" i="40"/>
  <c r="E79" i="40"/>
  <c r="E80" i="40"/>
  <c r="E81" i="40"/>
  <c r="E82" i="40"/>
  <c r="E83" i="40"/>
  <c r="E84" i="40"/>
  <c r="E85" i="40"/>
  <c r="E86" i="40"/>
  <c r="E87" i="40"/>
  <c r="E88" i="40"/>
  <c r="E89" i="40"/>
  <c r="E90" i="40"/>
  <c r="E91" i="40"/>
  <c r="E92" i="40"/>
  <c r="E93" i="40"/>
  <c r="E94" i="40"/>
  <c r="E95" i="40"/>
  <c r="E96" i="40"/>
  <c r="E97" i="40"/>
  <c r="E98" i="40"/>
  <c r="E99" i="40"/>
  <c r="E100" i="40"/>
  <c r="E101" i="40"/>
  <c r="E102" i="40"/>
  <c r="E103" i="40"/>
  <c r="E104" i="40"/>
  <c r="E105" i="40"/>
  <c r="E106" i="40"/>
  <c r="E107" i="40"/>
  <c r="E108" i="40"/>
  <c r="E109" i="40"/>
  <c r="E110" i="40"/>
  <c r="E111" i="40"/>
  <c r="E112" i="40"/>
  <c r="E113" i="40"/>
  <c r="E114" i="40"/>
  <c r="E115" i="40"/>
  <c r="E116" i="40"/>
  <c r="E117" i="40"/>
  <c r="E118" i="40"/>
  <c r="E119" i="40"/>
  <c r="E120" i="40"/>
  <c r="E121" i="40"/>
  <c r="E122" i="40"/>
  <c r="E123" i="40"/>
  <c r="E124" i="40"/>
  <c r="E125" i="40"/>
  <c r="E126" i="40"/>
  <c r="E127" i="40"/>
  <c r="E128" i="40"/>
  <c r="E129" i="40"/>
  <c r="E130" i="40"/>
  <c r="E131" i="40"/>
  <c r="E132" i="40"/>
  <c r="E133" i="40"/>
  <c r="E134" i="40"/>
  <c r="E135" i="40"/>
  <c r="E136" i="40"/>
  <c r="E137" i="40"/>
  <c r="E138" i="40"/>
  <c r="E139" i="40"/>
  <c r="E140" i="40"/>
  <c r="E141" i="40"/>
  <c r="E142" i="40"/>
  <c r="E143" i="40"/>
  <c r="E144" i="40"/>
  <c r="E145" i="40"/>
  <c r="E146" i="40"/>
  <c r="E147" i="40"/>
  <c r="E148" i="40"/>
  <c r="E149" i="40"/>
  <c r="E150" i="40"/>
  <c r="E151" i="40"/>
  <c r="E152" i="40"/>
  <c r="E153" i="40"/>
  <c r="E154" i="40"/>
  <c r="E155" i="40"/>
  <c r="E156" i="40"/>
  <c r="E157" i="40"/>
  <c r="E158" i="40"/>
  <c r="E159" i="40"/>
  <c r="E160" i="40"/>
  <c r="E161" i="40"/>
  <c r="E162" i="40"/>
  <c r="E163" i="40"/>
  <c r="E164" i="40"/>
  <c r="E165" i="40"/>
  <c r="E166" i="40"/>
  <c r="E167" i="40"/>
  <c r="E168" i="40"/>
  <c r="E169" i="40"/>
  <c r="E170" i="40"/>
  <c r="E171" i="40"/>
  <c r="E172" i="40"/>
  <c r="E173" i="40"/>
  <c r="E174" i="40"/>
  <c r="E175" i="40"/>
  <c r="E176" i="40"/>
  <c r="E177" i="40"/>
  <c r="E178" i="40"/>
  <c r="E179" i="40"/>
  <c r="E180" i="40"/>
  <c r="E181" i="40"/>
  <c r="E182" i="40"/>
  <c r="E183" i="40"/>
  <c r="E184" i="40"/>
  <c r="E185" i="40"/>
  <c r="E186" i="40"/>
  <c r="E187" i="40"/>
  <c r="E188" i="40"/>
  <c r="E189" i="40"/>
  <c r="E190" i="40"/>
  <c r="E191" i="40"/>
  <c r="E192" i="40"/>
  <c r="E193" i="40"/>
  <c r="E194" i="40"/>
  <c r="E195" i="40"/>
  <c r="E196" i="40"/>
  <c r="E197" i="40"/>
  <c r="E198" i="40"/>
  <c r="E199" i="40"/>
  <c r="E200" i="40"/>
  <c r="E201" i="40"/>
  <c r="E202" i="40"/>
  <c r="E203" i="40"/>
  <c r="E204" i="40"/>
  <c r="E205" i="40"/>
  <c r="E206" i="40"/>
  <c r="E207" i="40"/>
  <c r="E208" i="40"/>
  <c r="E209" i="40"/>
  <c r="E210" i="40"/>
  <c r="E211" i="40"/>
  <c r="E212" i="40"/>
  <c r="E213" i="40"/>
  <c r="E214" i="40"/>
  <c r="E215" i="40"/>
  <c r="E216" i="40"/>
  <c r="E217" i="40"/>
  <c r="E218" i="40"/>
  <c r="E219" i="40"/>
  <c r="E220" i="40"/>
  <c r="E221" i="40"/>
  <c r="E222" i="40"/>
  <c r="E223" i="40"/>
  <c r="E224" i="40"/>
  <c r="E225" i="40"/>
  <c r="E226" i="40"/>
  <c r="E227" i="40"/>
  <c r="E228" i="40"/>
  <c r="E229" i="40"/>
  <c r="E230" i="40"/>
  <c r="E231" i="40"/>
  <c r="E232" i="40"/>
  <c r="E233" i="40"/>
  <c r="E234" i="40"/>
  <c r="E235" i="40"/>
  <c r="E236" i="40"/>
  <c r="E237" i="40"/>
  <c r="E238" i="40"/>
  <c r="E239" i="40"/>
  <c r="E240" i="40"/>
  <c r="E241" i="40"/>
  <c r="E242" i="40"/>
  <c r="E243" i="40"/>
  <c r="E244" i="40"/>
  <c r="G2" i="40" s="1"/>
  <c r="E2" i="39"/>
  <c r="E3" i="39"/>
  <c r="E4" i="39"/>
  <c r="E5" i="39"/>
  <c r="E6" i="39"/>
  <c r="E7" i="39"/>
  <c r="E8" i="39"/>
  <c r="E9" i="39"/>
  <c r="E10" i="39"/>
  <c r="E11" i="39"/>
  <c r="E12" i="39"/>
  <c r="E13" i="39"/>
  <c r="E14" i="39"/>
  <c r="E15" i="39"/>
  <c r="E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2" i="39"/>
  <c r="E33" i="39"/>
  <c r="E34" i="39"/>
  <c r="E35" i="39"/>
  <c r="E36" i="39"/>
  <c r="E37" i="39"/>
  <c r="E38" i="39"/>
  <c r="E39" i="39"/>
  <c r="E40" i="39"/>
  <c r="E41" i="39"/>
  <c r="E42" i="39"/>
  <c r="E43" i="39"/>
  <c r="E44" i="39"/>
  <c r="E45" i="39"/>
  <c r="E46" i="39"/>
  <c r="E47" i="39"/>
  <c r="E48" i="39"/>
  <c r="E49" i="39"/>
  <c r="E50" i="39"/>
  <c r="E51" i="39"/>
  <c r="E52" i="39"/>
  <c r="E53" i="39"/>
  <c r="E54" i="39"/>
  <c r="E55" i="39"/>
  <c r="E56" i="39"/>
  <c r="E57" i="39"/>
  <c r="E58" i="39"/>
  <c r="E59" i="39"/>
  <c r="E60" i="39"/>
  <c r="E61" i="39"/>
  <c r="E62" i="39"/>
  <c r="E63" i="39"/>
  <c r="E64" i="39"/>
  <c r="E65" i="39"/>
  <c r="E66" i="39"/>
  <c r="E67" i="39"/>
  <c r="E68" i="39"/>
  <c r="E69" i="39"/>
  <c r="E70" i="39"/>
  <c r="E71" i="39"/>
  <c r="E72" i="39"/>
  <c r="E73" i="39"/>
  <c r="E74" i="39"/>
  <c r="E75" i="39"/>
  <c r="E76" i="39"/>
  <c r="E77" i="39"/>
  <c r="E78" i="39"/>
  <c r="E79" i="39"/>
  <c r="E80" i="39"/>
  <c r="E81" i="39"/>
  <c r="E82" i="39"/>
  <c r="E83" i="39"/>
  <c r="E84" i="39"/>
  <c r="E85" i="39"/>
  <c r="E86" i="39"/>
  <c r="E87" i="39"/>
  <c r="E88" i="39"/>
  <c r="E89" i="39"/>
  <c r="E90" i="39"/>
  <c r="E91" i="39"/>
  <c r="E92" i="39"/>
  <c r="E93" i="39"/>
  <c r="E94" i="39"/>
  <c r="E95" i="39"/>
  <c r="G2" i="39" s="1"/>
  <c r="E2" i="38"/>
  <c r="E3" i="38"/>
  <c r="E4" i="38"/>
  <c r="E5" i="38"/>
  <c r="E6" i="38"/>
  <c r="E7" i="38"/>
  <c r="E8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1" i="38"/>
  <c r="E22" i="38"/>
  <c r="E23" i="38"/>
  <c r="E24" i="38"/>
  <c r="E25" i="38"/>
  <c r="E26" i="38"/>
  <c r="E27" i="38"/>
  <c r="E28" i="38"/>
  <c r="E29" i="38"/>
  <c r="E30" i="38"/>
  <c r="E31" i="38"/>
  <c r="E32" i="38"/>
  <c r="E33" i="38"/>
  <c r="E34" i="38"/>
  <c r="E35" i="38"/>
  <c r="E36" i="38"/>
  <c r="E37" i="38"/>
  <c r="E38" i="38"/>
  <c r="E39" i="38"/>
  <c r="E40" i="38"/>
  <c r="E41" i="38"/>
  <c r="E42" i="38"/>
  <c r="E43" i="38"/>
  <c r="E44" i="38"/>
  <c r="E45" i="38"/>
  <c r="E46" i="38"/>
  <c r="E47" i="38"/>
  <c r="E48" i="38"/>
  <c r="E49" i="38"/>
  <c r="E50" i="38"/>
  <c r="E51" i="38"/>
  <c r="E52" i="38"/>
  <c r="E53" i="38"/>
  <c r="E54" i="38"/>
  <c r="E55" i="38"/>
  <c r="E56" i="38"/>
  <c r="E57" i="38"/>
  <c r="E58" i="38"/>
  <c r="E59" i="38"/>
  <c r="E60" i="38"/>
  <c r="E61" i="38"/>
  <c r="E62" i="38"/>
  <c r="E63" i="38"/>
  <c r="E64" i="38"/>
  <c r="E65" i="38"/>
  <c r="E66" i="38"/>
  <c r="E67" i="38"/>
  <c r="E68" i="38"/>
  <c r="E69" i="38"/>
  <c r="E70" i="38"/>
  <c r="E71" i="38"/>
  <c r="E72" i="38"/>
  <c r="E73" i="38"/>
  <c r="E74" i="38"/>
  <c r="E75" i="38"/>
  <c r="E76" i="38"/>
  <c r="E77" i="38"/>
  <c r="E78" i="38"/>
  <c r="E79" i="38"/>
  <c r="E80" i="38"/>
  <c r="E81" i="38"/>
  <c r="E82" i="38"/>
  <c r="E83" i="38"/>
  <c r="E84" i="38"/>
  <c r="E85" i="38"/>
  <c r="E86" i="38"/>
  <c r="E87" i="38"/>
  <c r="E88" i="38"/>
  <c r="E89" i="38"/>
  <c r="E90" i="38"/>
  <c r="E91" i="38"/>
  <c r="E92" i="38"/>
  <c r="E93" i="38"/>
  <c r="E94" i="38"/>
  <c r="E95" i="38"/>
  <c r="E96" i="38"/>
  <c r="E97" i="38"/>
  <c r="G2" i="38" s="1"/>
  <c r="E2" i="37"/>
  <c r="E3" i="37"/>
  <c r="E4" i="37"/>
  <c r="E5" i="37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E30" i="37"/>
  <c r="E31" i="37"/>
  <c r="E32" i="37"/>
  <c r="E33" i="37"/>
  <c r="E34" i="37"/>
  <c r="E35" i="37"/>
  <c r="E36" i="37"/>
  <c r="E37" i="37"/>
  <c r="E38" i="37"/>
  <c r="E39" i="37"/>
  <c r="E40" i="37"/>
  <c r="E41" i="37"/>
  <c r="E42" i="37"/>
  <c r="E43" i="37"/>
  <c r="E44" i="37"/>
  <c r="E45" i="37"/>
  <c r="E46" i="37"/>
  <c r="E47" i="37"/>
  <c r="E48" i="37"/>
  <c r="E49" i="37"/>
  <c r="E50" i="37"/>
  <c r="E51" i="37"/>
  <c r="E52" i="37"/>
  <c r="E53" i="37"/>
  <c r="E54" i="37"/>
  <c r="E55" i="37"/>
  <c r="E56" i="37"/>
  <c r="E57" i="37"/>
  <c r="E58" i="37"/>
  <c r="E59" i="37"/>
  <c r="E60" i="37"/>
  <c r="E61" i="37"/>
  <c r="E62" i="37"/>
  <c r="E63" i="37"/>
  <c r="E64" i="37"/>
  <c r="E65" i="37"/>
  <c r="E66" i="37"/>
  <c r="E67" i="37"/>
  <c r="E68" i="37"/>
  <c r="E69" i="37"/>
  <c r="E70" i="37"/>
  <c r="E71" i="37"/>
  <c r="E72" i="37"/>
  <c r="E73" i="37"/>
  <c r="E74" i="37"/>
  <c r="E75" i="37"/>
  <c r="E76" i="37"/>
  <c r="E77" i="37"/>
  <c r="E78" i="37"/>
  <c r="E79" i="37"/>
  <c r="E80" i="37"/>
  <c r="E81" i="37"/>
  <c r="E82" i="37"/>
  <c r="E83" i="37"/>
  <c r="E84" i="37"/>
  <c r="E85" i="37"/>
  <c r="E86" i="37"/>
  <c r="E87" i="37"/>
  <c r="E88" i="37"/>
  <c r="E89" i="37"/>
  <c r="E90" i="37"/>
  <c r="E91" i="37"/>
  <c r="E92" i="37"/>
  <c r="E93" i="37"/>
  <c r="E94" i="37"/>
  <c r="E95" i="37"/>
  <c r="E96" i="37"/>
  <c r="E97" i="37"/>
  <c r="E98" i="37"/>
  <c r="E99" i="37"/>
  <c r="E100" i="37"/>
  <c r="E101" i="37"/>
  <c r="G2" i="37" s="1"/>
  <c r="E2" i="36"/>
  <c r="E3" i="36"/>
  <c r="E4" i="36"/>
  <c r="E5" i="36"/>
  <c r="E6" i="36"/>
  <c r="E7" i="36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E30" i="36"/>
  <c r="E31" i="36"/>
  <c r="E32" i="36"/>
  <c r="E33" i="36"/>
  <c r="G2" i="36" s="1"/>
  <c r="E2" i="35"/>
  <c r="E3" i="35"/>
  <c r="E4" i="35"/>
  <c r="E5" i="35"/>
  <c r="E6" i="35"/>
  <c r="E7" i="35"/>
  <c r="E8" i="35"/>
  <c r="E9" i="35"/>
  <c r="E10" i="35"/>
  <c r="E11" i="35"/>
  <c r="E12" i="35"/>
  <c r="E13" i="35"/>
  <c r="E14" i="35"/>
  <c r="E15" i="35"/>
  <c r="E16" i="35"/>
  <c r="E17" i="35"/>
  <c r="E18" i="35"/>
  <c r="E19" i="35"/>
  <c r="E20" i="35"/>
  <c r="E21" i="35"/>
  <c r="E22" i="35"/>
  <c r="E23" i="35"/>
  <c r="E24" i="35"/>
  <c r="E25" i="35"/>
  <c r="E26" i="35"/>
  <c r="E27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47" i="35"/>
  <c r="E48" i="35"/>
  <c r="E49" i="35"/>
  <c r="E50" i="35"/>
  <c r="E51" i="35"/>
  <c r="E52" i="35"/>
  <c r="E53" i="35"/>
  <c r="E54" i="35"/>
  <c r="E55" i="35"/>
  <c r="E56" i="35"/>
  <c r="E57" i="35"/>
  <c r="E58" i="35"/>
  <c r="E59" i="35"/>
  <c r="E60" i="35"/>
  <c r="E61" i="35"/>
  <c r="E62" i="35"/>
  <c r="E63" i="35"/>
  <c r="E64" i="35"/>
  <c r="E65" i="35"/>
  <c r="E66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84" i="35"/>
  <c r="E85" i="35"/>
  <c r="E86" i="35"/>
  <c r="E87" i="35"/>
  <c r="E88" i="35"/>
  <c r="E89" i="35"/>
  <c r="E90" i="35"/>
  <c r="E91" i="35"/>
  <c r="E92" i="35"/>
  <c r="E93" i="35"/>
  <c r="E94" i="35"/>
  <c r="E95" i="35"/>
  <c r="E96" i="35"/>
  <c r="E97" i="35"/>
  <c r="E98" i="35"/>
  <c r="E99" i="35"/>
  <c r="E100" i="35"/>
  <c r="E101" i="35"/>
  <c r="E102" i="35"/>
  <c r="E103" i="35"/>
  <c r="E104" i="35"/>
  <c r="E105" i="35"/>
  <c r="E106" i="35"/>
  <c r="E107" i="35"/>
  <c r="E108" i="35"/>
  <c r="E109" i="35"/>
  <c r="E110" i="35"/>
  <c r="E111" i="35"/>
  <c r="E112" i="35"/>
  <c r="E113" i="35"/>
  <c r="E114" i="35"/>
  <c r="E115" i="35"/>
  <c r="G2" i="35" s="1"/>
  <c r="E2" i="34"/>
  <c r="E3" i="34"/>
  <c r="E4" i="34"/>
  <c r="E5" i="34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34" i="34"/>
  <c r="E35" i="34"/>
  <c r="E36" i="34"/>
  <c r="E37" i="34"/>
  <c r="E38" i="34"/>
  <c r="E39" i="34"/>
  <c r="E40" i="34"/>
  <c r="E41" i="34"/>
  <c r="E42" i="34"/>
  <c r="E43" i="34"/>
  <c r="E44" i="34"/>
  <c r="E45" i="34"/>
  <c r="E46" i="34"/>
  <c r="E47" i="34"/>
  <c r="E48" i="34"/>
  <c r="E49" i="34"/>
  <c r="E50" i="34"/>
  <c r="E51" i="34"/>
  <c r="E52" i="34"/>
  <c r="E53" i="34"/>
  <c r="E54" i="34"/>
  <c r="E55" i="34"/>
  <c r="E56" i="34"/>
  <c r="E57" i="34"/>
  <c r="E58" i="34"/>
  <c r="E59" i="34"/>
  <c r="E60" i="34"/>
  <c r="E61" i="34"/>
  <c r="E62" i="34"/>
  <c r="E63" i="34"/>
  <c r="E64" i="34"/>
  <c r="E65" i="34"/>
  <c r="E66" i="34"/>
  <c r="E67" i="34"/>
  <c r="E68" i="34"/>
  <c r="E69" i="34"/>
  <c r="E70" i="34"/>
  <c r="E71" i="34"/>
  <c r="E72" i="34"/>
  <c r="E73" i="34"/>
  <c r="E74" i="34"/>
  <c r="E75" i="34"/>
  <c r="E76" i="34"/>
  <c r="E77" i="34"/>
  <c r="E78" i="34"/>
  <c r="E79" i="34"/>
  <c r="E80" i="34"/>
  <c r="E81" i="34"/>
  <c r="E82" i="34"/>
  <c r="E83" i="34"/>
  <c r="E84" i="34"/>
  <c r="E85" i="34"/>
  <c r="E86" i="34"/>
  <c r="E87" i="34"/>
  <c r="E88" i="34"/>
  <c r="E89" i="34"/>
  <c r="E90" i="34"/>
  <c r="E91" i="34"/>
  <c r="E92" i="34"/>
  <c r="E93" i="34"/>
  <c r="E94" i="34"/>
  <c r="E95" i="34"/>
  <c r="E96" i="34"/>
  <c r="E97" i="34"/>
  <c r="E98" i="34"/>
  <c r="E99" i="34"/>
  <c r="E100" i="34"/>
  <c r="E101" i="34"/>
  <c r="E102" i="34"/>
  <c r="E103" i="34"/>
  <c r="E104" i="34"/>
  <c r="E105" i="34"/>
  <c r="E106" i="34"/>
  <c r="E107" i="34"/>
  <c r="E108" i="34"/>
  <c r="G2" i="34" s="1"/>
  <c r="E2" i="33"/>
  <c r="E3" i="33"/>
  <c r="E4" i="33"/>
  <c r="E5" i="33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E30" i="33"/>
  <c r="E31" i="33"/>
  <c r="E32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47" i="33"/>
  <c r="E48" i="33"/>
  <c r="G2" i="33" s="1"/>
  <c r="E2" i="32"/>
  <c r="E3" i="32"/>
  <c r="E4" i="32"/>
  <c r="E5" i="32"/>
  <c r="E6" i="32"/>
  <c r="E7" i="32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37" i="32"/>
  <c r="E38" i="32"/>
  <c r="E39" i="32"/>
  <c r="E40" i="32"/>
  <c r="E41" i="32"/>
  <c r="E42" i="32"/>
  <c r="E43" i="32"/>
  <c r="E44" i="32"/>
  <c r="E45" i="32"/>
  <c r="E46" i="32"/>
  <c r="E47" i="32"/>
  <c r="E48" i="32"/>
  <c r="E49" i="32"/>
  <c r="E50" i="32"/>
  <c r="E51" i="32"/>
  <c r="E52" i="32"/>
  <c r="E53" i="32"/>
  <c r="E54" i="32"/>
  <c r="E55" i="32"/>
  <c r="E56" i="32"/>
  <c r="E57" i="32"/>
  <c r="E58" i="32"/>
  <c r="E59" i="32"/>
  <c r="E60" i="32"/>
  <c r="E61" i="32"/>
  <c r="E62" i="32"/>
  <c r="E63" i="32"/>
  <c r="E64" i="32"/>
  <c r="E65" i="32"/>
  <c r="E66" i="32"/>
  <c r="E67" i="32"/>
  <c r="E68" i="32"/>
  <c r="E69" i="32"/>
  <c r="E70" i="32"/>
  <c r="E71" i="32"/>
  <c r="E72" i="32"/>
  <c r="E73" i="32"/>
  <c r="E74" i="32"/>
  <c r="E75" i="32"/>
  <c r="E76" i="32"/>
  <c r="E77" i="32"/>
  <c r="E78" i="32"/>
  <c r="E79" i="32"/>
  <c r="E80" i="32"/>
  <c r="E81" i="32"/>
  <c r="E82" i="32"/>
  <c r="E83" i="32"/>
  <c r="E84" i="32"/>
  <c r="E85" i="32"/>
  <c r="E86" i="32"/>
  <c r="E87" i="32"/>
  <c r="E88" i="32"/>
  <c r="E89" i="32"/>
  <c r="E90" i="32"/>
  <c r="E91" i="32"/>
  <c r="E92" i="32"/>
  <c r="E93" i="32"/>
  <c r="E94" i="32"/>
  <c r="E95" i="32"/>
  <c r="E96" i="32"/>
  <c r="E97" i="32"/>
  <c r="E98" i="32"/>
  <c r="E99" i="32"/>
  <c r="E100" i="32"/>
  <c r="E101" i="32"/>
  <c r="E102" i="32"/>
  <c r="E103" i="32"/>
  <c r="E104" i="32"/>
  <c r="E105" i="32"/>
  <c r="E106" i="32"/>
  <c r="E107" i="32"/>
  <c r="E108" i="32"/>
  <c r="E109" i="32"/>
  <c r="E110" i="32"/>
  <c r="E111" i="32"/>
  <c r="E112" i="32"/>
  <c r="E113" i="32"/>
  <c r="E114" i="32"/>
  <c r="E115" i="32"/>
  <c r="E116" i="32"/>
  <c r="E117" i="32"/>
  <c r="E118" i="32"/>
  <c r="E119" i="32"/>
  <c r="E120" i="32"/>
  <c r="E121" i="32"/>
  <c r="E122" i="32"/>
  <c r="E123" i="32"/>
  <c r="E124" i="32"/>
  <c r="E125" i="32"/>
  <c r="E126" i="32"/>
  <c r="E127" i="32"/>
  <c r="E128" i="32"/>
  <c r="E129" i="32"/>
  <c r="E130" i="32"/>
  <c r="E131" i="32"/>
  <c r="E132" i="32"/>
  <c r="E133" i="32"/>
  <c r="E134" i="32"/>
  <c r="E135" i="32"/>
  <c r="E136" i="32"/>
  <c r="E137" i="32"/>
  <c r="E138" i="32"/>
  <c r="E139" i="32"/>
  <c r="E140" i="32"/>
  <c r="E141" i="32"/>
  <c r="E142" i="32"/>
  <c r="E143" i="32"/>
  <c r="E144" i="32"/>
  <c r="E145" i="32"/>
  <c r="E146" i="32"/>
  <c r="E147" i="32"/>
  <c r="E148" i="32"/>
  <c r="E149" i="32"/>
  <c r="E150" i="32"/>
  <c r="E151" i="32"/>
  <c r="E152" i="32"/>
  <c r="E153" i="32"/>
  <c r="E154" i="32"/>
  <c r="E155" i="32"/>
  <c r="E156" i="32"/>
  <c r="E157" i="32"/>
  <c r="E158" i="32"/>
  <c r="E159" i="32"/>
  <c r="E160" i="32"/>
  <c r="E161" i="32"/>
  <c r="E162" i="32"/>
  <c r="E163" i="32"/>
  <c r="E164" i="32"/>
  <c r="E165" i="32"/>
  <c r="E166" i="32"/>
  <c r="E167" i="32"/>
  <c r="E168" i="32"/>
  <c r="E169" i="32"/>
  <c r="E170" i="32"/>
  <c r="E171" i="32"/>
  <c r="E172" i="32"/>
  <c r="E173" i="32"/>
  <c r="E174" i="32"/>
  <c r="E175" i="32"/>
  <c r="E176" i="32"/>
  <c r="E177" i="32"/>
  <c r="E178" i="32"/>
  <c r="E179" i="32"/>
  <c r="E180" i="32"/>
  <c r="E181" i="32"/>
  <c r="E182" i="32"/>
  <c r="E183" i="32"/>
  <c r="E184" i="32"/>
  <c r="E185" i="32"/>
  <c r="E186" i="32"/>
  <c r="E187" i="32"/>
  <c r="E188" i="32"/>
  <c r="E189" i="32"/>
  <c r="E190" i="32"/>
  <c r="E191" i="32"/>
  <c r="G2" i="32" s="1"/>
  <c r="E2" i="31"/>
  <c r="E3" i="31"/>
  <c r="E4" i="31"/>
  <c r="E5" i="31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30" i="31"/>
  <c r="E31" i="31"/>
  <c r="E32" i="31"/>
  <c r="E33" i="31"/>
  <c r="E34" i="31"/>
  <c r="E35" i="31"/>
  <c r="E36" i="31"/>
  <c r="E37" i="31"/>
  <c r="E38" i="31"/>
  <c r="E39" i="31"/>
  <c r="E40" i="31"/>
  <c r="E41" i="31"/>
  <c r="E42" i="31"/>
  <c r="E43" i="31"/>
  <c r="E44" i="31"/>
  <c r="E45" i="31"/>
  <c r="E46" i="31"/>
  <c r="E47" i="31"/>
  <c r="E48" i="31"/>
  <c r="E49" i="31"/>
  <c r="E50" i="31"/>
  <c r="E51" i="31"/>
  <c r="E52" i="31"/>
  <c r="E53" i="31"/>
  <c r="E54" i="31"/>
  <c r="E55" i="31"/>
  <c r="E56" i="31"/>
  <c r="E57" i="31"/>
  <c r="E58" i="31"/>
  <c r="E59" i="31"/>
  <c r="E60" i="31"/>
  <c r="E61" i="31"/>
  <c r="E62" i="31"/>
  <c r="E63" i="31"/>
  <c r="E64" i="31"/>
  <c r="E65" i="31"/>
  <c r="E66" i="31"/>
  <c r="E67" i="31"/>
  <c r="G2" i="31" s="1"/>
  <c r="E2" i="30"/>
  <c r="E3" i="30"/>
  <c r="E4" i="30"/>
  <c r="E5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E32" i="30"/>
  <c r="E33" i="30"/>
  <c r="E34" i="30"/>
  <c r="E35" i="30"/>
  <c r="E36" i="30"/>
  <c r="E37" i="30"/>
  <c r="E38" i="30"/>
  <c r="E39" i="30"/>
  <c r="E40" i="30"/>
  <c r="E41" i="30"/>
  <c r="E42" i="30"/>
  <c r="E43" i="30"/>
  <c r="E44" i="30"/>
  <c r="E45" i="30"/>
  <c r="E46" i="30"/>
  <c r="E47" i="30"/>
  <c r="E48" i="30"/>
  <c r="E49" i="30"/>
  <c r="E50" i="30"/>
  <c r="E51" i="30"/>
  <c r="E52" i="30"/>
  <c r="E53" i="30"/>
  <c r="E54" i="30"/>
  <c r="E55" i="30"/>
  <c r="E56" i="30"/>
  <c r="E57" i="30"/>
  <c r="E58" i="30"/>
  <c r="E59" i="30"/>
  <c r="E60" i="30"/>
  <c r="E61" i="30"/>
  <c r="E62" i="30"/>
  <c r="E63" i="30"/>
  <c r="E64" i="30"/>
  <c r="E65" i="30"/>
  <c r="E66" i="30"/>
  <c r="E67" i="30"/>
  <c r="E68" i="30"/>
  <c r="E69" i="30"/>
  <c r="E70" i="30"/>
  <c r="E71" i="30"/>
  <c r="E72" i="30"/>
  <c r="E73" i="30"/>
  <c r="E74" i="30"/>
  <c r="E75" i="30"/>
  <c r="E76" i="30"/>
  <c r="E77" i="30"/>
  <c r="E78" i="30"/>
  <c r="E79" i="30"/>
  <c r="E80" i="30"/>
  <c r="E81" i="30"/>
  <c r="E82" i="30"/>
  <c r="E83" i="30"/>
  <c r="E84" i="30"/>
  <c r="E85" i="30"/>
  <c r="E86" i="30"/>
  <c r="E87" i="30"/>
  <c r="E88" i="30"/>
  <c r="E89" i="30"/>
  <c r="E90" i="30"/>
  <c r="E91" i="30"/>
  <c r="E92" i="30"/>
  <c r="E93" i="30"/>
  <c r="E94" i="30"/>
  <c r="E95" i="30"/>
  <c r="E96" i="30"/>
  <c r="E97" i="30"/>
  <c r="E98" i="30"/>
  <c r="E99" i="30"/>
  <c r="E100" i="30"/>
  <c r="E101" i="30"/>
  <c r="E102" i="30"/>
  <c r="E103" i="30"/>
  <c r="E104" i="30"/>
  <c r="E105" i="30"/>
  <c r="E106" i="30"/>
  <c r="E107" i="30"/>
  <c r="E108" i="30"/>
  <c r="E109" i="30"/>
  <c r="E110" i="30"/>
  <c r="E111" i="30"/>
  <c r="E112" i="30"/>
  <c r="E113" i="30"/>
  <c r="E114" i="30"/>
  <c r="E115" i="30"/>
  <c r="E116" i="30"/>
  <c r="E117" i="30"/>
  <c r="E118" i="30"/>
  <c r="E119" i="30"/>
  <c r="E120" i="30"/>
  <c r="E121" i="30"/>
  <c r="E122" i="30"/>
  <c r="E123" i="30"/>
  <c r="E124" i="30"/>
  <c r="E125" i="30"/>
  <c r="E126" i="30"/>
  <c r="E127" i="30"/>
  <c r="E128" i="30"/>
  <c r="E129" i="30"/>
  <c r="E130" i="30"/>
  <c r="E131" i="30"/>
  <c r="E132" i="30"/>
  <c r="E133" i="30"/>
  <c r="E134" i="30"/>
  <c r="E135" i="30"/>
  <c r="E136" i="30"/>
  <c r="E137" i="30"/>
  <c r="E138" i="30"/>
  <c r="E139" i="30"/>
  <c r="E140" i="30"/>
  <c r="E141" i="30"/>
  <c r="E142" i="30"/>
  <c r="E143" i="30"/>
  <c r="E144" i="30"/>
  <c r="E145" i="30"/>
  <c r="E146" i="30"/>
  <c r="E147" i="30"/>
  <c r="E148" i="30"/>
  <c r="E149" i="30"/>
  <c r="E150" i="30"/>
  <c r="E151" i="30"/>
  <c r="E152" i="30"/>
  <c r="E153" i="30"/>
  <c r="E154" i="30"/>
  <c r="E155" i="30"/>
  <c r="E156" i="30"/>
  <c r="E157" i="30"/>
  <c r="E158" i="30"/>
  <c r="E159" i="30"/>
  <c r="E160" i="30"/>
  <c r="E161" i="30"/>
  <c r="E162" i="30"/>
  <c r="E163" i="30"/>
  <c r="E164" i="30"/>
  <c r="E165" i="30"/>
  <c r="E166" i="30"/>
  <c r="E167" i="30"/>
  <c r="E168" i="30"/>
  <c r="E169" i="30"/>
  <c r="E170" i="30"/>
  <c r="E171" i="30"/>
  <c r="E172" i="30"/>
  <c r="E173" i="30"/>
  <c r="E174" i="30"/>
  <c r="E175" i="30"/>
  <c r="E176" i="30"/>
  <c r="E177" i="30"/>
  <c r="E178" i="30"/>
  <c r="E179" i="30"/>
  <c r="E180" i="30"/>
  <c r="E181" i="30"/>
  <c r="E182" i="30"/>
  <c r="E183" i="30"/>
  <c r="E184" i="30"/>
  <c r="E185" i="30"/>
  <c r="E186" i="30"/>
  <c r="E187" i="30"/>
  <c r="E188" i="30"/>
  <c r="E189" i="30"/>
  <c r="E190" i="30"/>
  <c r="E191" i="30"/>
  <c r="E192" i="30"/>
  <c r="E193" i="30"/>
  <c r="E194" i="30"/>
  <c r="E195" i="30"/>
  <c r="E196" i="30"/>
  <c r="E197" i="30"/>
  <c r="E198" i="30"/>
  <c r="E199" i="30"/>
  <c r="E200" i="30"/>
  <c r="E201" i="30"/>
  <c r="E202" i="30"/>
  <c r="E203" i="30"/>
  <c r="E204" i="30"/>
  <c r="E205" i="30"/>
  <c r="E206" i="30"/>
  <c r="E207" i="30"/>
  <c r="E208" i="30"/>
  <c r="E209" i="30"/>
  <c r="G2" i="30" s="1"/>
  <c r="E2" i="29"/>
  <c r="E3" i="29"/>
  <c r="E4" i="29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35" i="29"/>
  <c r="E36" i="29"/>
  <c r="E37" i="29"/>
  <c r="G2" i="29" s="1"/>
  <c r="E2" i="28"/>
  <c r="E3" i="28"/>
  <c r="E4" i="28"/>
  <c r="E5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G2" i="28" s="1"/>
  <c r="E2" i="27"/>
  <c r="E3" i="27"/>
  <c r="E4" i="27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G2" i="27" s="1"/>
  <c r="E2" i="26"/>
  <c r="E3" i="26"/>
  <c r="E4" i="26"/>
  <c r="E5" i="26"/>
  <c r="E6" i="26"/>
  <c r="E7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E30" i="26"/>
  <c r="E31" i="26"/>
  <c r="E32" i="26"/>
  <c r="E33" i="26"/>
  <c r="E34" i="26"/>
  <c r="E35" i="26"/>
  <c r="E36" i="26"/>
  <c r="E37" i="26"/>
  <c r="E38" i="26"/>
  <c r="E39" i="26"/>
  <c r="E40" i="26"/>
  <c r="E41" i="26"/>
  <c r="E42" i="26"/>
  <c r="E43" i="26"/>
  <c r="E44" i="26"/>
  <c r="E45" i="26"/>
  <c r="E46" i="26"/>
  <c r="E47" i="26"/>
  <c r="E48" i="26"/>
  <c r="E49" i="26"/>
  <c r="E50" i="26"/>
  <c r="E51" i="26"/>
  <c r="E52" i="26"/>
  <c r="E53" i="26"/>
  <c r="E54" i="26"/>
  <c r="E55" i="26"/>
  <c r="E56" i="26"/>
  <c r="E57" i="26"/>
  <c r="G2" i="26" s="1"/>
  <c r="E2" i="25"/>
  <c r="E3" i="25"/>
  <c r="E4" i="25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G2" i="25" s="1"/>
  <c r="E2" i="24"/>
  <c r="E3" i="24"/>
  <c r="E4" i="24"/>
  <c r="E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57" i="24"/>
  <c r="E58" i="24"/>
  <c r="E59" i="24"/>
  <c r="E60" i="24"/>
  <c r="E61" i="24"/>
  <c r="E62" i="24"/>
  <c r="E63" i="24"/>
  <c r="G2" i="24" s="1"/>
  <c r="E2" i="23"/>
  <c r="E3" i="23"/>
  <c r="E4" i="23"/>
  <c r="E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104" i="23"/>
  <c r="E105" i="23"/>
  <c r="E106" i="23"/>
  <c r="E107" i="23"/>
  <c r="E108" i="23"/>
  <c r="E109" i="23"/>
  <c r="E110" i="23"/>
  <c r="E111" i="23"/>
  <c r="E112" i="23"/>
  <c r="E113" i="23"/>
  <c r="E114" i="23"/>
  <c r="E115" i="23"/>
  <c r="E116" i="23"/>
  <c r="E117" i="23"/>
  <c r="E118" i="23"/>
  <c r="E119" i="23"/>
  <c r="E120" i="23"/>
  <c r="E121" i="23"/>
  <c r="E122" i="23"/>
  <c r="E123" i="23"/>
  <c r="E124" i="23"/>
  <c r="E125" i="23"/>
  <c r="E126" i="23"/>
  <c r="E127" i="23"/>
  <c r="E128" i="23"/>
  <c r="E129" i="23"/>
  <c r="E130" i="23"/>
  <c r="E131" i="23"/>
  <c r="E132" i="23"/>
  <c r="E133" i="23"/>
  <c r="E134" i="23"/>
  <c r="E135" i="23"/>
  <c r="E136" i="23"/>
  <c r="E137" i="23"/>
  <c r="E138" i="23"/>
  <c r="E139" i="23"/>
  <c r="E140" i="23"/>
  <c r="E141" i="23"/>
  <c r="E142" i="23"/>
  <c r="E143" i="23"/>
  <c r="E144" i="23"/>
  <c r="E145" i="23"/>
  <c r="G2" i="23" s="1"/>
  <c r="E2" i="22"/>
  <c r="E3" i="22"/>
  <c r="E4" i="22"/>
  <c r="E5" i="22"/>
  <c r="E6" i="22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E87" i="22"/>
  <c r="E88" i="22"/>
  <c r="E89" i="22"/>
  <c r="E90" i="22"/>
  <c r="E91" i="22"/>
  <c r="E92" i="22"/>
  <c r="E93" i="22"/>
  <c r="E94" i="22"/>
  <c r="E95" i="22"/>
  <c r="E96" i="22"/>
  <c r="G2" i="22" s="1"/>
  <c r="E2" i="21"/>
  <c r="E3" i="21"/>
  <c r="E4" i="2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G2" i="21" s="1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G2" i="20" s="1"/>
  <c r="E2" i="19"/>
  <c r="E3" i="19"/>
  <c r="E4" i="19"/>
  <c r="E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69" i="19"/>
  <c r="E70" i="19"/>
  <c r="E71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G2" i="19" s="1"/>
  <c r="E2" i="18"/>
  <c r="E3" i="18"/>
  <c r="E4" i="18"/>
  <c r="E5" i="18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G2" i="18" s="1"/>
  <c r="E2" i="17"/>
  <c r="E3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E140" i="17"/>
  <c r="E141" i="17"/>
  <c r="E142" i="17"/>
  <c r="E143" i="17"/>
  <c r="E144" i="17"/>
  <c r="E145" i="17"/>
  <c r="E146" i="17"/>
  <c r="E147" i="17"/>
  <c r="E148" i="17"/>
  <c r="E149" i="17"/>
  <c r="E150" i="17"/>
  <c r="E151" i="17"/>
  <c r="E152" i="17"/>
  <c r="E153" i="17"/>
  <c r="E154" i="17"/>
  <c r="E155" i="17"/>
  <c r="E156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91" i="17"/>
  <c r="E192" i="17"/>
  <c r="E193" i="17"/>
  <c r="E194" i="17"/>
  <c r="E195" i="17"/>
  <c r="E196" i="17"/>
  <c r="E197" i="17"/>
  <c r="E198" i="17"/>
  <c r="E199" i="17"/>
  <c r="E200" i="17"/>
  <c r="E201" i="17"/>
  <c r="E202" i="17"/>
  <c r="E203" i="17"/>
  <c r="E204" i="17"/>
  <c r="E205" i="17"/>
  <c r="E206" i="17"/>
  <c r="E207" i="17"/>
  <c r="E208" i="17"/>
  <c r="E209" i="17"/>
  <c r="E210" i="17"/>
  <c r="E211" i="17"/>
  <c r="E212" i="17"/>
  <c r="E213" i="17"/>
  <c r="E214" i="17"/>
  <c r="E215" i="17"/>
  <c r="E216" i="17"/>
  <c r="E217" i="17"/>
  <c r="E218" i="17"/>
  <c r="E219" i="17"/>
  <c r="E220" i="17"/>
  <c r="E221" i="17"/>
  <c r="E222" i="17"/>
  <c r="E223" i="17"/>
  <c r="E224" i="17"/>
  <c r="E225" i="17"/>
  <c r="E226" i="17"/>
  <c r="E227" i="17"/>
  <c r="E228" i="17"/>
  <c r="E229" i="17"/>
  <c r="E230" i="17"/>
  <c r="E231" i="17"/>
  <c r="E232" i="17"/>
  <c r="E233" i="17"/>
  <c r="E234" i="17"/>
  <c r="E235" i="17"/>
  <c r="E236" i="17"/>
  <c r="E237" i="17"/>
  <c r="E238" i="17"/>
  <c r="E239" i="17"/>
  <c r="E240" i="17"/>
  <c r="E241" i="17"/>
  <c r="E242" i="17"/>
  <c r="E243" i="17"/>
  <c r="E244" i="17"/>
  <c r="E245" i="17"/>
  <c r="E246" i="17"/>
  <c r="E247" i="17"/>
  <c r="E248" i="17"/>
  <c r="E249" i="17"/>
  <c r="E250" i="17"/>
  <c r="E251" i="17"/>
  <c r="E252" i="17"/>
  <c r="E253" i="17"/>
  <c r="E254" i="17"/>
  <c r="E255" i="17"/>
  <c r="E256" i="17"/>
  <c r="E257" i="17"/>
  <c r="E258" i="17"/>
  <c r="E259" i="17"/>
  <c r="E260" i="17"/>
  <c r="E261" i="17"/>
  <c r="E262" i="17"/>
  <c r="E263" i="17"/>
  <c r="E264" i="17"/>
  <c r="E265" i="17"/>
  <c r="E266" i="17"/>
  <c r="E267" i="17"/>
  <c r="E268" i="17"/>
  <c r="E269" i="17"/>
  <c r="E270" i="17"/>
  <c r="E271" i="17"/>
  <c r="E272" i="17"/>
  <c r="E273" i="17"/>
  <c r="E274" i="17"/>
  <c r="E275" i="17"/>
  <c r="E276" i="17"/>
  <c r="E277" i="17"/>
  <c r="E278" i="17"/>
  <c r="E279" i="17"/>
  <c r="E280" i="17"/>
  <c r="E281" i="17"/>
  <c r="E282" i="17"/>
  <c r="E283" i="17"/>
  <c r="E284" i="17"/>
  <c r="E285" i="17"/>
  <c r="E286" i="17"/>
  <c r="E287" i="17"/>
  <c r="E288" i="17"/>
  <c r="E289" i="17"/>
  <c r="E290" i="17"/>
  <c r="E291" i="17"/>
  <c r="E292" i="17"/>
  <c r="G2" i="17" s="1"/>
  <c r="E2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G2" i="16" s="1"/>
  <c r="E2" i="15"/>
  <c r="E3" i="15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G2" i="15" s="1"/>
  <c r="E2" i="14"/>
  <c r="E3" i="14"/>
  <c r="E4" i="14"/>
  <c r="E5" i="14"/>
  <c r="E6" i="14"/>
  <c r="E7" i="14"/>
  <c r="E8" i="14"/>
  <c r="E9" i="14"/>
  <c r="E10" i="14"/>
  <c r="E11" i="14"/>
  <c r="E12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2" i="13"/>
  <c r="E3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5" i="13"/>
  <c r="E106" i="13"/>
  <c r="G2" i="13" s="1"/>
  <c r="E2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8" i="12"/>
  <c r="E149" i="12"/>
  <c r="E150" i="12"/>
  <c r="E151" i="12"/>
  <c r="E152" i="12"/>
  <c r="G2" i="12" s="1"/>
  <c r="E2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G2" i="11" s="1"/>
  <c r="E2" i="10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G2" i="10" s="1"/>
  <c r="E2" i="9"/>
  <c r="E3" i="9"/>
  <c r="E4" i="9"/>
  <c r="E5" i="9"/>
  <c r="E6" i="9"/>
  <c r="E7" i="9"/>
  <c r="E8" i="9"/>
  <c r="E9" i="9"/>
  <c r="E10" i="9"/>
  <c r="E11" i="9"/>
  <c r="E12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G2" i="9" s="1"/>
  <c r="D2" i="9"/>
  <c r="D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E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G2" i="8" s="1"/>
  <c r="E2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G2" i="7" s="1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G2" i="6" s="1"/>
  <c r="E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G2" i="5" s="1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G2" i="3" s="1"/>
  <c r="G2" i="4" l="1"/>
  <c r="F2" i="9" l="1"/>
  <c r="D90" i="52" l="1"/>
  <c r="F2" i="52" s="1"/>
  <c r="D89" i="52"/>
  <c r="D88" i="52"/>
  <c r="D87" i="52"/>
  <c r="D86" i="52"/>
  <c r="D85" i="52"/>
  <c r="D84" i="52"/>
  <c r="D83" i="52"/>
  <c r="D82" i="52"/>
  <c r="D81" i="52"/>
  <c r="D80" i="52"/>
  <c r="D79" i="52"/>
  <c r="D78" i="52"/>
  <c r="D77" i="52"/>
  <c r="D76" i="52"/>
  <c r="D75" i="52"/>
  <c r="D74" i="52"/>
  <c r="D73" i="52"/>
  <c r="D72" i="52"/>
  <c r="D71" i="52"/>
  <c r="D70" i="52"/>
  <c r="D69" i="52"/>
  <c r="D68" i="52"/>
  <c r="D67" i="52"/>
  <c r="D66" i="52"/>
  <c r="D65" i="52"/>
  <c r="D64" i="52"/>
  <c r="D63" i="52"/>
  <c r="D62" i="52"/>
  <c r="D61" i="52"/>
  <c r="D60" i="52"/>
  <c r="D59" i="52"/>
  <c r="D58" i="52"/>
  <c r="D57" i="52"/>
  <c r="D56" i="52"/>
  <c r="D55" i="52"/>
  <c r="D54" i="52"/>
  <c r="D53" i="52"/>
  <c r="D52" i="52"/>
  <c r="D51" i="52"/>
  <c r="D50" i="52"/>
  <c r="D49" i="52"/>
  <c r="D48" i="52"/>
  <c r="D47" i="52"/>
  <c r="D46" i="52"/>
  <c r="D45" i="52"/>
  <c r="D44" i="52"/>
  <c r="D43" i="52"/>
  <c r="D42" i="52"/>
  <c r="D41" i="52"/>
  <c r="D40" i="52"/>
  <c r="D39" i="52"/>
  <c r="D38" i="52"/>
  <c r="D37" i="52"/>
  <c r="D36" i="52"/>
  <c r="D35" i="52"/>
  <c r="D34" i="52"/>
  <c r="D33" i="52"/>
  <c r="D32" i="52"/>
  <c r="D31" i="52"/>
  <c r="D30" i="52"/>
  <c r="D29" i="52"/>
  <c r="D28" i="52"/>
  <c r="D27" i="52"/>
  <c r="D26" i="52"/>
  <c r="D25" i="52"/>
  <c r="D24" i="52"/>
  <c r="D23" i="52"/>
  <c r="D22" i="52"/>
  <c r="D21" i="52"/>
  <c r="D20" i="52"/>
  <c r="D19" i="52"/>
  <c r="D18" i="52"/>
  <c r="D17" i="52"/>
  <c r="D16" i="52"/>
  <c r="D15" i="52"/>
  <c r="D14" i="52"/>
  <c r="D13" i="52"/>
  <c r="D12" i="52"/>
  <c r="D11" i="52"/>
  <c r="D10" i="52"/>
  <c r="D9" i="52"/>
  <c r="D8" i="52"/>
  <c r="D7" i="52"/>
  <c r="D6" i="52"/>
  <c r="D5" i="52"/>
  <c r="D4" i="52"/>
  <c r="D3" i="52"/>
  <c r="D92" i="51"/>
  <c r="F2" i="51" s="1"/>
  <c r="D91" i="51"/>
  <c r="D90" i="51"/>
  <c r="D89" i="51"/>
  <c r="D88" i="51"/>
  <c r="D87" i="51"/>
  <c r="D86" i="51"/>
  <c r="D85" i="51"/>
  <c r="D84" i="51"/>
  <c r="D83" i="51"/>
  <c r="D82" i="51"/>
  <c r="D81" i="51"/>
  <c r="D80" i="51"/>
  <c r="D79" i="51"/>
  <c r="D78" i="51"/>
  <c r="D77" i="51"/>
  <c r="D76" i="51"/>
  <c r="D75" i="51"/>
  <c r="D74" i="51"/>
  <c r="D73" i="51"/>
  <c r="D72" i="51"/>
  <c r="D71" i="51"/>
  <c r="D70" i="51"/>
  <c r="D69" i="51"/>
  <c r="D68" i="51"/>
  <c r="D67" i="51"/>
  <c r="D66" i="51"/>
  <c r="D65" i="51"/>
  <c r="D64" i="51"/>
  <c r="D63" i="51"/>
  <c r="D62" i="51"/>
  <c r="D61" i="51"/>
  <c r="D60" i="51"/>
  <c r="D59" i="51"/>
  <c r="D58" i="51"/>
  <c r="D57" i="51"/>
  <c r="D56" i="51"/>
  <c r="D55" i="51"/>
  <c r="D54" i="51"/>
  <c r="D53" i="51"/>
  <c r="D52" i="51"/>
  <c r="D51" i="51"/>
  <c r="D50" i="51"/>
  <c r="D49" i="51"/>
  <c r="D48" i="51"/>
  <c r="D47" i="51"/>
  <c r="D46" i="51"/>
  <c r="D45" i="51"/>
  <c r="D44" i="51"/>
  <c r="D43" i="51"/>
  <c r="D42" i="51"/>
  <c r="D41" i="51"/>
  <c r="D40" i="51"/>
  <c r="D39" i="51"/>
  <c r="D38" i="51"/>
  <c r="D37" i="51"/>
  <c r="D36" i="51"/>
  <c r="D35" i="51"/>
  <c r="D34" i="51"/>
  <c r="D33" i="51"/>
  <c r="D32" i="51"/>
  <c r="D31" i="51"/>
  <c r="D30" i="51"/>
  <c r="D29" i="51"/>
  <c r="D28" i="51"/>
  <c r="D27" i="51"/>
  <c r="D26" i="51"/>
  <c r="D25" i="51"/>
  <c r="D24" i="51"/>
  <c r="D23" i="51"/>
  <c r="D22" i="51"/>
  <c r="D21" i="51"/>
  <c r="D20" i="51"/>
  <c r="D19" i="51"/>
  <c r="D18" i="51"/>
  <c r="D17" i="51"/>
  <c r="D16" i="51"/>
  <c r="D15" i="51"/>
  <c r="D14" i="51"/>
  <c r="D13" i="51"/>
  <c r="D12" i="51"/>
  <c r="D11" i="51"/>
  <c r="D10" i="51"/>
  <c r="D9" i="51"/>
  <c r="D8" i="51"/>
  <c r="D7" i="51"/>
  <c r="D6" i="51"/>
  <c r="D5" i="51"/>
  <c r="D4" i="51"/>
  <c r="D3" i="51"/>
  <c r="D145" i="50"/>
  <c r="F2" i="50" s="1"/>
  <c r="D144" i="50"/>
  <c r="D143" i="50"/>
  <c r="D142" i="50"/>
  <c r="D141" i="50"/>
  <c r="D140" i="50"/>
  <c r="D139" i="50"/>
  <c r="D138" i="50"/>
  <c r="D137" i="50"/>
  <c r="D136" i="50"/>
  <c r="D135" i="50"/>
  <c r="D134" i="50"/>
  <c r="D133" i="50"/>
  <c r="D132" i="50"/>
  <c r="D131" i="50"/>
  <c r="D130" i="50"/>
  <c r="D129" i="50"/>
  <c r="D128" i="50"/>
  <c r="D127" i="50"/>
  <c r="D126" i="50"/>
  <c r="D125" i="50"/>
  <c r="D124" i="50"/>
  <c r="D123" i="50"/>
  <c r="D122" i="50"/>
  <c r="D121" i="50"/>
  <c r="D120" i="50"/>
  <c r="D119" i="50"/>
  <c r="D118" i="50"/>
  <c r="D117" i="50"/>
  <c r="D116" i="50"/>
  <c r="D115" i="50"/>
  <c r="D114" i="50"/>
  <c r="D113" i="50"/>
  <c r="D112" i="50"/>
  <c r="D111" i="50"/>
  <c r="D110" i="50"/>
  <c r="D109" i="50"/>
  <c r="D108" i="50"/>
  <c r="D107" i="50"/>
  <c r="D106" i="50"/>
  <c r="D105" i="50"/>
  <c r="D104" i="50"/>
  <c r="D103" i="50"/>
  <c r="D102" i="50"/>
  <c r="D101" i="50"/>
  <c r="D100" i="50"/>
  <c r="D99" i="50"/>
  <c r="D98" i="50"/>
  <c r="D97" i="50"/>
  <c r="D96" i="50"/>
  <c r="D95" i="50"/>
  <c r="D94" i="50"/>
  <c r="D93" i="50"/>
  <c r="D92" i="50"/>
  <c r="D91" i="50"/>
  <c r="D90" i="50"/>
  <c r="D89" i="50"/>
  <c r="D88" i="50"/>
  <c r="D87" i="50"/>
  <c r="D86" i="50"/>
  <c r="D85" i="50"/>
  <c r="D84" i="50"/>
  <c r="D83" i="50"/>
  <c r="D82" i="50"/>
  <c r="D81" i="50"/>
  <c r="D80" i="50"/>
  <c r="D79" i="50"/>
  <c r="D78" i="50"/>
  <c r="D77" i="50"/>
  <c r="D76" i="50"/>
  <c r="D75" i="50"/>
  <c r="D74" i="50"/>
  <c r="D73" i="50"/>
  <c r="D72" i="50"/>
  <c r="D71" i="50"/>
  <c r="D70" i="50"/>
  <c r="D69" i="50"/>
  <c r="D68" i="50"/>
  <c r="D67" i="50"/>
  <c r="D66" i="50"/>
  <c r="D65" i="50"/>
  <c r="D64" i="50"/>
  <c r="D63" i="50"/>
  <c r="D62" i="50"/>
  <c r="D61" i="50"/>
  <c r="D60" i="50"/>
  <c r="D59" i="50"/>
  <c r="D58" i="50"/>
  <c r="D57" i="50"/>
  <c r="D56" i="50"/>
  <c r="D55" i="50"/>
  <c r="D54" i="50"/>
  <c r="D53" i="50"/>
  <c r="D52" i="50"/>
  <c r="D51" i="50"/>
  <c r="D50" i="50"/>
  <c r="D49" i="50"/>
  <c r="D48" i="50"/>
  <c r="D47" i="50"/>
  <c r="D46" i="50"/>
  <c r="D45" i="50"/>
  <c r="D44" i="50"/>
  <c r="D43" i="50"/>
  <c r="D42" i="50"/>
  <c r="D41" i="50"/>
  <c r="D40" i="50"/>
  <c r="D39" i="50"/>
  <c r="D38" i="50"/>
  <c r="D37" i="50"/>
  <c r="D36" i="50"/>
  <c r="D35" i="50"/>
  <c r="D34" i="50"/>
  <c r="D33" i="50"/>
  <c r="D32" i="50"/>
  <c r="D31" i="50"/>
  <c r="D30" i="50"/>
  <c r="D29" i="50"/>
  <c r="D28" i="50"/>
  <c r="D27" i="50"/>
  <c r="D26" i="50"/>
  <c r="D25" i="50"/>
  <c r="D24" i="50"/>
  <c r="D23" i="50"/>
  <c r="D22" i="50"/>
  <c r="D21" i="50"/>
  <c r="D20" i="50"/>
  <c r="D19" i="50"/>
  <c r="D18" i="50"/>
  <c r="D17" i="50"/>
  <c r="D16" i="50"/>
  <c r="D15" i="50"/>
  <c r="D14" i="50"/>
  <c r="D13" i="50"/>
  <c r="D12" i="50"/>
  <c r="D11" i="50"/>
  <c r="D10" i="50"/>
  <c r="D9" i="50"/>
  <c r="D8" i="50"/>
  <c r="D7" i="50"/>
  <c r="D6" i="50"/>
  <c r="D5" i="50"/>
  <c r="D4" i="50"/>
  <c r="D3" i="50"/>
  <c r="D97" i="49"/>
  <c r="F2" i="49" s="1"/>
  <c r="D96" i="49"/>
  <c r="D95" i="49"/>
  <c r="D94" i="49"/>
  <c r="D93" i="49"/>
  <c r="D92" i="49"/>
  <c r="D91" i="49"/>
  <c r="D90" i="49"/>
  <c r="D89" i="49"/>
  <c r="D88" i="49"/>
  <c r="D87" i="49"/>
  <c r="D86" i="49"/>
  <c r="D85" i="49"/>
  <c r="D84" i="49"/>
  <c r="D83" i="49"/>
  <c r="D82" i="49"/>
  <c r="D81" i="49"/>
  <c r="D80" i="49"/>
  <c r="D79" i="49"/>
  <c r="D78" i="49"/>
  <c r="D77" i="49"/>
  <c r="D76" i="49"/>
  <c r="D75" i="49"/>
  <c r="D74" i="49"/>
  <c r="D73" i="49"/>
  <c r="D72" i="49"/>
  <c r="D71" i="49"/>
  <c r="D70" i="49"/>
  <c r="D69" i="49"/>
  <c r="D68" i="49"/>
  <c r="D67" i="49"/>
  <c r="D66" i="49"/>
  <c r="D65" i="49"/>
  <c r="D64" i="49"/>
  <c r="D63" i="49"/>
  <c r="D62" i="49"/>
  <c r="D61" i="49"/>
  <c r="D60" i="49"/>
  <c r="D59" i="49"/>
  <c r="D58" i="49"/>
  <c r="D57" i="49"/>
  <c r="D56" i="49"/>
  <c r="D55" i="49"/>
  <c r="D54" i="49"/>
  <c r="D53" i="49"/>
  <c r="D52" i="49"/>
  <c r="D51" i="49"/>
  <c r="D50" i="49"/>
  <c r="D49" i="49"/>
  <c r="D48" i="49"/>
  <c r="D47" i="49"/>
  <c r="D46" i="49"/>
  <c r="D45" i="49"/>
  <c r="D44" i="49"/>
  <c r="D43" i="49"/>
  <c r="D42" i="49"/>
  <c r="D41" i="49"/>
  <c r="D40" i="49"/>
  <c r="D39" i="49"/>
  <c r="D38" i="49"/>
  <c r="D37" i="49"/>
  <c r="D36" i="49"/>
  <c r="D35" i="49"/>
  <c r="D34" i="49"/>
  <c r="D33" i="49"/>
  <c r="D32" i="49"/>
  <c r="D31" i="49"/>
  <c r="D30" i="49"/>
  <c r="D29" i="49"/>
  <c r="D28" i="49"/>
  <c r="D27" i="49"/>
  <c r="D26" i="49"/>
  <c r="D25" i="49"/>
  <c r="D24" i="49"/>
  <c r="D23" i="49"/>
  <c r="D22" i="49"/>
  <c r="D21" i="49"/>
  <c r="D20" i="49"/>
  <c r="D19" i="49"/>
  <c r="D18" i="49"/>
  <c r="D17" i="49"/>
  <c r="D16" i="49"/>
  <c r="D15" i="49"/>
  <c r="D14" i="49"/>
  <c r="D13" i="49"/>
  <c r="D12" i="49"/>
  <c r="D11" i="49"/>
  <c r="D10" i="49"/>
  <c r="D9" i="49"/>
  <c r="D8" i="49"/>
  <c r="D7" i="49"/>
  <c r="D6" i="49"/>
  <c r="D5" i="49"/>
  <c r="D4" i="49"/>
  <c r="D3" i="49"/>
  <c r="D97" i="48"/>
  <c r="F2" i="48" s="1"/>
  <c r="D96" i="48"/>
  <c r="D95" i="48"/>
  <c r="D94" i="48"/>
  <c r="D93" i="48"/>
  <c r="D92" i="48"/>
  <c r="D91" i="48"/>
  <c r="D90" i="48"/>
  <c r="D89" i="48"/>
  <c r="D88" i="48"/>
  <c r="D87" i="48"/>
  <c r="D86" i="48"/>
  <c r="D85" i="48"/>
  <c r="D84" i="48"/>
  <c r="D83" i="48"/>
  <c r="D82" i="48"/>
  <c r="D81" i="48"/>
  <c r="D80" i="48"/>
  <c r="D79" i="48"/>
  <c r="D78" i="48"/>
  <c r="D77" i="48"/>
  <c r="D76" i="48"/>
  <c r="D75" i="48"/>
  <c r="D74" i="48"/>
  <c r="D73" i="48"/>
  <c r="D72" i="48"/>
  <c r="D71" i="48"/>
  <c r="D70" i="48"/>
  <c r="D69" i="48"/>
  <c r="D68" i="48"/>
  <c r="D67" i="48"/>
  <c r="D66" i="48"/>
  <c r="D65" i="48"/>
  <c r="D64" i="48"/>
  <c r="D63" i="48"/>
  <c r="D62" i="48"/>
  <c r="D61" i="48"/>
  <c r="D60" i="48"/>
  <c r="D59" i="48"/>
  <c r="D58" i="48"/>
  <c r="D57" i="48"/>
  <c r="D56" i="48"/>
  <c r="D55" i="48"/>
  <c r="D54" i="48"/>
  <c r="D53" i="48"/>
  <c r="D52" i="48"/>
  <c r="D51" i="48"/>
  <c r="D50" i="48"/>
  <c r="D49" i="48"/>
  <c r="D48" i="48"/>
  <c r="D47" i="48"/>
  <c r="D46" i="48"/>
  <c r="D45" i="48"/>
  <c r="D44" i="48"/>
  <c r="D43" i="48"/>
  <c r="D42" i="48"/>
  <c r="D41" i="48"/>
  <c r="D40" i="48"/>
  <c r="D39" i="48"/>
  <c r="D38" i="48"/>
  <c r="D37" i="48"/>
  <c r="D36" i="48"/>
  <c r="D35" i="48"/>
  <c r="D34" i="48"/>
  <c r="D33" i="48"/>
  <c r="D32" i="48"/>
  <c r="D31" i="48"/>
  <c r="D30" i="48"/>
  <c r="D29" i="48"/>
  <c r="D28" i="48"/>
  <c r="D27" i="48"/>
  <c r="D26" i="48"/>
  <c r="D25" i="48"/>
  <c r="D24" i="48"/>
  <c r="D23" i="48"/>
  <c r="D22" i="48"/>
  <c r="D21" i="48"/>
  <c r="D20" i="48"/>
  <c r="D19" i="48"/>
  <c r="D18" i="48"/>
  <c r="D17" i="48"/>
  <c r="D16" i="48"/>
  <c r="D15" i="48"/>
  <c r="D14" i="48"/>
  <c r="D13" i="48"/>
  <c r="D12" i="48"/>
  <c r="D11" i="48"/>
  <c r="D10" i="48"/>
  <c r="D9" i="48"/>
  <c r="D8" i="48"/>
  <c r="D7" i="48"/>
  <c r="D6" i="48"/>
  <c r="D5" i="48"/>
  <c r="D4" i="48"/>
  <c r="D3" i="48"/>
  <c r="D42" i="47"/>
  <c r="F2" i="47" s="1"/>
  <c r="D41" i="47"/>
  <c r="D40" i="47"/>
  <c r="D39" i="47"/>
  <c r="D38" i="47"/>
  <c r="D37" i="47"/>
  <c r="D36" i="47"/>
  <c r="D35" i="47"/>
  <c r="D34" i="47"/>
  <c r="D33" i="47"/>
  <c r="D32" i="47"/>
  <c r="D31" i="47"/>
  <c r="D30" i="47"/>
  <c r="D29" i="47"/>
  <c r="D28" i="47"/>
  <c r="D27" i="47"/>
  <c r="D26" i="47"/>
  <c r="D25" i="47"/>
  <c r="D24" i="47"/>
  <c r="D23" i="47"/>
  <c r="D22" i="47"/>
  <c r="D21" i="47"/>
  <c r="D20" i="47"/>
  <c r="D19" i="47"/>
  <c r="D18" i="47"/>
  <c r="D17" i="47"/>
  <c r="D16" i="47"/>
  <c r="D15" i="47"/>
  <c r="D14" i="47"/>
  <c r="D13" i="47"/>
  <c r="D12" i="47"/>
  <c r="D11" i="47"/>
  <c r="D10" i="47"/>
  <c r="D9" i="47"/>
  <c r="D8" i="47"/>
  <c r="D7" i="47"/>
  <c r="D6" i="47"/>
  <c r="D5" i="47"/>
  <c r="D4" i="47"/>
  <c r="D3" i="47"/>
  <c r="D97" i="46"/>
  <c r="F2" i="46" s="1"/>
  <c r="D96" i="46"/>
  <c r="D95" i="46"/>
  <c r="D94" i="46"/>
  <c r="D93" i="46"/>
  <c r="D92" i="46"/>
  <c r="D91" i="46"/>
  <c r="D90" i="46"/>
  <c r="D89" i="46"/>
  <c r="D88" i="46"/>
  <c r="D87" i="46"/>
  <c r="D86" i="46"/>
  <c r="D85" i="46"/>
  <c r="D84" i="46"/>
  <c r="D83" i="46"/>
  <c r="D82" i="46"/>
  <c r="D81" i="46"/>
  <c r="D80" i="46"/>
  <c r="D79" i="46"/>
  <c r="D78" i="46"/>
  <c r="D77" i="46"/>
  <c r="D76" i="46"/>
  <c r="D75" i="46"/>
  <c r="D74" i="46"/>
  <c r="D73" i="46"/>
  <c r="D72" i="46"/>
  <c r="D71" i="46"/>
  <c r="D70" i="46"/>
  <c r="D69" i="46"/>
  <c r="D68" i="46"/>
  <c r="D67" i="46"/>
  <c r="D66" i="46"/>
  <c r="D65" i="46"/>
  <c r="D64" i="46"/>
  <c r="D63" i="46"/>
  <c r="D62" i="46"/>
  <c r="D61" i="46"/>
  <c r="D60" i="46"/>
  <c r="D59" i="46"/>
  <c r="D58" i="46"/>
  <c r="D57" i="46"/>
  <c r="D56" i="46"/>
  <c r="D55" i="46"/>
  <c r="D54" i="46"/>
  <c r="D53" i="46"/>
  <c r="D52" i="46"/>
  <c r="D51" i="46"/>
  <c r="D50" i="46"/>
  <c r="D49" i="46"/>
  <c r="D48" i="46"/>
  <c r="D47" i="46"/>
  <c r="D46" i="46"/>
  <c r="D45" i="46"/>
  <c r="D44" i="46"/>
  <c r="D43" i="46"/>
  <c r="D42" i="46"/>
  <c r="D41" i="46"/>
  <c r="D40" i="46"/>
  <c r="D39" i="46"/>
  <c r="D38" i="46"/>
  <c r="D37" i="46"/>
  <c r="D36" i="46"/>
  <c r="D35" i="46"/>
  <c r="D34" i="46"/>
  <c r="D33" i="46"/>
  <c r="D32" i="46"/>
  <c r="D31" i="46"/>
  <c r="D30" i="46"/>
  <c r="D29" i="46"/>
  <c r="D28" i="46"/>
  <c r="D27" i="46"/>
  <c r="D26" i="46"/>
  <c r="D25" i="46"/>
  <c r="D24" i="46"/>
  <c r="D23" i="46"/>
  <c r="D22" i="46"/>
  <c r="D21" i="46"/>
  <c r="D20" i="46"/>
  <c r="D19" i="46"/>
  <c r="D18" i="46"/>
  <c r="D17" i="46"/>
  <c r="D16" i="46"/>
  <c r="D15" i="46"/>
  <c r="D14" i="46"/>
  <c r="D13" i="46"/>
  <c r="D12" i="46"/>
  <c r="D11" i="46"/>
  <c r="D10" i="46"/>
  <c r="D9" i="46"/>
  <c r="D8" i="46"/>
  <c r="D7" i="46"/>
  <c r="D6" i="46"/>
  <c r="D5" i="46"/>
  <c r="D4" i="46"/>
  <c r="D3" i="46"/>
  <c r="D300" i="45"/>
  <c r="F2" i="45" s="1"/>
  <c r="D299" i="45"/>
  <c r="D298" i="45"/>
  <c r="D297" i="45"/>
  <c r="D296" i="45"/>
  <c r="D295" i="45"/>
  <c r="D294" i="45"/>
  <c r="D293" i="45"/>
  <c r="D292" i="45"/>
  <c r="D291" i="45"/>
  <c r="D290" i="45"/>
  <c r="D289" i="45"/>
  <c r="D288" i="45"/>
  <c r="D287" i="45"/>
  <c r="D286" i="45"/>
  <c r="D285" i="45"/>
  <c r="D284" i="45"/>
  <c r="D283" i="45"/>
  <c r="D282" i="45"/>
  <c r="D281" i="45"/>
  <c r="D280" i="45"/>
  <c r="D279" i="45"/>
  <c r="D278" i="45"/>
  <c r="D277" i="45"/>
  <c r="D276" i="45"/>
  <c r="D275" i="45"/>
  <c r="D274" i="45"/>
  <c r="D273" i="45"/>
  <c r="D272" i="45"/>
  <c r="D271" i="45"/>
  <c r="D270" i="45"/>
  <c r="D269" i="45"/>
  <c r="D268" i="45"/>
  <c r="D267" i="45"/>
  <c r="D266" i="45"/>
  <c r="D265" i="45"/>
  <c r="D264" i="45"/>
  <c r="D263" i="45"/>
  <c r="D262" i="45"/>
  <c r="D261" i="45"/>
  <c r="D260" i="45"/>
  <c r="D259" i="45"/>
  <c r="D258" i="45"/>
  <c r="D257" i="45"/>
  <c r="D256" i="45"/>
  <c r="D255" i="45"/>
  <c r="D254" i="45"/>
  <c r="D253" i="45"/>
  <c r="D252" i="45"/>
  <c r="D251" i="45"/>
  <c r="D250" i="45"/>
  <c r="D249" i="45"/>
  <c r="D248" i="45"/>
  <c r="D247" i="45"/>
  <c r="D246" i="45"/>
  <c r="D245" i="45"/>
  <c r="D244" i="45"/>
  <c r="D243" i="45"/>
  <c r="D242" i="45"/>
  <c r="D241" i="45"/>
  <c r="D240" i="45"/>
  <c r="D239" i="45"/>
  <c r="D238" i="45"/>
  <c r="D237" i="45"/>
  <c r="D236" i="45"/>
  <c r="D235" i="45"/>
  <c r="D234" i="45"/>
  <c r="D233" i="45"/>
  <c r="D232" i="45"/>
  <c r="D231" i="45"/>
  <c r="D230" i="45"/>
  <c r="D229" i="45"/>
  <c r="D228" i="45"/>
  <c r="D227" i="45"/>
  <c r="D226" i="45"/>
  <c r="D225" i="45"/>
  <c r="D224" i="45"/>
  <c r="D223" i="45"/>
  <c r="D222" i="45"/>
  <c r="D221" i="45"/>
  <c r="D220" i="45"/>
  <c r="D219" i="45"/>
  <c r="D218" i="45"/>
  <c r="D217" i="45"/>
  <c r="D216" i="45"/>
  <c r="D215" i="45"/>
  <c r="D214" i="45"/>
  <c r="D213" i="45"/>
  <c r="D212" i="45"/>
  <c r="D211" i="45"/>
  <c r="D210" i="45"/>
  <c r="D209" i="45"/>
  <c r="D208" i="45"/>
  <c r="D207" i="45"/>
  <c r="D206" i="45"/>
  <c r="D205" i="45"/>
  <c r="D204" i="45"/>
  <c r="D203" i="45"/>
  <c r="D202" i="45"/>
  <c r="D201" i="45"/>
  <c r="D200" i="45"/>
  <c r="D199" i="45"/>
  <c r="D198" i="45"/>
  <c r="D197" i="45"/>
  <c r="D196" i="45"/>
  <c r="D195" i="45"/>
  <c r="D194" i="45"/>
  <c r="D193" i="45"/>
  <c r="D192" i="45"/>
  <c r="D191" i="45"/>
  <c r="D190" i="45"/>
  <c r="D189" i="45"/>
  <c r="D188" i="45"/>
  <c r="D187" i="45"/>
  <c r="D186" i="45"/>
  <c r="D185" i="45"/>
  <c r="D184" i="45"/>
  <c r="D183" i="45"/>
  <c r="D182" i="45"/>
  <c r="D181" i="45"/>
  <c r="D180" i="45"/>
  <c r="D179" i="45"/>
  <c r="D178" i="45"/>
  <c r="D177" i="45"/>
  <c r="D176" i="45"/>
  <c r="D175" i="45"/>
  <c r="D174" i="45"/>
  <c r="D173" i="45"/>
  <c r="D172" i="45"/>
  <c r="D171" i="45"/>
  <c r="D170" i="45"/>
  <c r="D169" i="45"/>
  <c r="D168" i="45"/>
  <c r="D167" i="45"/>
  <c r="D166" i="45"/>
  <c r="D165" i="45"/>
  <c r="D164" i="45"/>
  <c r="D163" i="45"/>
  <c r="D162" i="45"/>
  <c r="D161" i="45"/>
  <c r="D160" i="45"/>
  <c r="D159" i="45"/>
  <c r="D158" i="45"/>
  <c r="D157" i="45"/>
  <c r="D156" i="45"/>
  <c r="D155" i="45"/>
  <c r="D154" i="45"/>
  <c r="D153" i="45"/>
  <c r="D152" i="45"/>
  <c r="D151" i="45"/>
  <c r="D150" i="45"/>
  <c r="D149" i="45"/>
  <c r="D148" i="45"/>
  <c r="D147" i="45"/>
  <c r="D146" i="45"/>
  <c r="D145" i="45"/>
  <c r="D144" i="45"/>
  <c r="D143" i="45"/>
  <c r="D142" i="45"/>
  <c r="D141" i="45"/>
  <c r="D140" i="45"/>
  <c r="D139" i="45"/>
  <c r="D138" i="45"/>
  <c r="D137" i="45"/>
  <c r="D136" i="45"/>
  <c r="D135" i="45"/>
  <c r="D134" i="45"/>
  <c r="D133" i="45"/>
  <c r="D132" i="45"/>
  <c r="D131" i="45"/>
  <c r="D130" i="45"/>
  <c r="D129" i="45"/>
  <c r="D128" i="45"/>
  <c r="D127" i="45"/>
  <c r="D126" i="45"/>
  <c r="D125" i="45"/>
  <c r="D124" i="45"/>
  <c r="D123" i="45"/>
  <c r="D122" i="45"/>
  <c r="D121" i="45"/>
  <c r="D120" i="45"/>
  <c r="D119" i="45"/>
  <c r="D118" i="45"/>
  <c r="D117" i="45"/>
  <c r="D116" i="45"/>
  <c r="D115" i="45"/>
  <c r="D114" i="45"/>
  <c r="D113" i="45"/>
  <c r="D112" i="45"/>
  <c r="D111" i="45"/>
  <c r="D110" i="45"/>
  <c r="D109" i="45"/>
  <c r="D108" i="45"/>
  <c r="D107" i="45"/>
  <c r="D106" i="45"/>
  <c r="D105" i="45"/>
  <c r="D104" i="45"/>
  <c r="D103" i="45"/>
  <c r="D102" i="45"/>
  <c r="D101" i="45"/>
  <c r="D100" i="45"/>
  <c r="D99" i="45"/>
  <c r="D98" i="45"/>
  <c r="D97" i="45"/>
  <c r="D96" i="45"/>
  <c r="D95" i="45"/>
  <c r="D94" i="45"/>
  <c r="D93" i="45"/>
  <c r="D92" i="45"/>
  <c r="D91" i="45"/>
  <c r="D90" i="45"/>
  <c r="D89" i="45"/>
  <c r="D88" i="45"/>
  <c r="D87" i="45"/>
  <c r="D86" i="45"/>
  <c r="D85" i="45"/>
  <c r="D84" i="45"/>
  <c r="D83" i="45"/>
  <c r="D82" i="45"/>
  <c r="D81" i="45"/>
  <c r="D80" i="45"/>
  <c r="D79" i="45"/>
  <c r="D78" i="45"/>
  <c r="D77" i="45"/>
  <c r="D76" i="45"/>
  <c r="D75" i="45"/>
  <c r="D74" i="45"/>
  <c r="D73" i="45"/>
  <c r="D72" i="45"/>
  <c r="D71" i="45"/>
  <c r="D70" i="45"/>
  <c r="D69" i="45"/>
  <c r="D68" i="45"/>
  <c r="D67" i="45"/>
  <c r="D66" i="45"/>
  <c r="D65" i="45"/>
  <c r="D64" i="45"/>
  <c r="D63" i="45"/>
  <c r="D62" i="45"/>
  <c r="D61" i="45"/>
  <c r="D60" i="45"/>
  <c r="D59" i="45"/>
  <c r="D58" i="45"/>
  <c r="D57" i="45"/>
  <c r="D56" i="45"/>
  <c r="D55" i="45"/>
  <c r="D54" i="45"/>
  <c r="D53" i="45"/>
  <c r="D52" i="45"/>
  <c r="D51" i="45"/>
  <c r="D50" i="45"/>
  <c r="D49" i="45"/>
  <c r="D48" i="45"/>
  <c r="D47" i="45"/>
  <c r="D46" i="45"/>
  <c r="D45" i="45"/>
  <c r="D44" i="45"/>
  <c r="D43" i="45"/>
  <c r="D42" i="45"/>
  <c r="D41" i="45"/>
  <c r="D40" i="45"/>
  <c r="D39" i="45"/>
  <c r="D38" i="45"/>
  <c r="D37" i="45"/>
  <c r="D36" i="45"/>
  <c r="D35" i="45"/>
  <c r="D34" i="45"/>
  <c r="D33" i="45"/>
  <c r="D32" i="45"/>
  <c r="D31" i="45"/>
  <c r="D30" i="45"/>
  <c r="D29" i="45"/>
  <c r="D28" i="45"/>
  <c r="D27" i="45"/>
  <c r="D26" i="45"/>
  <c r="D25" i="45"/>
  <c r="D24" i="45"/>
  <c r="D23" i="45"/>
  <c r="D22" i="45"/>
  <c r="D21" i="45"/>
  <c r="D20" i="45"/>
  <c r="D19" i="45"/>
  <c r="D18" i="45"/>
  <c r="D17" i="45"/>
  <c r="D16" i="45"/>
  <c r="D15" i="45"/>
  <c r="D14" i="45"/>
  <c r="D13" i="45"/>
  <c r="D12" i="45"/>
  <c r="D11" i="45"/>
  <c r="D10" i="45"/>
  <c r="D9" i="45"/>
  <c r="D8" i="45"/>
  <c r="D7" i="45"/>
  <c r="D6" i="45"/>
  <c r="D5" i="45"/>
  <c r="D4" i="45"/>
  <c r="D3" i="45"/>
  <c r="D302" i="44"/>
  <c r="F2" i="44" s="1"/>
  <c r="D301" i="44"/>
  <c r="D300" i="44"/>
  <c r="D299" i="44"/>
  <c r="D298" i="44"/>
  <c r="D297" i="44"/>
  <c r="D296" i="44"/>
  <c r="D295" i="44"/>
  <c r="D294" i="44"/>
  <c r="D293" i="44"/>
  <c r="D292" i="44"/>
  <c r="D291" i="44"/>
  <c r="D290" i="44"/>
  <c r="D289" i="44"/>
  <c r="D288" i="44"/>
  <c r="D287" i="44"/>
  <c r="D286" i="44"/>
  <c r="D285" i="44"/>
  <c r="D284" i="44"/>
  <c r="D283" i="44"/>
  <c r="D282" i="44"/>
  <c r="D281" i="44"/>
  <c r="D280" i="44"/>
  <c r="D279" i="44"/>
  <c r="D278" i="44"/>
  <c r="D277" i="44"/>
  <c r="D276" i="44"/>
  <c r="D275" i="44"/>
  <c r="D274" i="44"/>
  <c r="D273" i="44"/>
  <c r="D272" i="44"/>
  <c r="D271" i="44"/>
  <c r="D270" i="44"/>
  <c r="D269" i="44"/>
  <c r="D268" i="44"/>
  <c r="D267" i="44"/>
  <c r="D266" i="44"/>
  <c r="D265" i="44"/>
  <c r="D264" i="44"/>
  <c r="D263" i="44"/>
  <c r="D262" i="44"/>
  <c r="D261" i="44"/>
  <c r="D260" i="44"/>
  <c r="D259" i="44"/>
  <c r="D258" i="44"/>
  <c r="D257" i="44"/>
  <c r="D256" i="44"/>
  <c r="D255" i="44"/>
  <c r="D254" i="44"/>
  <c r="D253" i="44"/>
  <c r="D252" i="44"/>
  <c r="D251" i="44"/>
  <c r="D250" i="44"/>
  <c r="D249" i="44"/>
  <c r="D248" i="44"/>
  <c r="D247" i="44"/>
  <c r="D246" i="44"/>
  <c r="D245" i="44"/>
  <c r="D244" i="44"/>
  <c r="D243" i="44"/>
  <c r="D242" i="44"/>
  <c r="D241" i="44"/>
  <c r="D240" i="44"/>
  <c r="D239" i="44"/>
  <c r="D238" i="44"/>
  <c r="D237" i="44"/>
  <c r="D236" i="44"/>
  <c r="D235" i="44"/>
  <c r="D234" i="44"/>
  <c r="D233" i="44"/>
  <c r="D232" i="44"/>
  <c r="D231" i="44"/>
  <c r="D230" i="44"/>
  <c r="D229" i="44"/>
  <c r="D228" i="44"/>
  <c r="D227" i="44"/>
  <c r="D226" i="44"/>
  <c r="D225" i="44"/>
  <c r="D224" i="44"/>
  <c r="D223" i="44"/>
  <c r="D222" i="44"/>
  <c r="D221" i="44"/>
  <c r="D220" i="44"/>
  <c r="D219" i="44"/>
  <c r="D218" i="44"/>
  <c r="D217" i="44"/>
  <c r="D216" i="44"/>
  <c r="D215" i="44"/>
  <c r="D214" i="44"/>
  <c r="D213" i="44"/>
  <c r="D212" i="44"/>
  <c r="D211" i="44"/>
  <c r="D210" i="44"/>
  <c r="D209" i="44"/>
  <c r="D208" i="44"/>
  <c r="D207" i="44"/>
  <c r="D206" i="44"/>
  <c r="D205" i="44"/>
  <c r="D204" i="44"/>
  <c r="D203" i="44"/>
  <c r="D202" i="44"/>
  <c r="D201" i="44"/>
  <c r="D200" i="44"/>
  <c r="D199" i="44"/>
  <c r="D198" i="44"/>
  <c r="D197" i="44"/>
  <c r="D196" i="44"/>
  <c r="D195" i="44"/>
  <c r="D194" i="44"/>
  <c r="D193" i="44"/>
  <c r="D192" i="44"/>
  <c r="D191" i="44"/>
  <c r="D190" i="44"/>
  <c r="D189" i="44"/>
  <c r="D188" i="44"/>
  <c r="D187" i="44"/>
  <c r="D186" i="44"/>
  <c r="D185" i="44"/>
  <c r="D184" i="44"/>
  <c r="D183" i="44"/>
  <c r="D182" i="44"/>
  <c r="D181" i="44"/>
  <c r="D180" i="44"/>
  <c r="D179" i="44"/>
  <c r="D178" i="44"/>
  <c r="D177" i="44"/>
  <c r="D176" i="44"/>
  <c r="D175" i="44"/>
  <c r="D174" i="44"/>
  <c r="D173" i="44"/>
  <c r="D172" i="44"/>
  <c r="D171" i="44"/>
  <c r="D170" i="44"/>
  <c r="D169" i="44"/>
  <c r="D168" i="44"/>
  <c r="D167" i="44"/>
  <c r="D166" i="44"/>
  <c r="D165" i="44"/>
  <c r="D164" i="44"/>
  <c r="D163" i="44"/>
  <c r="D162" i="44"/>
  <c r="D161" i="44"/>
  <c r="D160" i="44"/>
  <c r="D159" i="44"/>
  <c r="D158" i="44"/>
  <c r="D157" i="44"/>
  <c r="D156" i="44"/>
  <c r="D155" i="44"/>
  <c r="D154" i="44"/>
  <c r="D153" i="44"/>
  <c r="D152" i="44"/>
  <c r="D151" i="44"/>
  <c r="D150" i="44"/>
  <c r="D149" i="44"/>
  <c r="D148" i="44"/>
  <c r="D147" i="44"/>
  <c r="D146" i="44"/>
  <c r="D145" i="44"/>
  <c r="D144" i="44"/>
  <c r="D143" i="44"/>
  <c r="D142" i="44"/>
  <c r="D141" i="44"/>
  <c r="D140" i="44"/>
  <c r="D139" i="44"/>
  <c r="D138" i="44"/>
  <c r="D137" i="44"/>
  <c r="D136" i="44"/>
  <c r="D135" i="44"/>
  <c r="D134" i="44"/>
  <c r="D133" i="44"/>
  <c r="D132" i="44"/>
  <c r="D131" i="44"/>
  <c r="D130" i="44"/>
  <c r="D129" i="44"/>
  <c r="D128" i="44"/>
  <c r="D127" i="44"/>
  <c r="D126" i="44"/>
  <c r="D125" i="44"/>
  <c r="D124" i="44"/>
  <c r="D123" i="44"/>
  <c r="D122" i="44"/>
  <c r="D121" i="44"/>
  <c r="D120" i="44"/>
  <c r="D119" i="44"/>
  <c r="D118" i="44"/>
  <c r="D117" i="44"/>
  <c r="D116" i="44"/>
  <c r="D115" i="44"/>
  <c r="D114" i="44"/>
  <c r="D113" i="44"/>
  <c r="D112" i="44"/>
  <c r="D111" i="44"/>
  <c r="D110" i="44"/>
  <c r="D109" i="44"/>
  <c r="D108" i="44"/>
  <c r="D107" i="44"/>
  <c r="D106" i="44"/>
  <c r="D105" i="44"/>
  <c r="D104" i="44"/>
  <c r="D103" i="44"/>
  <c r="D102" i="44"/>
  <c r="D101" i="44"/>
  <c r="D100" i="44"/>
  <c r="D99" i="44"/>
  <c r="D98" i="44"/>
  <c r="D97" i="44"/>
  <c r="D96" i="44"/>
  <c r="D95" i="44"/>
  <c r="D94" i="44"/>
  <c r="D93" i="44"/>
  <c r="D92" i="44"/>
  <c r="D91" i="44"/>
  <c r="D90" i="44"/>
  <c r="D89" i="44"/>
  <c r="D88" i="44"/>
  <c r="D87" i="44"/>
  <c r="D86" i="44"/>
  <c r="D85" i="44"/>
  <c r="D84" i="44"/>
  <c r="D83" i="44"/>
  <c r="D82" i="44"/>
  <c r="D81" i="44"/>
  <c r="D80" i="44"/>
  <c r="D79" i="44"/>
  <c r="D78" i="44"/>
  <c r="D77" i="44"/>
  <c r="D76" i="44"/>
  <c r="D75" i="44"/>
  <c r="D74" i="44"/>
  <c r="D73" i="44"/>
  <c r="D72" i="44"/>
  <c r="D71" i="44"/>
  <c r="D70" i="44"/>
  <c r="D69" i="44"/>
  <c r="D68" i="44"/>
  <c r="D67" i="44"/>
  <c r="D66" i="44"/>
  <c r="D65" i="44"/>
  <c r="D64" i="44"/>
  <c r="D63" i="44"/>
  <c r="D62" i="44"/>
  <c r="D61" i="44"/>
  <c r="D60" i="44"/>
  <c r="D59" i="44"/>
  <c r="D58" i="44"/>
  <c r="D57" i="44"/>
  <c r="D56" i="44"/>
  <c r="D55" i="44"/>
  <c r="D54" i="44"/>
  <c r="D53" i="44"/>
  <c r="D52" i="44"/>
  <c r="D51" i="44"/>
  <c r="D50" i="44"/>
  <c r="D49" i="44"/>
  <c r="D48" i="44"/>
  <c r="D47" i="44"/>
  <c r="D46" i="44"/>
  <c r="D45" i="44"/>
  <c r="D44" i="44"/>
  <c r="D43" i="44"/>
  <c r="D42" i="44"/>
  <c r="D41" i="44"/>
  <c r="D40" i="44"/>
  <c r="D39" i="44"/>
  <c r="D38" i="44"/>
  <c r="D37" i="44"/>
  <c r="D36" i="44"/>
  <c r="D35" i="44"/>
  <c r="D34" i="44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D11" i="44"/>
  <c r="D10" i="44"/>
  <c r="D9" i="44"/>
  <c r="D8" i="44"/>
  <c r="D7" i="44"/>
  <c r="D6" i="44"/>
  <c r="D5" i="44"/>
  <c r="D4" i="44"/>
  <c r="D3" i="44"/>
  <c r="D56" i="43"/>
  <c r="F2" i="43" s="1"/>
  <c r="D55" i="43"/>
  <c r="D54" i="43"/>
  <c r="D53" i="43"/>
  <c r="D52" i="43"/>
  <c r="D51" i="43"/>
  <c r="D50" i="43"/>
  <c r="D49" i="43"/>
  <c r="D48" i="43"/>
  <c r="D47" i="43"/>
  <c r="D46" i="43"/>
  <c r="D45" i="43"/>
  <c r="D44" i="43"/>
  <c r="D43" i="43"/>
  <c r="D42" i="43"/>
  <c r="D41" i="43"/>
  <c r="D40" i="43"/>
  <c r="D39" i="43"/>
  <c r="D38" i="43"/>
  <c r="D37" i="43"/>
  <c r="D36" i="43"/>
  <c r="D35" i="43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10" i="43"/>
  <c r="D9" i="43"/>
  <c r="D8" i="43"/>
  <c r="D7" i="43"/>
  <c r="D6" i="43"/>
  <c r="D5" i="43"/>
  <c r="D4" i="43"/>
  <c r="D3" i="43"/>
  <c r="D105" i="42"/>
  <c r="F2" i="42" s="1"/>
  <c r="D104" i="42"/>
  <c r="D103" i="42"/>
  <c r="D102" i="42"/>
  <c r="D101" i="42"/>
  <c r="D100" i="42"/>
  <c r="D99" i="42"/>
  <c r="D98" i="42"/>
  <c r="D97" i="42"/>
  <c r="D96" i="42"/>
  <c r="D95" i="42"/>
  <c r="D94" i="42"/>
  <c r="D93" i="42"/>
  <c r="D92" i="42"/>
  <c r="D91" i="42"/>
  <c r="D90" i="42"/>
  <c r="D89" i="42"/>
  <c r="D88" i="42"/>
  <c r="D87" i="42"/>
  <c r="D86" i="42"/>
  <c r="D85" i="42"/>
  <c r="D84" i="42"/>
  <c r="D83" i="42"/>
  <c r="D82" i="42"/>
  <c r="D81" i="42"/>
  <c r="D80" i="42"/>
  <c r="D79" i="42"/>
  <c r="D78" i="42"/>
  <c r="D77" i="42"/>
  <c r="D76" i="42"/>
  <c r="D75" i="42"/>
  <c r="D74" i="42"/>
  <c r="D73" i="42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D49" i="42"/>
  <c r="D48" i="42"/>
  <c r="D47" i="42"/>
  <c r="D46" i="42"/>
  <c r="D45" i="42"/>
  <c r="D44" i="42"/>
  <c r="D43" i="42"/>
  <c r="D42" i="42"/>
  <c r="D41" i="42"/>
  <c r="D40" i="42"/>
  <c r="D39" i="42"/>
  <c r="D38" i="42"/>
  <c r="D37" i="42"/>
  <c r="D36" i="42"/>
  <c r="D35" i="42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10" i="42"/>
  <c r="D9" i="42"/>
  <c r="D8" i="42"/>
  <c r="D7" i="42"/>
  <c r="D6" i="42"/>
  <c r="D5" i="42"/>
  <c r="D4" i="42"/>
  <c r="D3" i="42"/>
  <c r="D104" i="41"/>
  <c r="F2" i="41" s="1"/>
  <c r="D103" i="41"/>
  <c r="D102" i="41"/>
  <c r="D101" i="41"/>
  <c r="D100" i="41"/>
  <c r="D99" i="41"/>
  <c r="D98" i="41"/>
  <c r="D97" i="41"/>
  <c r="D96" i="41"/>
  <c r="D95" i="41"/>
  <c r="D94" i="41"/>
  <c r="D93" i="41"/>
  <c r="D92" i="41"/>
  <c r="D91" i="41"/>
  <c r="D90" i="41"/>
  <c r="D89" i="41"/>
  <c r="D88" i="41"/>
  <c r="D87" i="41"/>
  <c r="D86" i="41"/>
  <c r="D85" i="41"/>
  <c r="D84" i="41"/>
  <c r="D83" i="41"/>
  <c r="D82" i="41"/>
  <c r="D81" i="41"/>
  <c r="D80" i="41"/>
  <c r="D79" i="41"/>
  <c r="D78" i="41"/>
  <c r="D77" i="41"/>
  <c r="D76" i="41"/>
  <c r="D75" i="41"/>
  <c r="D74" i="41"/>
  <c r="D73" i="41"/>
  <c r="D72" i="41"/>
  <c r="D71" i="41"/>
  <c r="D70" i="41"/>
  <c r="D69" i="41"/>
  <c r="D68" i="41"/>
  <c r="D67" i="41"/>
  <c r="D66" i="41"/>
  <c r="D65" i="41"/>
  <c r="D64" i="41"/>
  <c r="D63" i="41"/>
  <c r="D62" i="41"/>
  <c r="D61" i="41"/>
  <c r="D60" i="41"/>
  <c r="D59" i="41"/>
  <c r="D58" i="41"/>
  <c r="D57" i="41"/>
  <c r="D56" i="41"/>
  <c r="D55" i="41"/>
  <c r="D54" i="41"/>
  <c r="D53" i="41"/>
  <c r="D52" i="41"/>
  <c r="D51" i="41"/>
  <c r="D50" i="41"/>
  <c r="D49" i="41"/>
  <c r="D48" i="41"/>
  <c r="D47" i="41"/>
  <c r="D46" i="41"/>
  <c r="D45" i="41"/>
  <c r="D44" i="41"/>
  <c r="D43" i="41"/>
  <c r="D42" i="41"/>
  <c r="D41" i="41"/>
  <c r="D40" i="41"/>
  <c r="D39" i="41"/>
  <c r="D38" i="41"/>
  <c r="D37" i="41"/>
  <c r="D36" i="41"/>
  <c r="D35" i="41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D10" i="41"/>
  <c r="D9" i="41"/>
  <c r="D8" i="41"/>
  <c r="D7" i="41"/>
  <c r="D6" i="41"/>
  <c r="D5" i="41"/>
  <c r="D4" i="41"/>
  <c r="D3" i="41"/>
  <c r="D244" i="40"/>
  <c r="F2" i="40" s="1"/>
  <c r="D243" i="40"/>
  <c r="D242" i="40"/>
  <c r="D241" i="40"/>
  <c r="D240" i="40"/>
  <c r="D239" i="40"/>
  <c r="D238" i="40"/>
  <c r="D237" i="40"/>
  <c r="D236" i="40"/>
  <c r="D235" i="40"/>
  <c r="D234" i="40"/>
  <c r="D233" i="40"/>
  <c r="D232" i="40"/>
  <c r="D231" i="40"/>
  <c r="D230" i="40"/>
  <c r="D229" i="40"/>
  <c r="D228" i="40"/>
  <c r="D227" i="40"/>
  <c r="D226" i="40"/>
  <c r="D225" i="40"/>
  <c r="D224" i="40"/>
  <c r="D223" i="40"/>
  <c r="D222" i="40"/>
  <c r="D221" i="40"/>
  <c r="D220" i="40"/>
  <c r="D219" i="40"/>
  <c r="D218" i="40"/>
  <c r="D217" i="40"/>
  <c r="D216" i="40"/>
  <c r="D215" i="40"/>
  <c r="D214" i="40"/>
  <c r="D213" i="40"/>
  <c r="D212" i="40"/>
  <c r="D211" i="40"/>
  <c r="D210" i="40"/>
  <c r="D209" i="40"/>
  <c r="D208" i="40"/>
  <c r="D207" i="40"/>
  <c r="D206" i="40"/>
  <c r="D205" i="40"/>
  <c r="D204" i="40"/>
  <c r="D203" i="40"/>
  <c r="D202" i="40"/>
  <c r="D201" i="40"/>
  <c r="D200" i="40"/>
  <c r="D199" i="40"/>
  <c r="D198" i="40"/>
  <c r="D197" i="40"/>
  <c r="D196" i="40"/>
  <c r="D195" i="40"/>
  <c r="D194" i="40"/>
  <c r="D193" i="40"/>
  <c r="D192" i="40"/>
  <c r="D191" i="40"/>
  <c r="D190" i="40"/>
  <c r="D189" i="40"/>
  <c r="D188" i="40"/>
  <c r="D187" i="40"/>
  <c r="D186" i="40"/>
  <c r="D185" i="40"/>
  <c r="D184" i="40"/>
  <c r="D183" i="40"/>
  <c r="D182" i="40"/>
  <c r="D181" i="40"/>
  <c r="D180" i="40"/>
  <c r="D179" i="40"/>
  <c r="D178" i="40"/>
  <c r="D177" i="40"/>
  <c r="D176" i="40"/>
  <c r="D175" i="40"/>
  <c r="D174" i="40"/>
  <c r="D173" i="40"/>
  <c r="D172" i="40"/>
  <c r="D171" i="40"/>
  <c r="D170" i="40"/>
  <c r="D169" i="40"/>
  <c r="D168" i="40"/>
  <c r="D167" i="40"/>
  <c r="D166" i="40"/>
  <c r="D165" i="40"/>
  <c r="D164" i="40"/>
  <c r="D163" i="40"/>
  <c r="D162" i="40"/>
  <c r="D161" i="40"/>
  <c r="D160" i="40"/>
  <c r="D159" i="40"/>
  <c r="D158" i="40"/>
  <c r="D157" i="40"/>
  <c r="D156" i="40"/>
  <c r="D155" i="40"/>
  <c r="D154" i="40"/>
  <c r="D153" i="40"/>
  <c r="D152" i="40"/>
  <c r="D151" i="40"/>
  <c r="D150" i="40"/>
  <c r="D149" i="40"/>
  <c r="D148" i="40"/>
  <c r="D147" i="40"/>
  <c r="D146" i="40"/>
  <c r="D145" i="40"/>
  <c r="D144" i="40"/>
  <c r="D143" i="40"/>
  <c r="D142" i="40"/>
  <c r="D141" i="40"/>
  <c r="D140" i="40"/>
  <c r="D139" i="40"/>
  <c r="D138" i="40"/>
  <c r="D137" i="40"/>
  <c r="D136" i="40"/>
  <c r="D135" i="40"/>
  <c r="D134" i="40"/>
  <c r="D133" i="40"/>
  <c r="D132" i="40"/>
  <c r="D131" i="40"/>
  <c r="D130" i="40"/>
  <c r="D129" i="40"/>
  <c r="D128" i="40"/>
  <c r="D127" i="40"/>
  <c r="D126" i="40"/>
  <c r="D125" i="40"/>
  <c r="D124" i="40"/>
  <c r="D123" i="40"/>
  <c r="D122" i="40"/>
  <c r="D121" i="40"/>
  <c r="D120" i="40"/>
  <c r="D119" i="40"/>
  <c r="D118" i="40"/>
  <c r="D117" i="40"/>
  <c r="D116" i="40"/>
  <c r="D115" i="40"/>
  <c r="D114" i="40"/>
  <c r="D113" i="40"/>
  <c r="D112" i="40"/>
  <c r="D111" i="40"/>
  <c r="D110" i="40"/>
  <c r="D109" i="40"/>
  <c r="D108" i="40"/>
  <c r="D107" i="40"/>
  <c r="D106" i="40"/>
  <c r="D105" i="40"/>
  <c r="D104" i="40"/>
  <c r="D103" i="40"/>
  <c r="D102" i="40"/>
  <c r="D101" i="40"/>
  <c r="D100" i="40"/>
  <c r="D99" i="40"/>
  <c r="D98" i="40"/>
  <c r="D97" i="40"/>
  <c r="D96" i="40"/>
  <c r="D95" i="40"/>
  <c r="D94" i="40"/>
  <c r="D93" i="40"/>
  <c r="D92" i="40"/>
  <c r="D91" i="40"/>
  <c r="D90" i="40"/>
  <c r="D89" i="40"/>
  <c r="D88" i="40"/>
  <c r="D87" i="40"/>
  <c r="D86" i="40"/>
  <c r="D85" i="40"/>
  <c r="D84" i="40"/>
  <c r="D83" i="40"/>
  <c r="D82" i="40"/>
  <c r="D81" i="40"/>
  <c r="D80" i="40"/>
  <c r="D79" i="40"/>
  <c r="D78" i="40"/>
  <c r="D77" i="40"/>
  <c r="D76" i="40"/>
  <c r="D75" i="40"/>
  <c r="D74" i="40"/>
  <c r="D73" i="40"/>
  <c r="D72" i="40"/>
  <c r="D71" i="40"/>
  <c r="D70" i="40"/>
  <c r="D69" i="40"/>
  <c r="D68" i="40"/>
  <c r="D67" i="40"/>
  <c r="D66" i="40"/>
  <c r="D65" i="40"/>
  <c r="D64" i="40"/>
  <c r="D63" i="40"/>
  <c r="D62" i="40"/>
  <c r="D61" i="40"/>
  <c r="D60" i="40"/>
  <c r="D59" i="40"/>
  <c r="D58" i="40"/>
  <c r="D57" i="40"/>
  <c r="D56" i="40"/>
  <c r="D55" i="40"/>
  <c r="D54" i="40"/>
  <c r="D53" i="40"/>
  <c r="D52" i="40"/>
  <c r="D51" i="40"/>
  <c r="D50" i="40"/>
  <c r="D49" i="40"/>
  <c r="D48" i="40"/>
  <c r="D47" i="40"/>
  <c r="D46" i="40"/>
  <c r="D45" i="40"/>
  <c r="D44" i="40"/>
  <c r="D43" i="40"/>
  <c r="D42" i="40"/>
  <c r="D41" i="40"/>
  <c r="D40" i="40"/>
  <c r="D39" i="40"/>
  <c r="D38" i="40"/>
  <c r="D37" i="40"/>
  <c r="D36" i="40"/>
  <c r="D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10" i="40"/>
  <c r="D9" i="40"/>
  <c r="D8" i="40"/>
  <c r="D7" i="40"/>
  <c r="D6" i="40"/>
  <c r="D5" i="40"/>
  <c r="D4" i="40"/>
  <c r="D3" i="40"/>
  <c r="D95" i="39"/>
  <c r="F2" i="39" s="1"/>
  <c r="D94" i="39"/>
  <c r="D93" i="39"/>
  <c r="D92" i="39"/>
  <c r="D91" i="39"/>
  <c r="D90" i="39"/>
  <c r="D89" i="39"/>
  <c r="D88" i="39"/>
  <c r="D87" i="39"/>
  <c r="D86" i="39"/>
  <c r="D85" i="39"/>
  <c r="D84" i="39"/>
  <c r="D83" i="39"/>
  <c r="D82" i="39"/>
  <c r="D81" i="39"/>
  <c r="D80" i="39"/>
  <c r="D79" i="39"/>
  <c r="D78" i="39"/>
  <c r="D77" i="39"/>
  <c r="D76" i="39"/>
  <c r="D75" i="39"/>
  <c r="D74" i="39"/>
  <c r="D73" i="39"/>
  <c r="D72" i="39"/>
  <c r="D71" i="39"/>
  <c r="D70" i="39"/>
  <c r="D69" i="39"/>
  <c r="D68" i="39"/>
  <c r="D67" i="39"/>
  <c r="D66" i="39"/>
  <c r="D65" i="39"/>
  <c r="D64" i="39"/>
  <c r="D63" i="39"/>
  <c r="D62" i="39"/>
  <c r="D61" i="39"/>
  <c r="D60" i="39"/>
  <c r="D59" i="39"/>
  <c r="D58" i="39"/>
  <c r="D57" i="39"/>
  <c r="D56" i="39"/>
  <c r="D55" i="39"/>
  <c r="D54" i="39"/>
  <c r="D53" i="39"/>
  <c r="D52" i="39"/>
  <c r="D51" i="39"/>
  <c r="D50" i="39"/>
  <c r="D49" i="39"/>
  <c r="D48" i="39"/>
  <c r="D47" i="39"/>
  <c r="D46" i="39"/>
  <c r="D45" i="39"/>
  <c r="D44" i="39"/>
  <c r="D43" i="39"/>
  <c r="D42" i="39"/>
  <c r="D41" i="39"/>
  <c r="D40" i="39"/>
  <c r="D39" i="39"/>
  <c r="D38" i="39"/>
  <c r="D37" i="39"/>
  <c r="D36" i="39"/>
  <c r="D35" i="39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10" i="39"/>
  <c r="D9" i="39"/>
  <c r="D8" i="39"/>
  <c r="D7" i="39"/>
  <c r="D6" i="39"/>
  <c r="D5" i="39"/>
  <c r="D4" i="39"/>
  <c r="D3" i="39"/>
  <c r="D97" i="38"/>
  <c r="F2" i="38" s="1"/>
  <c r="D96" i="38"/>
  <c r="D95" i="38"/>
  <c r="D94" i="38"/>
  <c r="D93" i="38"/>
  <c r="D92" i="38"/>
  <c r="D91" i="38"/>
  <c r="D90" i="38"/>
  <c r="D89" i="38"/>
  <c r="D88" i="38"/>
  <c r="D87" i="38"/>
  <c r="D86" i="38"/>
  <c r="D85" i="38"/>
  <c r="D84" i="38"/>
  <c r="D83" i="38"/>
  <c r="D82" i="38"/>
  <c r="D81" i="38"/>
  <c r="D80" i="38"/>
  <c r="D79" i="38"/>
  <c r="D78" i="38"/>
  <c r="D77" i="38"/>
  <c r="D76" i="38"/>
  <c r="D75" i="38"/>
  <c r="D74" i="38"/>
  <c r="D73" i="38"/>
  <c r="D72" i="38"/>
  <c r="D71" i="38"/>
  <c r="D70" i="38"/>
  <c r="D69" i="38"/>
  <c r="D68" i="38"/>
  <c r="D67" i="38"/>
  <c r="D66" i="38"/>
  <c r="D65" i="38"/>
  <c r="D64" i="38"/>
  <c r="D63" i="38"/>
  <c r="D62" i="38"/>
  <c r="D61" i="38"/>
  <c r="D60" i="38"/>
  <c r="D59" i="38"/>
  <c r="D58" i="38"/>
  <c r="D57" i="38"/>
  <c r="D56" i="38"/>
  <c r="D55" i="38"/>
  <c r="D54" i="38"/>
  <c r="D53" i="38"/>
  <c r="D52" i="38"/>
  <c r="D51" i="38"/>
  <c r="D50" i="38"/>
  <c r="D49" i="38"/>
  <c r="D48" i="38"/>
  <c r="D47" i="38"/>
  <c r="D46" i="38"/>
  <c r="D45" i="38"/>
  <c r="D44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10" i="38"/>
  <c r="D9" i="38"/>
  <c r="D8" i="38"/>
  <c r="D7" i="38"/>
  <c r="D6" i="38"/>
  <c r="D5" i="38"/>
  <c r="D4" i="38"/>
  <c r="D3" i="38"/>
  <c r="D101" i="37"/>
  <c r="F2" i="37" s="1"/>
  <c r="D100" i="37"/>
  <c r="D99" i="37"/>
  <c r="D98" i="37"/>
  <c r="D97" i="37"/>
  <c r="D96" i="37"/>
  <c r="D95" i="37"/>
  <c r="D94" i="37"/>
  <c r="D93" i="37"/>
  <c r="D92" i="37"/>
  <c r="D91" i="37"/>
  <c r="D90" i="37"/>
  <c r="D89" i="37"/>
  <c r="D88" i="37"/>
  <c r="D87" i="37"/>
  <c r="D86" i="37"/>
  <c r="D85" i="37"/>
  <c r="D84" i="37"/>
  <c r="D83" i="37"/>
  <c r="D82" i="37"/>
  <c r="D81" i="37"/>
  <c r="D80" i="37"/>
  <c r="D79" i="37"/>
  <c r="D78" i="37"/>
  <c r="D77" i="37"/>
  <c r="D76" i="37"/>
  <c r="D75" i="37"/>
  <c r="D74" i="37"/>
  <c r="D73" i="37"/>
  <c r="D72" i="37"/>
  <c r="D71" i="37"/>
  <c r="D70" i="37"/>
  <c r="D69" i="37"/>
  <c r="D68" i="37"/>
  <c r="D67" i="37"/>
  <c r="D66" i="37"/>
  <c r="D65" i="37"/>
  <c r="D64" i="37"/>
  <c r="D63" i="37"/>
  <c r="D62" i="37"/>
  <c r="D61" i="37"/>
  <c r="D60" i="37"/>
  <c r="D59" i="37"/>
  <c r="D58" i="37"/>
  <c r="D57" i="37"/>
  <c r="D56" i="37"/>
  <c r="D55" i="37"/>
  <c r="D54" i="37"/>
  <c r="D53" i="37"/>
  <c r="D52" i="37"/>
  <c r="D51" i="37"/>
  <c r="D50" i="37"/>
  <c r="D49" i="37"/>
  <c r="D48" i="37"/>
  <c r="D47" i="37"/>
  <c r="D46" i="37"/>
  <c r="D45" i="37"/>
  <c r="D44" i="37"/>
  <c r="D43" i="37"/>
  <c r="D42" i="37"/>
  <c r="D41" i="37"/>
  <c r="D40" i="37"/>
  <c r="D39" i="37"/>
  <c r="D38" i="37"/>
  <c r="D37" i="37"/>
  <c r="D36" i="37"/>
  <c r="D35" i="37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10" i="37"/>
  <c r="D9" i="37"/>
  <c r="D8" i="37"/>
  <c r="D7" i="37"/>
  <c r="D6" i="37"/>
  <c r="D5" i="37"/>
  <c r="D4" i="37"/>
  <c r="D3" i="37"/>
  <c r="D33" i="36"/>
  <c r="F2" i="36" s="1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10" i="36"/>
  <c r="D9" i="36"/>
  <c r="D8" i="36"/>
  <c r="D7" i="36"/>
  <c r="D6" i="36"/>
  <c r="D5" i="36"/>
  <c r="D4" i="36"/>
  <c r="D3" i="36"/>
  <c r="D115" i="35"/>
  <c r="F2" i="35" s="1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10" i="35"/>
  <c r="D9" i="35"/>
  <c r="D8" i="35"/>
  <c r="D7" i="35"/>
  <c r="D6" i="35"/>
  <c r="D5" i="35"/>
  <c r="D4" i="35"/>
  <c r="D3" i="35"/>
  <c r="D108" i="34"/>
  <c r="F2" i="34" s="1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D11" i="34"/>
  <c r="D10" i="34"/>
  <c r="D9" i="34"/>
  <c r="D8" i="34"/>
  <c r="D7" i="34"/>
  <c r="D6" i="34"/>
  <c r="D5" i="34"/>
  <c r="D4" i="34"/>
  <c r="D3" i="34"/>
  <c r="D48" i="33"/>
  <c r="F2" i="33" s="1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10" i="33"/>
  <c r="D9" i="33"/>
  <c r="D8" i="33"/>
  <c r="D7" i="33"/>
  <c r="D6" i="33"/>
  <c r="D5" i="33"/>
  <c r="D4" i="33"/>
  <c r="D3" i="33"/>
  <c r="D191" i="32"/>
  <c r="F2" i="32" s="1"/>
  <c r="D190" i="32"/>
  <c r="D189" i="32"/>
  <c r="D188" i="32"/>
  <c r="D187" i="32"/>
  <c r="D186" i="32"/>
  <c r="D185" i="32"/>
  <c r="D184" i="32"/>
  <c r="D183" i="32"/>
  <c r="D182" i="32"/>
  <c r="D181" i="32"/>
  <c r="D180" i="32"/>
  <c r="D179" i="32"/>
  <c r="D178" i="32"/>
  <c r="D177" i="32"/>
  <c r="D176" i="32"/>
  <c r="D175" i="32"/>
  <c r="D174" i="32"/>
  <c r="D173" i="32"/>
  <c r="D172" i="32"/>
  <c r="D171" i="32"/>
  <c r="D170" i="32"/>
  <c r="D169" i="32"/>
  <c r="D168" i="32"/>
  <c r="D167" i="32"/>
  <c r="D166" i="32"/>
  <c r="D165" i="32"/>
  <c r="D164" i="32"/>
  <c r="D163" i="32"/>
  <c r="D162" i="32"/>
  <c r="D161" i="32"/>
  <c r="D160" i="32"/>
  <c r="D159" i="32"/>
  <c r="D158" i="32"/>
  <c r="D157" i="32"/>
  <c r="D156" i="32"/>
  <c r="D155" i="32"/>
  <c r="D154" i="32"/>
  <c r="D153" i="32"/>
  <c r="D152" i="32"/>
  <c r="D151" i="32"/>
  <c r="D150" i="32"/>
  <c r="D149" i="32"/>
  <c r="D148" i="32"/>
  <c r="D147" i="32"/>
  <c r="D146" i="32"/>
  <c r="D145" i="32"/>
  <c r="D144" i="32"/>
  <c r="D143" i="32"/>
  <c r="D142" i="32"/>
  <c r="D141" i="32"/>
  <c r="D140" i="32"/>
  <c r="D139" i="32"/>
  <c r="D138" i="32"/>
  <c r="D137" i="32"/>
  <c r="D136" i="32"/>
  <c r="D135" i="32"/>
  <c r="D134" i="32"/>
  <c r="D133" i="32"/>
  <c r="D132" i="32"/>
  <c r="D131" i="32"/>
  <c r="D130" i="32"/>
  <c r="D129" i="32"/>
  <c r="D128" i="32"/>
  <c r="D127" i="32"/>
  <c r="D126" i="32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D11" i="32"/>
  <c r="D10" i="32"/>
  <c r="D9" i="32"/>
  <c r="D8" i="32"/>
  <c r="D7" i="32"/>
  <c r="D6" i="32"/>
  <c r="D5" i="32"/>
  <c r="D4" i="32"/>
  <c r="D3" i="32"/>
  <c r="D67" i="31"/>
  <c r="F2" i="31" s="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10" i="31"/>
  <c r="D9" i="31"/>
  <c r="D8" i="31"/>
  <c r="D7" i="31"/>
  <c r="D6" i="31"/>
  <c r="D5" i="31"/>
  <c r="D4" i="31"/>
  <c r="D3" i="31"/>
  <c r="D209" i="30"/>
  <c r="F2" i="30" s="1"/>
  <c r="D208" i="30"/>
  <c r="D207" i="30"/>
  <c r="D206" i="30"/>
  <c r="D205" i="30"/>
  <c r="D204" i="30"/>
  <c r="D203" i="30"/>
  <c r="D202" i="30"/>
  <c r="D201" i="30"/>
  <c r="D200" i="30"/>
  <c r="D199" i="30"/>
  <c r="D198" i="30"/>
  <c r="D197" i="30"/>
  <c r="D196" i="30"/>
  <c r="D195" i="30"/>
  <c r="D194" i="30"/>
  <c r="D193" i="30"/>
  <c r="D192" i="30"/>
  <c r="D191" i="30"/>
  <c r="D190" i="30"/>
  <c r="D189" i="30"/>
  <c r="D188" i="30"/>
  <c r="D187" i="30"/>
  <c r="D186" i="30"/>
  <c r="D185" i="30"/>
  <c r="D184" i="30"/>
  <c r="D183" i="30"/>
  <c r="D182" i="30"/>
  <c r="D181" i="30"/>
  <c r="D180" i="30"/>
  <c r="D179" i="30"/>
  <c r="D178" i="30"/>
  <c r="D177" i="30"/>
  <c r="D176" i="30"/>
  <c r="D175" i="30"/>
  <c r="D174" i="30"/>
  <c r="D173" i="30"/>
  <c r="D172" i="30"/>
  <c r="D171" i="30"/>
  <c r="D170" i="30"/>
  <c r="D169" i="30"/>
  <c r="D168" i="30"/>
  <c r="D167" i="30"/>
  <c r="D166" i="30"/>
  <c r="D165" i="30"/>
  <c r="D164" i="30"/>
  <c r="D163" i="30"/>
  <c r="D162" i="30"/>
  <c r="D161" i="30"/>
  <c r="D160" i="30"/>
  <c r="D159" i="30"/>
  <c r="D158" i="30"/>
  <c r="D157" i="30"/>
  <c r="D156" i="30"/>
  <c r="D155" i="30"/>
  <c r="D154" i="30"/>
  <c r="D153" i="30"/>
  <c r="D152" i="30"/>
  <c r="D151" i="30"/>
  <c r="D150" i="30"/>
  <c r="D149" i="30"/>
  <c r="D148" i="30"/>
  <c r="D147" i="30"/>
  <c r="D146" i="30"/>
  <c r="D145" i="30"/>
  <c r="D144" i="30"/>
  <c r="D143" i="30"/>
  <c r="D142" i="30"/>
  <c r="D141" i="30"/>
  <c r="D140" i="30"/>
  <c r="D139" i="30"/>
  <c r="D138" i="30"/>
  <c r="D137" i="30"/>
  <c r="D136" i="30"/>
  <c r="D135" i="30"/>
  <c r="D134" i="30"/>
  <c r="D133" i="30"/>
  <c r="D132" i="30"/>
  <c r="D131" i="30"/>
  <c r="D130" i="30"/>
  <c r="D129" i="30"/>
  <c r="D128" i="30"/>
  <c r="D127" i="30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D8" i="30"/>
  <c r="D7" i="30"/>
  <c r="D6" i="30"/>
  <c r="D5" i="30"/>
  <c r="D4" i="30"/>
  <c r="D3" i="30"/>
  <c r="D37" i="29"/>
  <c r="F2" i="29" s="1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D6" i="29"/>
  <c r="D5" i="29"/>
  <c r="D4" i="29"/>
  <c r="D3" i="29"/>
  <c r="D42" i="28"/>
  <c r="F2" i="28" s="1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D8" i="28"/>
  <c r="D7" i="28"/>
  <c r="D6" i="28"/>
  <c r="D5" i="28"/>
  <c r="D4" i="28"/>
  <c r="D3" i="28"/>
  <c r="D93" i="27"/>
  <c r="F2" i="27" s="1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0" i="27"/>
  <c r="D9" i="27"/>
  <c r="D8" i="27"/>
  <c r="D7" i="27"/>
  <c r="D6" i="27"/>
  <c r="D5" i="27"/>
  <c r="D4" i="27"/>
  <c r="D3" i="27"/>
  <c r="D57" i="26"/>
  <c r="F2" i="26" s="1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D8" i="26"/>
  <c r="D7" i="26"/>
  <c r="D6" i="26"/>
  <c r="D5" i="26"/>
  <c r="D4" i="26"/>
  <c r="D3" i="26"/>
  <c r="D74" i="25"/>
  <c r="F2" i="25" s="1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D8" i="25"/>
  <c r="D7" i="25"/>
  <c r="D6" i="25"/>
  <c r="D5" i="25"/>
  <c r="D4" i="25"/>
  <c r="D3" i="25"/>
  <c r="D63" i="24"/>
  <c r="F2" i="24" s="1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D8" i="24"/>
  <c r="D7" i="24"/>
  <c r="D6" i="24"/>
  <c r="D5" i="24"/>
  <c r="D4" i="24"/>
  <c r="D3" i="24"/>
  <c r="D145" i="23"/>
  <c r="F2" i="23" s="1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D8" i="23"/>
  <c r="D7" i="23"/>
  <c r="D6" i="23"/>
  <c r="D5" i="23"/>
  <c r="D4" i="23"/>
  <c r="D3" i="23"/>
  <c r="D96" i="22"/>
  <c r="F2" i="22" s="1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10" i="22"/>
  <c r="D9" i="22"/>
  <c r="D8" i="22"/>
  <c r="D7" i="22"/>
  <c r="D6" i="22"/>
  <c r="D5" i="22"/>
  <c r="D4" i="22"/>
  <c r="D3" i="22"/>
  <c r="D204" i="21"/>
  <c r="F2" i="21" s="1"/>
  <c r="D203" i="21"/>
  <c r="D202" i="21"/>
  <c r="D201" i="21"/>
  <c r="D200" i="21"/>
  <c r="D199" i="21"/>
  <c r="D198" i="21"/>
  <c r="D197" i="21"/>
  <c r="D196" i="21"/>
  <c r="D195" i="21"/>
  <c r="D194" i="21"/>
  <c r="D193" i="21"/>
  <c r="D192" i="21"/>
  <c r="D191" i="21"/>
  <c r="D190" i="21"/>
  <c r="D189" i="21"/>
  <c r="D188" i="21"/>
  <c r="D187" i="21"/>
  <c r="D186" i="21"/>
  <c r="D185" i="21"/>
  <c r="D184" i="21"/>
  <c r="D183" i="21"/>
  <c r="D182" i="21"/>
  <c r="D181" i="21"/>
  <c r="D180" i="21"/>
  <c r="D179" i="21"/>
  <c r="D178" i="21"/>
  <c r="D177" i="21"/>
  <c r="D176" i="21"/>
  <c r="D175" i="21"/>
  <c r="D174" i="21"/>
  <c r="D173" i="21"/>
  <c r="D172" i="21"/>
  <c r="D171" i="21"/>
  <c r="D170" i="21"/>
  <c r="D169" i="21"/>
  <c r="D168" i="21"/>
  <c r="D167" i="21"/>
  <c r="D166" i="21"/>
  <c r="D165" i="21"/>
  <c r="D164" i="21"/>
  <c r="D163" i="21"/>
  <c r="D162" i="21"/>
  <c r="D161" i="21"/>
  <c r="D160" i="21"/>
  <c r="D159" i="21"/>
  <c r="D158" i="21"/>
  <c r="D157" i="21"/>
  <c r="D156" i="21"/>
  <c r="D155" i="21"/>
  <c r="D154" i="21"/>
  <c r="D153" i="21"/>
  <c r="D152" i="21"/>
  <c r="D151" i="21"/>
  <c r="D150" i="21"/>
  <c r="D149" i="21"/>
  <c r="D148" i="21"/>
  <c r="D147" i="21"/>
  <c r="D146" i="21"/>
  <c r="D145" i="21"/>
  <c r="D144" i="21"/>
  <c r="D143" i="21"/>
  <c r="D142" i="21"/>
  <c r="D141" i="21"/>
  <c r="D140" i="21"/>
  <c r="D139" i="21"/>
  <c r="D138" i="21"/>
  <c r="D137" i="21"/>
  <c r="D136" i="21"/>
  <c r="D135" i="21"/>
  <c r="D134" i="21"/>
  <c r="D133" i="21"/>
  <c r="D132" i="21"/>
  <c r="D131" i="21"/>
  <c r="D130" i="21"/>
  <c r="D129" i="21"/>
  <c r="D128" i="21"/>
  <c r="D127" i="21"/>
  <c r="D126" i="21"/>
  <c r="D125" i="21"/>
  <c r="D124" i="21"/>
  <c r="D123" i="21"/>
  <c r="D122" i="21"/>
  <c r="D121" i="21"/>
  <c r="D120" i="21"/>
  <c r="D119" i="21"/>
  <c r="D118" i="21"/>
  <c r="D117" i="21"/>
  <c r="D116" i="21"/>
  <c r="D115" i="21"/>
  <c r="D114" i="21"/>
  <c r="D113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D11" i="21"/>
  <c r="D10" i="21"/>
  <c r="D9" i="21"/>
  <c r="D8" i="21"/>
  <c r="D7" i="21"/>
  <c r="D6" i="21"/>
  <c r="D5" i="21"/>
  <c r="D4" i="21"/>
  <c r="D3" i="21"/>
  <c r="D98" i="20"/>
  <c r="F2" i="20" s="1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D8" i="20"/>
  <c r="D7" i="20"/>
  <c r="D6" i="20"/>
  <c r="D5" i="20"/>
  <c r="D4" i="20"/>
  <c r="D3" i="20"/>
  <c r="D90" i="19"/>
  <c r="F2" i="19" s="1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D8" i="19"/>
  <c r="D7" i="19"/>
  <c r="D6" i="19"/>
  <c r="D5" i="19"/>
  <c r="D4" i="19"/>
  <c r="D3" i="19"/>
  <c r="D93" i="18"/>
  <c r="F2" i="18" s="1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D8" i="18"/>
  <c r="D7" i="18"/>
  <c r="D6" i="18"/>
  <c r="D5" i="18"/>
  <c r="D4" i="18"/>
  <c r="D3" i="18"/>
  <c r="D292" i="17"/>
  <c r="F2" i="17" s="1"/>
  <c r="D291" i="17"/>
  <c r="D290" i="17"/>
  <c r="D289" i="17"/>
  <c r="D288" i="17"/>
  <c r="D287" i="17"/>
  <c r="D286" i="17"/>
  <c r="D285" i="17"/>
  <c r="D284" i="17"/>
  <c r="D283" i="17"/>
  <c r="D282" i="17"/>
  <c r="D281" i="17"/>
  <c r="D280" i="17"/>
  <c r="D279" i="17"/>
  <c r="D278" i="17"/>
  <c r="D277" i="17"/>
  <c r="D276" i="17"/>
  <c r="D275" i="17"/>
  <c r="D274" i="17"/>
  <c r="D273" i="17"/>
  <c r="D272" i="17"/>
  <c r="D271" i="17"/>
  <c r="D270" i="17"/>
  <c r="D269" i="17"/>
  <c r="D268" i="17"/>
  <c r="D267" i="17"/>
  <c r="D266" i="17"/>
  <c r="D265" i="17"/>
  <c r="D264" i="17"/>
  <c r="D263" i="17"/>
  <c r="D262" i="17"/>
  <c r="D261" i="17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" i="17"/>
  <c r="D4" i="17"/>
  <c r="D3" i="17"/>
  <c r="D97" i="16"/>
  <c r="F2" i="16" s="1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D8" i="16"/>
  <c r="D7" i="16"/>
  <c r="D6" i="16"/>
  <c r="D5" i="16"/>
  <c r="D4" i="16"/>
  <c r="D3" i="16"/>
  <c r="D103" i="15"/>
  <c r="F2" i="15" s="1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D4" i="15"/>
  <c r="D3" i="15"/>
  <c r="D81" i="14"/>
  <c r="F2" i="14" s="1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D106" i="13"/>
  <c r="F2" i="13" s="1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D4" i="13"/>
  <c r="D3" i="13"/>
  <c r="D152" i="12"/>
  <c r="F2" i="12" s="1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D3" i="12"/>
  <c r="D87" i="11"/>
  <c r="F2" i="11" s="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D312" i="10"/>
  <c r="F2" i="10" s="1"/>
  <c r="D311" i="10"/>
  <c r="D310" i="10"/>
  <c r="D309" i="10"/>
  <c r="D308" i="10"/>
  <c r="D307" i="10"/>
  <c r="D306" i="10"/>
  <c r="D305" i="10"/>
  <c r="D304" i="10"/>
  <c r="D303" i="10"/>
  <c r="D302" i="10"/>
  <c r="D301" i="10"/>
  <c r="D300" i="10"/>
  <c r="D299" i="10"/>
  <c r="D298" i="10"/>
  <c r="D297" i="10"/>
  <c r="D296" i="10"/>
  <c r="D295" i="10"/>
  <c r="D294" i="10"/>
  <c r="D293" i="10"/>
  <c r="D292" i="10"/>
  <c r="D291" i="10"/>
  <c r="D290" i="10"/>
  <c r="D289" i="10"/>
  <c r="D288" i="10"/>
  <c r="D287" i="10"/>
  <c r="D286" i="10"/>
  <c r="D285" i="10"/>
  <c r="D284" i="10"/>
  <c r="D283" i="10"/>
  <c r="D282" i="10"/>
  <c r="D281" i="10"/>
  <c r="D280" i="10"/>
  <c r="D279" i="10"/>
  <c r="D278" i="10"/>
  <c r="D277" i="10"/>
  <c r="D276" i="10"/>
  <c r="D275" i="10"/>
  <c r="D274" i="10"/>
  <c r="D273" i="10"/>
  <c r="D272" i="10"/>
  <c r="D271" i="10"/>
  <c r="D270" i="10"/>
  <c r="D269" i="10"/>
  <c r="D268" i="10"/>
  <c r="D267" i="10"/>
  <c r="D266" i="10"/>
  <c r="D265" i="10"/>
  <c r="D264" i="10"/>
  <c r="D263" i="10"/>
  <c r="D262" i="10"/>
  <c r="D261" i="10"/>
  <c r="D260" i="10"/>
  <c r="D259" i="10"/>
  <c r="D258" i="10"/>
  <c r="D257" i="10"/>
  <c r="D256" i="10"/>
  <c r="D255" i="10"/>
  <c r="D254" i="10"/>
  <c r="D253" i="10"/>
  <c r="D252" i="10"/>
  <c r="D251" i="10"/>
  <c r="D250" i="10"/>
  <c r="D249" i="10"/>
  <c r="D248" i="10"/>
  <c r="D247" i="10"/>
  <c r="D246" i="10"/>
  <c r="D245" i="10"/>
  <c r="D244" i="10"/>
  <c r="D243" i="10"/>
  <c r="D242" i="10"/>
  <c r="D241" i="10"/>
  <c r="D240" i="10"/>
  <c r="D239" i="10"/>
  <c r="D238" i="10"/>
  <c r="D237" i="10"/>
  <c r="D236" i="10"/>
  <c r="D235" i="10"/>
  <c r="D234" i="10"/>
  <c r="D233" i="10"/>
  <c r="D232" i="10"/>
  <c r="D231" i="10"/>
  <c r="D230" i="10"/>
  <c r="D229" i="10"/>
  <c r="D228" i="10"/>
  <c r="D227" i="10"/>
  <c r="D226" i="10"/>
  <c r="D225" i="10"/>
  <c r="D224" i="10"/>
  <c r="D223" i="10"/>
  <c r="D222" i="10"/>
  <c r="D221" i="10"/>
  <c r="D220" i="10"/>
  <c r="D219" i="10"/>
  <c r="D218" i="10"/>
  <c r="D217" i="10"/>
  <c r="D216" i="10"/>
  <c r="D215" i="10"/>
  <c r="D214" i="10"/>
  <c r="D213" i="10"/>
  <c r="D212" i="10"/>
  <c r="D211" i="10"/>
  <c r="D210" i="10"/>
  <c r="D209" i="10"/>
  <c r="D208" i="10"/>
  <c r="D207" i="10"/>
  <c r="D206" i="10"/>
  <c r="D205" i="10"/>
  <c r="D204" i="10"/>
  <c r="D203" i="10"/>
  <c r="D202" i="10"/>
  <c r="D201" i="10"/>
  <c r="D200" i="10"/>
  <c r="D199" i="10"/>
  <c r="D198" i="10"/>
  <c r="D197" i="10"/>
  <c r="D196" i="10"/>
  <c r="D195" i="10"/>
  <c r="D194" i="10"/>
  <c r="D193" i="10"/>
  <c r="D192" i="10"/>
  <c r="D191" i="10"/>
  <c r="D190" i="10"/>
  <c r="D189" i="10"/>
  <c r="D188" i="10"/>
  <c r="D187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4" i="10"/>
  <c r="D3" i="10"/>
  <c r="D53" i="8"/>
  <c r="F2" i="8" s="1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D3" i="8"/>
  <c r="D181" i="7"/>
  <c r="F2" i="7" s="1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105" i="6"/>
  <c r="F2" i="6" s="1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91" i="5"/>
  <c r="F2" i="5" s="1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82" i="4"/>
  <c r="F2" i="4" s="1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F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3C9E81-5474-4F47-B79E-881A2416AEDE}" keepAlive="1" name="Query - PMI (2)" description="Connection to the 'PMI (2)' query in the workbook." type="5" refreshedVersion="6" background="1" saveData="1">
    <dbPr connection="Provider=Microsoft.Mashup.OleDb.1;Data Source=$Workbook$;Location=&quot;PMI (2)&quot;;Extended Properties=&quot;&quot;" command="SELECT * FROM [PMI (2)]"/>
  </connection>
  <connection id="2" xr16:uid="{717C0AD0-CC11-4C77-A7D6-F8B104DF4AFB}" keepAlive="1" name="Query - Table 0" description="Connection to the 'Table 0' query in the workbook." type="5" refreshedVersion="6" background="1" saveData="1">
    <dbPr connection="Provider=Microsoft.Mashup.OleDb.1;Data Source=$Workbook$;Location=Table 0;Extended Properties=&quot;&quot;" command="SELECT * FROM [Table 0]"/>
  </connection>
</connections>
</file>

<file path=xl/sharedStrings.xml><?xml version="1.0" encoding="utf-8"?>
<sst xmlns="http://schemas.openxmlformats.org/spreadsheetml/2006/main" count="895" uniqueCount="157">
  <si>
    <t>Country</t>
  </si>
  <si>
    <t>Last</t>
  </si>
  <si>
    <t>Column1</t>
  </si>
  <si>
    <t>Australia</t>
  </si>
  <si>
    <t>Austria</t>
  </si>
  <si>
    <t>Brazil</t>
  </si>
  <si>
    <t>Canada</t>
  </si>
  <si>
    <t>China</t>
  </si>
  <si>
    <t>Colombia</t>
  </si>
  <si>
    <t>Czech Republic</t>
  </si>
  <si>
    <t>Denmark</t>
  </si>
  <si>
    <t>Egypt</t>
  </si>
  <si>
    <t>Euro Area</t>
  </si>
  <si>
    <t>France</t>
  </si>
  <si>
    <t>Germany</t>
  </si>
  <si>
    <t>Greece</t>
  </si>
  <si>
    <t>Hong Kong</t>
  </si>
  <si>
    <t>Hungary</t>
  </si>
  <si>
    <t>India</t>
  </si>
  <si>
    <t>Indonesia</t>
  </si>
  <si>
    <t>Ireland</t>
  </si>
  <si>
    <t>Israel</t>
  </si>
  <si>
    <t>Italy</t>
  </si>
  <si>
    <t>Japan</t>
  </si>
  <si>
    <t>Kenya</t>
  </si>
  <si>
    <t>Lebanon</t>
  </si>
  <si>
    <t>Malaysia</t>
  </si>
  <si>
    <t>Mexico</t>
  </si>
  <si>
    <t>Myanmar</t>
  </si>
  <si>
    <t>Netherlands</t>
  </si>
  <si>
    <t>New Zealand</t>
  </si>
  <si>
    <t>Nigeria</t>
  </si>
  <si>
    <t>Norway</t>
  </si>
  <si>
    <t>Philippines</t>
  </si>
  <si>
    <t>Poland</t>
  </si>
  <si>
    <t>Puerto Rico</t>
  </si>
  <si>
    <t>Qatar</t>
  </si>
  <si>
    <t>Russia</t>
  </si>
  <si>
    <t>Saudi Arabia</t>
  </si>
  <si>
    <t>Singapore</t>
  </si>
  <si>
    <t>South Africa</t>
  </si>
  <si>
    <t>South Korea</t>
  </si>
  <si>
    <t>Spain</t>
  </si>
  <si>
    <t>Sri Lanka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</si>
  <si>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</si>
  <si>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</si>
  <si>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</si>
  <si>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</si>
  <si>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</si>
  <si>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</si>
  <si>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</si>
  <si>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</si>
  <si>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Vietnam</t>
  </si>
  <si>
    <t> 2011-12-01</t>
  </si>
  <si>
    <t> 2012-01-01</t>
  </si>
  <si>
    <t> 2012-02-01</t>
  </si>
  <si>
    <t> 2012-03-01</t>
  </si>
  <si>
    <t> 2012-04-01</t>
  </si>
  <si>
    <t> 2012-05-01</t>
  </si>
  <si>
    <t> 2012-07-01</t>
  </si>
  <si>
    <t> 2012-08-01</t>
  </si>
  <si>
    <t> 2012-09-01</t>
  </si>
  <si>
    <t> 2012-10-01</t>
  </si>
  <si>
    <t> 2012-11-01</t>
  </si>
  <si>
    <t> 2012-12-01</t>
  </si>
  <si>
    <t> 2013-01-01</t>
  </si>
  <si>
    <t> 2013-02-01</t>
  </si>
  <si>
    <t> 2013-03-01</t>
  </si>
  <si>
    <t> 2013-04-01</t>
  </si>
  <si>
    <t> 2013-05-01</t>
  </si>
  <si>
    <t> 2013-06-01</t>
  </si>
  <si>
    <t> 2013-07-01</t>
  </si>
  <si>
    <t> 2013-08-01</t>
  </si>
  <si>
    <t> 2013-09-01</t>
  </si>
  <si>
    <t> 2013-10-01</t>
  </si>
  <si>
    <t> 2013-11-01</t>
  </si>
  <si>
    <t> 2013-12-01</t>
  </si>
  <si>
    <t> 2014-01-01</t>
  </si>
  <si>
    <t> 2014-02-01</t>
  </si>
  <si>
    <t> 2014-03-01</t>
  </si>
  <si>
    <t> 2014-04-01</t>
  </si>
  <si>
    <t> 2014-05-01</t>
  </si>
  <si>
    <t> 2014-06-01</t>
  </si>
  <si>
    <t> 2014-07-01</t>
  </si>
  <si>
    <t> 2014-08-01</t>
  </si>
  <si>
    <t> 2014-09-01</t>
  </si>
  <si>
    <t> 2014-10-01</t>
  </si>
  <si>
    <t> 2014-11-01</t>
  </si>
  <si>
    <t> 2014-12-01</t>
  </si>
  <si>
    <t> 2015-01-01</t>
  </si>
  <si>
    <t> 2015-02-01</t>
  </si>
  <si>
    <t> 2015-03-01</t>
  </si>
  <si>
    <t> 2015-04-01</t>
  </si>
  <si>
    <t> 2015-05-01</t>
  </si>
  <si>
    <t> 2015-06-01</t>
  </si>
  <si>
    <t> 2015-07-01</t>
  </si>
  <si>
    <t> 2015-08-01</t>
  </si>
  <si>
    <t> 2015-09-01</t>
  </si>
  <si>
    <t> 2015-10-01</t>
  </si>
  <si>
    <t> 2015-11-01</t>
  </si>
  <si>
    <t> 2015-12-01</t>
  </si>
  <si>
    <t> 2016-01-01</t>
  </si>
  <si>
    <t> 2016-02-01</t>
  </si>
  <si>
    <t> 2016-03-01</t>
  </si>
  <si>
    <t> 2016-04-01</t>
  </si>
  <si>
    <t> 2016-05-01</t>
  </si>
  <si>
    <t> 2016-06-01</t>
  </si>
  <si>
    <t> 2016-07-01</t>
  </si>
  <si>
    <t> 2016-08-01</t>
  </si>
  <si>
    <t> 2016-09-01</t>
  </si>
  <si>
    <t> 2016-10-01</t>
  </si>
  <si>
    <t> 2016-11-01</t>
  </si>
  <si>
    <t> 2016-12-01</t>
  </si>
  <si>
    <t> 2017-01-01</t>
  </si>
  <si>
    <t> 2017-02-01</t>
  </si>
  <si>
    <t> 2017-03-01</t>
  </si>
  <si>
    <t> 2017-04-01</t>
  </si>
  <si>
    <t> 2017-05-01</t>
  </si>
  <si>
    <t> 2017-06-01</t>
  </si>
  <si>
    <t> 2017-07-01</t>
  </si>
  <si>
    <t> 2017-08-01</t>
  </si>
  <si>
    <t> 2017-09-01</t>
  </si>
  <si>
    <t> 2017-10-01</t>
  </si>
  <si>
    <t> 2017-11-01</t>
  </si>
  <si>
    <t> 2017-12-01</t>
  </si>
  <si>
    <t> 2018-01-01</t>
  </si>
  <si>
    <t> 2018-02-01</t>
  </si>
  <si>
    <t> 2018-03-01</t>
  </si>
  <si>
    <t> 2018-04-01</t>
  </si>
  <si>
    <t> 2018-05-01</t>
  </si>
  <si>
    <t> 2018-06-01</t>
  </si>
  <si>
    <t> 2018-07-01</t>
  </si>
  <si>
    <t> 2018-08-01</t>
  </si>
  <si>
    <t> 2018-09-01</t>
  </si>
  <si>
    <t> 2018-10-01</t>
  </si>
  <si>
    <t> 2018-11-01</t>
  </si>
  <si>
    <t> 2018-12-01</t>
  </si>
  <si>
    <t> 2019-01-01</t>
  </si>
  <si>
    <t> 2019-02-01</t>
  </si>
  <si>
    <t> 2019-03-01</t>
  </si>
  <si>
    <t> 2019-04-01</t>
  </si>
  <si>
    <t> 2019-05-01</t>
  </si>
  <si>
    <t> 2019-06-01</t>
  </si>
  <si>
    <t> 2019-07-01</t>
  </si>
  <si>
    <t> 2019-08-01</t>
  </si>
  <si>
    <t> 2019-09-01</t>
  </si>
  <si>
    <t> 2019-10-01</t>
  </si>
  <si>
    <t> 2019-11-01</t>
  </si>
  <si>
    <t>% Change</t>
  </si>
  <si>
    <t>Column2</t>
  </si>
  <si>
    <t>Latest Value</t>
  </si>
  <si>
    <t>UnitedArabEmirates</t>
  </si>
  <si>
    <t>Rolling  12 Month Average</t>
  </si>
  <si>
    <t>12 Mth Rolling Avg.</t>
  </si>
  <si>
    <t>Change</t>
  </si>
  <si>
    <t> 2012-06-01</t>
  </si>
  <si>
    <t>Previous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</si>
</sst>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D7DADC"/>
      <name val="Consolas"/>
      <family val="3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onsolas"/>
      <family val="3"/>
    </font>
    <font>
      <sz val="10"/>
      <color theme="1"/>
      <name val="Consolas"/>
      <family val="3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NumberFormat="1"/>
    <xf numFmtId="14" fontId="0" fillId="0" borderId="0" xfId="0" applyNumberFormat="1"/>
    <xf numFmtId="0" fontId="1" fillId="2" borderId="1" xfId="0" applyFont="1" applyFill="1" applyBorder="1"/>
    <xf numFmtId="0" fontId="2" fillId="0" borderId="0" xfId="0" applyFont="1"/>
    <xf numFmtId="14" fontId="1" fillId="2" borderId="2" xfId="0" applyNumberFormat="1" applyFont="1" applyFill="1" applyBorder="1"/>
    <xf numFmtId="2" fontId="1" fillId="2" borderId="3" xfId="0" applyNumberFormat="1" applyFont="1" applyFill="1" applyBorder="1"/>
    <xf numFmtId="2" fontId="0" fillId="0" borderId="0" xfId="0" applyNumberFormat="1"/>
    <xf numFmtId="0" fontId="3" fillId="0" borderId="0" xfId="0" applyFont="1" applyFill="1"/>
    <xf numFmtId="14" fontId="3" fillId="0" borderId="0" xfId="0" applyNumberFormat="1" applyFont="1" applyFill="1"/>
    <xf numFmtId="164" fontId="0" fillId="0" borderId="0" xfId="0" applyNumberFormat="1"/>
    <xf numFmtId="14" fontId="1" fillId="2" borderId="4" xfId="0" applyNumberFormat="1" applyFont="1" applyFill="1" applyBorder="1"/>
    <xf numFmtId="2" fontId="1" fillId="2" borderId="5" xfId="0" applyNumberFormat="1" applyFont="1" applyFill="1" applyBorder="1"/>
    <xf numFmtId="2" fontId="7" fillId="0" borderId="0" xfId="0" applyNumberFormat="1" applyFont="1" applyAlignment="1">
      <alignment horizontal="center"/>
    </xf>
    <xf numFmtId="2" fontId="7" fillId="0" borderId="0" xfId="0" applyNumberFormat="1" applyFont="1"/>
    <xf numFmtId="2" fontId="1" fillId="0" borderId="3" xfId="0" applyNumberFormat="1" applyFont="1" applyFill="1" applyBorder="1"/>
    <xf numFmtId="0" fontId="0" fillId="0" borderId="6" xfId="0" applyFont="1" applyBorder="1"/>
    <xf numFmtId="0" fontId="0" fillId="0" borderId="7" xfId="0" applyFont="1" applyBorder="1"/>
    <xf numFmtId="0" fontId="0" fillId="3" borderId="8" xfId="0" applyFont="1" applyFill="1" applyBorder="1"/>
    <xf numFmtId="0" fontId="0" fillId="3" borderId="7" xfId="0" applyFont="1" applyFill="1" applyBorder="1"/>
    <xf numFmtId="0" fontId="0" fillId="0" borderId="8" xfId="0" applyFont="1" applyBorder="1"/>
    <xf numFmtId="2" fontId="0" fillId="0" borderId="8" xfId="0" applyNumberFormat="1" applyFont="1" applyBorder="1"/>
    <xf numFmtId="14" fontId="3" fillId="0" borderId="6" xfId="0" applyNumberFormat="1" applyFont="1" applyBorder="1"/>
    <xf numFmtId="14" fontId="3" fillId="3" borderId="8" xfId="0" applyNumberFormat="1" applyFont="1" applyFill="1" applyBorder="1"/>
    <xf numFmtId="14" fontId="3" fillId="0" borderId="8" xfId="0" applyNumberFormat="1" applyFont="1" applyBorder="1"/>
    <xf numFmtId="14" fontId="0" fillId="3" borderId="8" xfId="0" applyNumberFormat="1" applyFont="1" applyFill="1" applyBorder="1"/>
    <xf numFmtId="14" fontId="0" fillId="0" borderId="8" xfId="0" applyNumberFormat="1" applyFont="1" applyBorder="1"/>
    <xf numFmtId="14" fontId="1" fillId="2" borderId="0" xfId="0" applyNumberFormat="1" applyFont="1" applyFill="1" applyBorder="1"/>
    <xf numFmtId="2" fontId="1" fillId="2" borderId="0" xfId="0" applyNumberFormat="1" applyFont="1" applyFill="1" applyBorder="1"/>
    <xf numFmtId="0" fontId="0" fillId="3" borderId="9" xfId="0" applyFont="1" applyFill="1" applyBorder="1"/>
    <xf numFmtId="0" fontId="0" fillId="0" borderId="9" xfId="0" applyFont="1" applyBorder="1"/>
    <xf numFmtId="2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 applyBorder="1"/>
    <xf numFmtId="0" fontId="11" fillId="0" borderId="0" xfId="0" applyFont="1"/>
    <xf numFmtId="0" fontId="10" fillId="0" borderId="1" xfId="0" applyFont="1" applyFill="1" applyBorder="1"/>
    <xf numFmtId="0" fontId="12" fillId="0" borderId="0" xfId="0" applyFont="1"/>
    <xf numFmtId="14" fontId="0" fillId="0" borderId="10" xfId="0" applyNumberFormat="1" applyFont="1" applyBorder="1"/>
    <xf numFmtId="2" fontId="0" fillId="0" borderId="11" xfId="0" applyNumberFormat="1" applyFont="1" applyBorder="1"/>
    <xf numFmtId="2" fontId="6" fillId="0" borderId="0" xfId="0" applyNumberFormat="1" applyFont="1"/>
    <xf numFmtId="2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 vertical="center"/>
    </xf>
    <xf numFmtId="2" fontId="0" fillId="3" borderId="8" xfId="0" applyNumberFormat="1" applyFont="1" applyFill="1" applyBorder="1"/>
    <xf numFmtId="2" fontId="0" fillId="3" borderId="7" xfId="0" applyNumberFormat="1" applyFont="1" applyFill="1" applyBorder="1"/>
    <xf numFmtId="14" fontId="0" fillId="0" borderId="0" xfId="0" applyNumberFormat="1" applyBorder="1"/>
    <xf numFmtId="2" fontId="0" fillId="0" borderId="0" xfId="0" applyNumberFormat="1" applyBorder="1"/>
    <xf numFmtId="0" fontId="0" fillId="0" borderId="7" xfId="0" applyNumberFormat="1" applyFont="1" applyFill="1" applyBorder="1"/>
  </cellXfs>
  <cellStyles count="1">
    <cellStyle name="Normal" xfId="0" builtinId="0"/>
  </cellStyles>
  <dxfs count="267"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0" formatCode="General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numFmt numFmtId="2" formatCode="0.00"/>
    </dxf>
    <dxf>
      <numFmt numFmtId="164" formatCode="0.0"/>
    </dxf>
    <dxf>
      <numFmt numFmtId="2" formatCode="0.00"/>
    </dxf>
    <dxf>
      <numFmt numFmtId="19" formatCode="m/d/yyyy"/>
    </dxf>
    <dxf>
      <numFmt numFmtId="2" formatCode="0.00"/>
    </dxf>
    <dxf>
      <numFmt numFmtId="164" formatCode="0.0"/>
    </dxf>
    <dxf>
      <numFmt numFmtId="164" formatCode="0.0"/>
    </dxf>
    <dxf>
      <numFmt numFmtId="19" formatCode="m/d/yyyy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numFmt numFmtId="0" formatCode="General"/>
    </dxf>
    <dxf>
      <numFmt numFmtId="2" formatCode="0.00"/>
    </dxf>
    <dxf>
      <numFmt numFmtId="2" formatCode="0.00"/>
    </dxf>
    <dxf>
      <numFmt numFmtId="19" formatCode="m/d/yyyy"/>
    </dxf>
    <dxf>
      <numFmt numFmtId="0" formatCode="General"/>
    </dxf>
    <dxf>
      <numFmt numFmtId="2" formatCode="0.00"/>
    </dxf>
    <dxf>
      <numFmt numFmtId="2" formatCode="0.00"/>
    </dxf>
    <dxf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m/d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m/d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9" tint="0.39997558519241921"/>
        </top>
        <bottom style="thin">
          <color theme="4" tint="0.39997558519241921"/>
        </bottom>
      </border>
    </dxf>
    <dxf>
      <numFmt numFmtId="2" formatCode="0.00"/>
    </dxf>
    <dxf>
      <numFmt numFmtId="19" formatCode="m/d/yyyy"/>
    </dxf>
    <dxf>
      <numFmt numFmtId="0" formatCode="General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onnections" Target="connections.xml"/><Relationship Id="rId58" Type="http://schemas.microsoft.com/office/2006/relationships/vbaProject" Target="vbaProject.bin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6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7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8.xml"/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9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PMI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Australia!$C$1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Australia!$B$2:$B$260</c:f>
              <c:numCache>
                <c:formatCode>m/d/yyyy</c:formatCode>
                <c:ptCount val="259"/>
                <c:pt idx="0">
                  <c:v>33848</c:v>
                </c:pt>
                <c:pt idx="1">
                  <c:v>33939</c:v>
                </c:pt>
                <c:pt idx="2">
                  <c:v>34029</c:v>
                </c:pt>
                <c:pt idx="3">
                  <c:v>34121</c:v>
                </c:pt>
                <c:pt idx="4">
                  <c:v>34213</c:v>
                </c:pt>
                <c:pt idx="5">
                  <c:v>34304</c:v>
                </c:pt>
                <c:pt idx="6">
                  <c:v>34394</c:v>
                </c:pt>
                <c:pt idx="7">
                  <c:v>34486</c:v>
                </c:pt>
                <c:pt idx="8">
                  <c:v>34578</c:v>
                </c:pt>
                <c:pt idx="9">
                  <c:v>34669</c:v>
                </c:pt>
                <c:pt idx="10">
                  <c:v>34759</c:v>
                </c:pt>
                <c:pt idx="11">
                  <c:v>34851</c:v>
                </c:pt>
                <c:pt idx="12">
                  <c:v>34943</c:v>
                </c:pt>
                <c:pt idx="13">
                  <c:v>35034</c:v>
                </c:pt>
                <c:pt idx="14">
                  <c:v>35125</c:v>
                </c:pt>
                <c:pt idx="15">
                  <c:v>35217</c:v>
                </c:pt>
                <c:pt idx="16">
                  <c:v>35309</c:v>
                </c:pt>
                <c:pt idx="17">
                  <c:v>35400</c:v>
                </c:pt>
                <c:pt idx="18">
                  <c:v>35490</c:v>
                </c:pt>
                <c:pt idx="19">
                  <c:v>35582</c:v>
                </c:pt>
                <c:pt idx="20">
                  <c:v>35674</c:v>
                </c:pt>
                <c:pt idx="21">
                  <c:v>44154</c:v>
                </c:pt>
                <c:pt idx="22">
                  <c:v>35855</c:v>
                </c:pt>
                <c:pt idx="23">
                  <c:v>35947</c:v>
                </c:pt>
                <c:pt idx="24">
                  <c:v>36039</c:v>
                </c:pt>
                <c:pt idx="25">
                  <c:v>36130</c:v>
                </c:pt>
                <c:pt idx="26">
                  <c:v>36220</c:v>
                </c:pt>
                <c:pt idx="27">
                  <c:v>36312</c:v>
                </c:pt>
                <c:pt idx="28">
                  <c:v>36404</c:v>
                </c:pt>
                <c:pt idx="29">
                  <c:v>36495</c:v>
                </c:pt>
                <c:pt idx="30">
                  <c:v>36586</c:v>
                </c:pt>
                <c:pt idx="31">
                  <c:v>36678</c:v>
                </c:pt>
                <c:pt idx="32">
                  <c:v>36770</c:v>
                </c:pt>
                <c:pt idx="33">
                  <c:v>36861</c:v>
                </c:pt>
                <c:pt idx="34">
                  <c:v>36951</c:v>
                </c:pt>
                <c:pt idx="35">
                  <c:v>37012</c:v>
                </c:pt>
                <c:pt idx="36">
                  <c:v>37043</c:v>
                </c:pt>
                <c:pt idx="37">
                  <c:v>37073</c:v>
                </c:pt>
                <c:pt idx="38">
                  <c:v>37104</c:v>
                </c:pt>
                <c:pt idx="39">
                  <c:v>37135</c:v>
                </c:pt>
                <c:pt idx="40">
                  <c:v>37165</c:v>
                </c:pt>
                <c:pt idx="41">
                  <c:v>37196</c:v>
                </c:pt>
                <c:pt idx="42">
                  <c:v>37226</c:v>
                </c:pt>
                <c:pt idx="43">
                  <c:v>37257</c:v>
                </c:pt>
                <c:pt idx="44">
                  <c:v>37288</c:v>
                </c:pt>
                <c:pt idx="45">
                  <c:v>37316</c:v>
                </c:pt>
                <c:pt idx="46">
                  <c:v>37347</c:v>
                </c:pt>
                <c:pt idx="47">
                  <c:v>37377</c:v>
                </c:pt>
                <c:pt idx="48">
                  <c:v>37408</c:v>
                </c:pt>
                <c:pt idx="49">
                  <c:v>37438</c:v>
                </c:pt>
                <c:pt idx="50">
                  <c:v>37469</c:v>
                </c:pt>
                <c:pt idx="51">
                  <c:v>37500</c:v>
                </c:pt>
                <c:pt idx="52">
                  <c:v>37530</c:v>
                </c:pt>
                <c:pt idx="53">
                  <c:v>37561</c:v>
                </c:pt>
                <c:pt idx="54">
                  <c:v>37591</c:v>
                </c:pt>
                <c:pt idx="55">
                  <c:v>37622</c:v>
                </c:pt>
                <c:pt idx="56">
                  <c:v>37653</c:v>
                </c:pt>
                <c:pt idx="57">
                  <c:v>37681</c:v>
                </c:pt>
                <c:pt idx="58">
                  <c:v>37712</c:v>
                </c:pt>
                <c:pt idx="59">
                  <c:v>37742</c:v>
                </c:pt>
                <c:pt idx="60">
                  <c:v>37773</c:v>
                </c:pt>
                <c:pt idx="61">
                  <c:v>37803</c:v>
                </c:pt>
                <c:pt idx="62">
                  <c:v>37834</c:v>
                </c:pt>
                <c:pt idx="63">
                  <c:v>37865</c:v>
                </c:pt>
                <c:pt idx="64">
                  <c:v>37895</c:v>
                </c:pt>
                <c:pt idx="65">
                  <c:v>37926</c:v>
                </c:pt>
                <c:pt idx="66">
                  <c:v>37956</c:v>
                </c:pt>
                <c:pt idx="67">
                  <c:v>37987</c:v>
                </c:pt>
                <c:pt idx="68">
                  <c:v>38018</c:v>
                </c:pt>
                <c:pt idx="69">
                  <c:v>38047</c:v>
                </c:pt>
                <c:pt idx="70">
                  <c:v>38078</c:v>
                </c:pt>
                <c:pt idx="71">
                  <c:v>38108</c:v>
                </c:pt>
                <c:pt idx="72">
                  <c:v>38139</c:v>
                </c:pt>
                <c:pt idx="73">
                  <c:v>38169</c:v>
                </c:pt>
                <c:pt idx="74">
                  <c:v>38200</c:v>
                </c:pt>
                <c:pt idx="75">
                  <c:v>38231</c:v>
                </c:pt>
                <c:pt idx="76">
                  <c:v>38261</c:v>
                </c:pt>
                <c:pt idx="77">
                  <c:v>38292</c:v>
                </c:pt>
                <c:pt idx="78">
                  <c:v>38322</c:v>
                </c:pt>
                <c:pt idx="79">
                  <c:v>38353</c:v>
                </c:pt>
                <c:pt idx="80">
                  <c:v>38384</c:v>
                </c:pt>
                <c:pt idx="81">
                  <c:v>38412</c:v>
                </c:pt>
                <c:pt idx="82">
                  <c:v>38443</c:v>
                </c:pt>
                <c:pt idx="83">
                  <c:v>38473</c:v>
                </c:pt>
                <c:pt idx="84">
                  <c:v>38504</c:v>
                </c:pt>
                <c:pt idx="85">
                  <c:v>38534</c:v>
                </c:pt>
                <c:pt idx="86">
                  <c:v>38565</c:v>
                </c:pt>
                <c:pt idx="87">
                  <c:v>38596</c:v>
                </c:pt>
                <c:pt idx="88">
                  <c:v>38626</c:v>
                </c:pt>
                <c:pt idx="89">
                  <c:v>38657</c:v>
                </c:pt>
                <c:pt idx="90">
                  <c:v>38687</c:v>
                </c:pt>
                <c:pt idx="91">
                  <c:v>38718</c:v>
                </c:pt>
                <c:pt idx="92">
                  <c:v>38749</c:v>
                </c:pt>
                <c:pt idx="93">
                  <c:v>38777</c:v>
                </c:pt>
                <c:pt idx="94">
                  <c:v>38808</c:v>
                </c:pt>
                <c:pt idx="95">
                  <c:v>38838</c:v>
                </c:pt>
                <c:pt idx="96">
                  <c:v>38869</c:v>
                </c:pt>
                <c:pt idx="97">
                  <c:v>38899</c:v>
                </c:pt>
                <c:pt idx="98">
                  <c:v>38930</c:v>
                </c:pt>
                <c:pt idx="99">
                  <c:v>38961</c:v>
                </c:pt>
                <c:pt idx="100">
                  <c:v>38991</c:v>
                </c:pt>
                <c:pt idx="101">
                  <c:v>39022</c:v>
                </c:pt>
                <c:pt idx="102">
                  <c:v>39052</c:v>
                </c:pt>
                <c:pt idx="103">
                  <c:v>39083</c:v>
                </c:pt>
                <c:pt idx="104">
                  <c:v>39114</c:v>
                </c:pt>
                <c:pt idx="105">
                  <c:v>39142</c:v>
                </c:pt>
                <c:pt idx="106">
                  <c:v>39173</c:v>
                </c:pt>
                <c:pt idx="107">
                  <c:v>39203</c:v>
                </c:pt>
                <c:pt idx="108">
                  <c:v>39234</c:v>
                </c:pt>
                <c:pt idx="109">
                  <c:v>39264</c:v>
                </c:pt>
                <c:pt idx="110">
                  <c:v>39295</c:v>
                </c:pt>
                <c:pt idx="111">
                  <c:v>39326</c:v>
                </c:pt>
                <c:pt idx="112">
                  <c:v>39356</c:v>
                </c:pt>
                <c:pt idx="113">
                  <c:v>39387</c:v>
                </c:pt>
                <c:pt idx="114">
                  <c:v>39417</c:v>
                </c:pt>
                <c:pt idx="115">
                  <c:v>39448</c:v>
                </c:pt>
                <c:pt idx="116">
                  <c:v>39479</c:v>
                </c:pt>
                <c:pt idx="117">
                  <c:v>39508</c:v>
                </c:pt>
                <c:pt idx="118">
                  <c:v>39539</c:v>
                </c:pt>
                <c:pt idx="119">
                  <c:v>39569</c:v>
                </c:pt>
                <c:pt idx="120">
                  <c:v>39600</c:v>
                </c:pt>
                <c:pt idx="121">
                  <c:v>39630</c:v>
                </c:pt>
                <c:pt idx="122">
                  <c:v>39661</c:v>
                </c:pt>
                <c:pt idx="123">
                  <c:v>39692</c:v>
                </c:pt>
                <c:pt idx="124">
                  <c:v>39722</c:v>
                </c:pt>
                <c:pt idx="125">
                  <c:v>39753</c:v>
                </c:pt>
                <c:pt idx="126">
                  <c:v>39783</c:v>
                </c:pt>
                <c:pt idx="127">
                  <c:v>39814</c:v>
                </c:pt>
                <c:pt idx="128">
                  <c:v>39845</c:v>
                </c:pt>
                <c:pt idx="129">
                  <c:v>39873</c:v>
                </c:pt>
                <c:pt idx="130">
                  <c:v>39904</c:v>
                </c:pt>
                <c:pt idx="131">
                  <c:v>39934</c:v>
                </c:pt>
                <c:pt idx="132">
                  <c:v>39965</c:v>
                </c:pt>
                <c:pt idx="133">
                  <c:v>39995</c:v>
                </c:pt>
                <c:pt idx="134">
                  <c:v>40026</c:v>
                </c:pt>
                <c:pt idx="135">
                  <c:v>40057</c:v>
                </c:pt>
                <c:pt idx="136">
                  <c:v>40087</c:v>
                </c:pt>
                <c:pt idx="137">
                  <c:v>40118</c:v>
                </c:pt>
                <c:pt idx="138">
                  <c:v>40148</c:v>
                </c:pt>
                <c:pt idx="139">
                  <c:v>40179</c:v>
                </c:pt>
                <c:pt idx="140">
                  <c:v>40210</c:v>
                </c:pt>
                <c:pt idx="141">
                  <c:v>40238</c:v>
                </c:pt>
                <c:pt idx="142">
                  <c:v>40269</c:v>
                </c:pt>
                <c:pt idx="143">
                  <c:v>40299</c:v>
                </c:pt>
                <c:pt idx="144">
                  <c:v>40330</c:v>
                </c:pt>
                <c:pt idx="145">
                  <c:v>40360</c:v>
                </c:pt>
                <c:pt idx="146">
                  <c:v>40391</c:v>
                </c:pt>
                <c:pt idx="147">
                  <c:v>40422</c:v>
                </c:pt>
                <c:pt idx="148">
                  <c:v>40452</c:v>
                </c:pt>
                <c:pt idx="149">
                  <c:v>40483</c:v>
                </c:pt>
                <c:pt idx="150">
                  <c:v>40513</c:v>
                </c:pt>
                <c:pt idx="151">
                  <c:v>40544</c:v>
                </c:pt>
                <c:pt idx="152">
                  <c:v>40575</c:v>
                </c:pt>
                <c:pt idx="153">
                  <c:v>40603</c:v>
                </c:pt>
                <c:pt idx="154">
                  <c:v>40634</c:v>
                </c:pt>
                <c:pt idx="155">
                  <c:v>40664</c:v>
                </c:pt>
                <c:pt idx="156">
                  <c:v>40695</c:v>
                </c:pt>
                <c:pt idx="157">
                  <c:v>40725</c:v>
                </c:pt>
                <c:pt idx="158">
                  <c:v>40756</c:v>
                </c:pt>
                <c:pt idx="159">
                  <c:v>40787</c:v>
                </c:pt>
                <c:pt idx="160">
                  <c:v>40817</c:v>
                </c:pt>
                <c:pt idx="161">
                  <c:v>40848</c:v>
                </c:pt>
                <c:pt idx="162">
                  <c:v>40878</c:v>
                </c:pt>
                <c:pt idx="163">
                  <c:v>40909</c:v>
                </c:pt>
                <c:pt idx="164">
                  <c:v>40940</c:v>
                </c:pt>
                <c:pt idx="165">
                  <c:v>40969</c:v>
                </c:pt>
                <c:pt idx="166">
                  <c:v>41000</c:v>
                </c:pt>
                <c:pt idx="167">
                  <c:v>41030</c:v>
                </c:pt>
                <c:pt idx="168">
                  <c:v>41061</c:v>
                </c:pt>
                <c:pt idx="169">
                  <c:v>41091</c:v>
                </c:pt>
                <c:pt idx="170">
                  <c:v>41122</c:v>
                </c:pt>
                <c:pt idx="171">
                  <c:v>41153</c:v>
                </c:pt>
                <c:pt idx="172">
                  <c:v>41183</c:v>
                </c:pt>
                <c:pt idx="173">
                  <c:v>41214</c:v>
                </c:pt>
                <c:pt idx="174">
                  <c:v>41244</c:v>
                </c:pt>
                <c:pt idx="175">
                  <c:v>41275</c:v>
                </c:pt>
                <c:pt idx="176">
                  <c:v>41306</c:v>
                </c:pt>
                <c:pt idx="177">
                  <c:v>41334</c:v>
                </c:pt>
                <c:pt idx="178">
                  <c:v>41365</c:v>
                </c:pt>
                <c:pt idx="179">
                  <c:v>41395</c:v>
                </c:pt>
                <c:pt idx="180">
                  <c:v>41426</c:v>
                </c:pt>
                <c:pt idx="181">
                  <c:v>41456</c:v>
                </c:pt>
                <c:pt idx="182">
                  <c:v>41487</c:v>
                </c:pt>
                <c:pt idx="183">
                  <c:v>41518</c:v>
                </c:pt>
                <c:pt idx="184">
                  <c:v>41548</c:v>
                </c:pt>
                <c:pt idx="185">
                  <c:v>41579</c:v>
                </c:pt>
                <c:pt idx="186">
                  <c:v>41609</c:v>
                </c:pt>
                <c:pt idx="187">
                  <c:v>41640</c:v>
                </c:pt>
                <c:pt idx="188">
                  <c:v>41671</c:v>
                </c:pt>
                <c:pt idx="189">
                  <c:v>41699</c:v>
                </c:pt>
                <c:pt idx="190">
                  <c:v>41730</c:v>
                </c:pt>
                <c:pt idx="191">
                  <c:v>41760</c:v>
                </c:pt>
                <c:pt idx="192">
                  <c:v>41791</c:v>
                </c:pt>
                <c:pt idx="193">
                  <c:v>41821</c:v>
                </c:pt>
                <c:pt idx="194">
                  <c:v>41852</c:v>
                </c:pt>
                <c:pt idx="195">
                  <c:v>41883</c:v>
                </c:pt>
                <c:pt idx="196">
                  <c:v>41913</c:v>
                </c:pt>
                <c:pt idx="197">
                  <c:v>41944</c:v>
                </c:pt>
                <c:pt idx="198">
                  <c:v>41974</c:v>
                </c:pt>
                <c:pt idx="199">
                  <c:v>42005</c:v>
                </c:pt>
                <c:pt idx="200">
                  <c:v>42036</c:v>
                </c:pt>
                <c:pt idx="201">
                  <c:v>42064</c:v>
                </c:pt>
                <c:pt idx="202">
                  <c:v>42095</c:v>
                </c:pt>
                <c:pt idx="203">
                  <c:v>42125</c:v>
                </c:pt>
                <c:pt idx="204">
                  <c:v>42156</c:v>
                </c:pt>
                <c:pt idx="205">
                  <c:v>42186</c:v>
                </c:pt>
                <c:pt idx="206">
                  <c:v>42217</c:v>
                </c:pt>
                <c:pt idx="207">
                  <c:v>42248</c:v>
                </c:pt>
                <c:pt idx="208">
                  <c:v>42278</c:v>
                </c:pt>
                <c:pt idx="209">
                  <c:v>42309</c:v>
                </c:pt>
                <c:pt idx="210">
                  <c:v>42339</c:v>
                </c:pt>
                <c:pt idx="211">
                  <c:v>42370</c:v>
                </c:pt>
                <c:pt idx="212">
                  <c:v>42401</c:v>
                </c:pt>
                <c:pt idx="213">
                  <c:v>42430</c:v>
                </c:pt>
                <c:pt idx="214">
                  <c:v>42461</c:v>
                </c:pt>
                <c:pt idx="215">
                  <c:v>42491</c:v>
                </c:pt>
                <c:pt idx="216">
                  <c:v>42522</c:v>
                </c:pt>
                <c:pt idx="217">
                  <c:v>42552</c:v>
                </c:pt>
                <c:pt idx="218">
                  <c:v>42583</c:v>
                </c:pt>
                <c:pt idx="219">
                  <c:v>42614</c:v>
                </c:pt>
                <c:pt idx="220">
                  <c:v>42644</c:v>
                </c:pt>
                <c:pt idx="221">
                  <c:v>42675</c:v>
                </c:pt>
                <c:pt idx="222">
                  <c:v>42705</c:v>
                </c:pt>
                <c:pt idx="223">
                  <c:v>42736</c:v>
                </c:pt>
                <c:pt idx="224">
                  <c:v>42767</c:v>
                </c:pt>
                <c:pt idx="225">
                  <c:v>42795</c:v>
                </c:pt>
                <c:pt idx="226">
                  <c:v>42826</c:v>
                </c:pt>
                <c:pt idx="227">
                  <c:v>42856</c:v>
                </c:pt>
                <c:pt idx="228">
                  <c:v>42887</c:v>
                </c:pt>
                <c:pt idx="229">
                  <c:v>42917</c:v>
                </c:pt>
                <c:pt idx="230">
                  <c:v>42948</c:v>
                </c:pt>
                <c:pt idx="231">
                  <c:v>42979</c:v>
                </c:pt>
                <c:pt idx="232">
                  <c:v>43009</c:v>
                </c:pt>
                <c:pt idx="233">
                  <c:v>43040</c:v>
                </c:pt>
                <c:pt idx="234">
                  <c:v>43070</c:v>
                </c:pt>
                <c:pt idx="235">
                  <c:v>43101</c:v>
                </c:pt>
                <c:pt idx="236">
                  <c:v>43132</c:v>
                </c:pt>
                <c:pt idx="237">
                  <c:v>43160</c:v>
                </c:pt>
                <c:pt idx="238">
                  <c:v>43191</c:v>
                </c:pt>
                <c:pt idx="239">
                  <c:v>43221</c:v>
                </c:pt>
                <c:pt idx="240">
                  <c:v>43252</c:v>
                </c:pt>
                <c:pt idx="241">
                  <c:v>43282</c:v>
                </c:pt>
                <c:pt idx="242">
                  <c:v>43313</c:v>
                </c:pt>
                <c:pt idx="243">
                  <c:v>43344</c:v>
                </c:pt>
                <c:pt idx="244">
                  <c:v>43374</c:v>
                </c:pt>
                <c:pt idx="245">
                  <c:v>43405</c:v>
                </c:pt>
                <c:pt idx="246">
                  <c:v>43435</c:v>
                </c:pt>
                <c:pt idx="247">
                  <c:v>43466</c:v>
                </c:pt>
                <c:pt idx="248">
                  <c:v>43497</c:v>
                </c:pt>
                <c:pt idx="249">
                  <c:v>43525</c:v>
                </c:pt>
                <c:pt idx="250">
                  <c:v>43556</c:v>
                </c:pt>
                <c:pt idx="251">
                  <c:v>43586</c:v>
                </c:pt>
                <c:pt idx="252">
                  <c:v>43617</c:v>
                </c:pt>
                <c:pt idx="253">
                  <c:v>43647</c:v>
                </c:pt>
                <c:pt idx="254">
                  <c:v>43678</c:v>
                </c:pt>
                <c:pt idx="255">
                  <c:v>43709</c:v>
                </c:pt>
                <c:pt idx="256">
                  <c:v>43739</c:v>
                </c:pt>
                <c:pt idx="257">
                  <c:v>43770</c:v>
                </c:pt>
                <c:pt idx="258">
                  <c:v>43800</c:v>
                </c:pt>
              </c:numCache>
            </c:numRef>
          </c:cat>
          <c:val>
            <c:numRef>
              <c:f>Australia!$C$2:$C$260</c:f>
              <c:numCache>
                <c:formatCode>General</c:formatCode>
                <c:ptCount val="259"/>
                <c:pt idx="0">
                  <c:v>50.436999999999998</c:v>
                </c:pt>
                <c:pt idx="1">
                  <c:v>47.590400000000002</c:v>
                </c:pt>
                <c:pt idx="2">
                  <c:v>52.146500000000003</c:v>
                </c:pt>
                <c:pt idx="3">
                  <c:v>55.360700000000001</c:v>
                </c:pt>
                <c:pt idx="4">
                  <c:v>57.688299999999998</c:v>
                </c:pt>
                <c:pt idx="5">
                  <c:v>59.470700000000001</c:v>
                </c:pt>
                <c:pt idx="6">
                  <c:v>61.765300000000003</c:v>
                </c:pt>
                <c:pt idx="7">
                  <c:v>61.9878</c:v>
                </c:pt>
                <c:pt idx="8">
                  <c:v>61.486400000000003</c:v>
                </c:pt>
                <c:pt idx="9">
                  <c:v>59.808599999999998</c:v>
                </c:pt>
                <c:pt idx="10">
                  <c:v>54.299399999999999</c:v>
                </c:pt>
                <c:pt idx="11">
                  <c:v>50.718699999999998</c:v>
                </c:pt>
                <c:pt idx="12">
                  <c:v>48.439799999999998</c:v>
                </c:pt>
                <c:pt idx="13">
                  <c:v>43.877000000000002</c:v>
                </c:pt>
                <c:pt idx="14">
                  <c:v>45.191800000000001</c:v>
                </c:pt>
                <c:pt idx="15">
                  <c:v>46.343299999999999</c:v>
                </c:pt>
                <c:pt idx="16">
                  <c:v>47.2669</c:v>
                </c:pt>
                <c:pt idx="17">
                  <c:v>49.359299999999998</c:v>
                </c:pt>
                <c:pt idx="18">
                  <c:v>51.113100000000003</c:v>
                </c:pt>
                <c:pt idx="19">
                  <c:v>51.486800000000002</c:v>
                </c:pt>
                <c:pt idx="20">
                  <c:v>50.625300000000003</c:v>
                </c:pt>
                <c:pt idx="21" formatCode="0.00">
                  <c:v>48.1</c:v>
                </c:pt>
                <c:pt idx="22">
                  <c:v>50.375700000000002</c:v>
                </c:pt>
                <c:pt idx="23">
                  <c:v>47.8018</c:v>
                </c:pt>
                <c:pt idx="24">
                  <c:v>51.400599999999997</c:v>
                </c:pt>
                <c:pt idx="25">
                  <c:v>53.628300000000003</c:v>
                </c:pt>
                <c:pt idx="26">
                  <c:v>51.372500000000002</c:v>
                </c:pt>
                <c:pt idx="27">
                  <c:v>56.329300000000003</c:v>
                </c:pt>
                <c:pt idx="28">
                  <c:v>55.445799999999998</c:v>
                </c:pt>
                <c:pt idx="29">
                  <c:v>51.372599999999998</c:v>
                </c:pt>
                <c:pt idx="30">
                  <c:v>51.185499999999998</c:v>
                </c:pt>
                <c:pt idx="31">
                  <c:v>50.247300000000003</c:v>
                </c:pt>
                <c:pt idx="32">
                  <c:v>48.590499999999999</c:v>
                </c:pt>
                <c:pt idx="33">
                  <c:v>45.543999999999997</c:v>
                </c:pt>
                <c:pt idx="34">
                  <c:v>45.477400000000003</c:v>
                </c:pt>
                <c:pt idx="35">
                  <c:v>47.387300000000003</c:v>
                </c:pt>
                <c:pt idx="36">
                  <c:v>53.281199999999998</c:v>
                </c:pt>
                <c:pt idx="37">
                  <c:v>50.653100000000002</c:v>
                </c:pt>
                <c:pt idx="38">
                  <c:v>53.898699999999998</c:v>
                </c:pt>
                <c:pt idx="39">
                  <c:v>54.499000000000002</c:v>
                </c:pt>
                <c:pt idx="40">
                  <c:v>53.326000000000001</c:v>
                </c:pt>
                <c:pt idx="41">
                  <c:v>54.722000000000001</c:v>
                </c:pt>
                <c:pt idx="42">
                  <c:v>50.444600000000001</c:v>
                </c:pt>
                <c:pt idx="43">
                  <c:v>56.129899999999999</c:v>
                </c:pt>
                <c:pt idx="44">
                  <c:v>57.925899999999999</c:v>
                </c:pt>
                <c:pt idx="45">
                  <c:v>60.503999999999998</c:v>
                </c:pt>
                <c:pt idx="46">
                  <c:v>58.070799999999998</c:v>
                </c:pt>
                <c:pt idx="47">
                  <c:v>62.131300000000003</c:v>
                </c:pt>
                <c:pt idx="48">
                  <c:v>58.416400000000003</c:v>
                </c:pt>
                <c:pt idx="49">
                  <c:v>53.375599999999999</c:v>
                </c:pt>
                <c:pt idx="50">
                  <c:v>58.2652</c:v>
                </c:pt>
                <c:pt idx="51">
                  <c:v>53.8581</c:v>
                </c:pt>
                <c:pt idx="52">
                  <c:v>56.333599999999997</c:v>
                </c:pt>
                <c:pt idx="53">
                  <c:v>58.031700000000001</c:v>
                </c:pt>
                <c:pt idx="54">
                  <c:v>55.264499999999998</c:v>
                </c:pt>
                <c:pt idx="55">
                  <c:v>54.226999999999997</c:v>
                </c:pt>
                <c:pt idx="56">
                  <c:v>55.806600000000003</c:v>
                </c:pt>
                <c:pt idx="57">
                  <c:v>51.568399999999997</c:v>
                </c:pt>
                <c:pt idx="58">
                  <c:v>53.459499999999998</c:v>
                </c:pt>
                <c:pt idx="59">
                  <c:v>52.564</c:v>
                </c:pt>
                <c:pt idx="60">
                  <c:v>51.165500000000002</c:v>
                </c:pt>
                <c:pt idx="61">
                  <c:v>51.167700000000004</c:v>
                </c:pt>
                <c:pt idx="62">
                  <c:v>52.836399999999998</c:v>
                </c:pt>
                <c:pt idx="63">
                  <c:v>52.361499999999999</c:v>
                </c:pt>
                <c:pt idx="64">
                  <c:v>56.26</c:v>
                </c:pt>
                <c:pt idx="65">
                  <c:v>57.989600000000003</c:v>
                </c:pt>
                <c:pt idx="66">
                  <c:v>51.558599999999998</c:v>
                </c:pt>
                <c:pt idx="67">
                  <c:v>55.378799999999998</c:v>
                </c:pt>
                <c:pt idx="68">
                  <c:v>50.317300000000003</c:v>
                </c:pt>
                <c:pt idx="69">
                  <c:v>53.529200000000003</c:v>
                </c:pt>
                <c:pt idx="70">
                  <c:v>56.7346</c:v>
                </c:pt>
                <c:pt idx="71">
                  <c:v>54.297800000000002</c:v>
                </c:pt>
                <c:pt idx="72">
                  <c:v>51.338799999999999</c:v>
                </c:pt>
                <c:pt idx="73">
                  <c:v>55.432000000000002</c:v>
                </c:pt>
                <c:pt idx="74">
                  <c:v>55.347200000000001</c:v>
                </c:pt>
                <c:pt idx="75">
                  <c:v>50.209499999999998</c:v>
                </c:pt>
                <c:pt idx="76">
                  <c:v>52.504600000000003</c:v>
                </c:pt>
                <c:pt idx="77">
                  <c:v>53.271900000000002</c:v>
                </c:pt>
                <c:pt idx="78">
                  <c:v>55.843600000000002</c:v>
                </c:pt>
                <c:pt idx="79">
                  <c:v>54.749499999999998</c:v>
                </c:pt>
                <c:pt idx="80">
                  <c:v>52.801699999999997</c:v>
                </c:pt>
                <c:pt idx="81">
                  <c:v>50.674300000000002</c:v>
                </c:pt>
                <c:pt idx="82">
                  <c:v>51.183199999999999</c:v>
                </c:pt>
                <c:pt idx="83">
                  <c:v>51.046399999999998</c:v>
                </c:pt>
                <c:pt idx="84">
                  <c:v>55.396900000000002</c:v>
                </c:pt>
                <c:pt idx="85">
                  <c:v>49.638800000000003</c:v>
                </c:pt>
                <c:pt idx="86">
                  <c:v>44.497399999999999</c:v>
                </c:pt>
                <c:pt idx="87">
                  <c:v>50.191400000000002</c:v>
                </c:pt>
                <c:pt idx="88">
                  <c:v>48.785600000000002</c:v>
                </c:pt>
                <c:pt idx="89">
                  <c:v>45.904200000000003</c:v>
                </c:pt>
                <c:pt idx="90">
                  <c:v>50.489100000000001</c:v>
                </c:pt>
                <c:pt idx="91">
                  <c:v>50.179400000000001</c:v>
                </c:pt>
                <c:pt idx="92">
                  <c:v>47.591099999999997</c:v>
                </c:pt>
                <c:pt idx="93">
                  <c:v>53.2468</c:v>
                </c:pt>
                <c:pt idx="94">
                  <c:v>51.665999999999997</c:v>
                </c:pt>
                <c:pt idx="95">
                  <c:v>48.554299999999998</c:v>
                </c:pt>
                <c:pt idx="96">
                  <c:v>55.120899999999999</c:v>
                </c:pt>
                <c:pt idx="97">
                  <c:v>48.872799999999998</c:v>
                </c:pt>
                <c:pt idx="98">
                  <c:v>50.447699999999998</c:v>
                </c:pt>
                <c:pt idx="99">
                  <c:v>53.071300000000001</c:v>
                </c:pt>
                <c:pt idx="100">
                  <c:v>50.761899999999997</c:v>
                </c:pt>
                <c:pt idx="101">
                  <c:v>51.514099999999999</c:v>
                </c:pt>
                <c:pt idx="102">
                  <c:v>53.3962</c:v>
                </c:pt>
                <c:pt idx="103">
                  <c:v>50.978999999999999</c:v>
                </c:pt>
                <c:pt idx="104">
                  <c:v>56.582900000000002</c:v>
                </c:pt>
                <c:pt idx="105">
                  <c:v>55.817799999999998</c:v>
                </c:pt>
                <c:pt idx="106">
                  <c:v>51.748800000000003</c:v>
                </c:pt>
                <c:pt idx="107">
                  <c:v>54.712899999999998</c:v>
                </c:pt>
                <c:pt idx="108">
                  <c:v>54.5854</c:v>
                </c:pt>
                <c:pt idx="109">
                  <c:v>55.996499999999997</c:v>
                </c:pt>
                <c:pt idx="110">
                  <c:v>52.5563</c:v>
                </c:pt>
                <c:pt idx="111">
                  <c:v>49.025799999999997</c:v>
                </c:pt>
                <c:pt idx="112">
                  <c:v>52.636299999999999</c:v>
                </c:pt>
                <c:pt idx="113">
                  <c:v>55.514400000000002</c:v>
                </c:pt>
                <c:pt idx="114">
                  <c:v>56.0792</c:v>
                </c:pt>
                <c:pt idx="115">
                  <c:v>45.864899999999999</c:v>
                </c:pt>
                <c:pt idx="116">
                  <c:v>55.612299999999998</c:v>
                </c:pt>
                <c:pt idx="117">
                  <c:v>54.087200000000003</c:v>
                </c:pt>
                <c:pt idx="118">
                  <c:v>53.175899999999999</c:v>
                </c:pt>
                <c:pt idx="119">
                  <c:v>51.809100000000001</c:v>
                </c:pt>
                <c:pt idx="120">
                  <c:v>47.712600000000002</c:v>
                </c:pt>
                <c:pt idx="121">
                  <c:v>48.1</c:v>
                </c:pt>
                <c:pt idx="122">
                  <c:v>45.776899999999998</c:v>
                </c:pt>
                <c:pt idx="123">
                  <c:v>46.294899999999998</c:v>
                </c:pt>
                <c:pt idx="124">
                  <c:v>42.888599999999997</c:v>
                </c:pt>
                <c:pt idx="125">
                  <c:v>31.820599999999999</c:v>
                </c:pt>
                <c:pt idx="126">
                  <c:v>35.907600000000002</c:v>
                </c:pt>
                <c:pt idx="127">
                  <c:v>37.1982</c:v>
                </c:pt>
                <c:pt idx="128">
                  <c:v>29.468299999999999</c:v>
                </c:pt>
                <c:pt idx="129">
                  <c:v>34.661999999999999</c:v>
                </c:pt>
                <c:pt idx="130">
                  <c:v>32.709499999999998</c:v>
                </c:pt>
                <c:pt idx="131">
                  <c:v>37.119599999999998</c:v>
                </c:pt>
                <c:pt idx="132">
                  <c:v>39.564599999999999</c:v>
                </c:pt>
                <c:pt idx="133">
                  <c:v>43.811100000000003</c:v>
                </c:pt>
                <c:pt idx="134">
                  <c:v>50.057400000000001</c:v>
                </c:pt>
                <c:pt idx="135">
                  <c:v>50.0062</c:v>
                </c:pt>
                <c:pt idx="136">
                  <c:v>48.922499999999999</c:v>
                </c:pt>
                <c:pt idx="137">
                  <c:v>52.891300000000001</c:v>
                </c:pt>
                <c:pt idx="138">
                  <c:v>48.243299999999998</c:v>
                </c:pt>
                <c:pt idx="139">
                  <c:v>52.549500000000002</c:v>
                </c:pt>
                <c:pt idx="140">
                  <c:v>53.386200000000002</c:v>
                </c:pt>
                <c:pt idx="141">
                  <c:v>51.553400000000003</c:v>
                </c:pt>
                <c:pt idx="142">
                  <c:v>60.227499999999999</c:v>
                </c:pt>
                <c:pt idx="143">
                  <c:v>53.463900000000002</c:v>
                </c:pt>
                <c:pt idx="144">
                  <c:v>51.677599999999998</c:v>
                </c:pt>
                <c:pt idx="145">
                  <c:v>52.5901</c:v>
                </c:pt>
                <c:pt idx="146">
                  <c:v>49.871699999999997</c:v>
                </c:pt>
                <c:pt idx="147">
                  <c:v>46.764899999999997</c:v>
                </c:pt>
                <c:pt idx="148">
                  <c:v>48.4908</c:v>
                </c:pt>
                <c:pt idx="149">
                  <c:v>46.503799999999998</c:v>
                </c:pt>
                <c:pt idx="150">
                  <c:v>48.2697</c:v>
                </c:pt>
                <c:pt idx="151">
                  <c:v>46.878</c:v>
                </c:pt>
                <c:pt idx="152">
                  <c:v>47.448300000000003</c:v>
                </c:pt>
                <c:pt idx="153">
                  <c:v>46.552100000000003</c:v>
                </c:pt>
                <c:pt idx="154">
                  <c:v>48.403599999999997</c:v>
                </c:pt>
                <c:pt idx="155">
                  <c:v>46.906100000000002</c:v>
                </c:pt>
                <c:pt idx="156">
                  <c:v>48.243299999999998</c:v>
                </c:pt>
                <c:pt idx="157">
                  <c:v>45.526299999999999</c:v>
                </c:pt>
                <c:pt idx="158">
                  <c:v>43.861699999999999</c:v>
                </c:pt>
                <c:pt idx="159">
                  <c:v>43.147100000000002</c:v>
                </c:pt>
                <c:pt idx="160">
                  <c:v>45.794600000000003</c:v>
                </c:pt>
                <c:pt idx="161">
                  <c:v>47.737200000000001</c:v>
                </c:pt>
                <c:pt idx="162">
                  <c:v>47.593699999999998</c:v>
                </c:pt>
                <c:pt idx="163">
                  <c:v>49.652000000000001</c:v>
                </c:pt>
                <c:pt idx="164">
                  <c:v>47.654299999999999</c:v>
                </c:pt>
                <c:pt idx="165">
                  <c:v>48.360900000000001</c:v>
                </c:pt>
                <c:pt idx="166">
                  <c:v>45.471699999999998</c:v>
                </c:pt>
                <c:pt idx="167">
                  <c:v>42.559899999999999</c:v>
                </c:pt>
                <c:pt idx="168">
                  <c:v>45.219099999999997</c:v>
                </c:pt>
                <c:pt idx="169">
                  <c:v>42.943899999999999</c:v>
                </c:pt>
                <c:pt idx="170">
                  <c:v>48.191699999999997</c:v>
                </c:pt>
                <c:pt idx="171">
                  <c:v>45.937800000000003</c:v>
                </c:pt>
                <c:pt idx="172">
                  <c:v>41.157499999999999</c:v>
                </c:pt>
                <c:pt idx="173">
                  <c:v>43.693899999999999</c:v>
                </c:pt>
                <c:pt idx="174">
                  <c:v>43.910899999999998</c:v>
                </c:pt>
                <c:pt idx="175">
                  <c:v>39.533999999999999</c:v>
                </c:pt>
                <c:pt idx="176">
                  <c:v>42.041600000000003</c:v>
                </c:pt>
                <c:pt idx="177">
                  <c:v>42.249200000000002</c:v>
                </c:pt>
                <c:pt idx="178">
                  <c:v>37.228299999999997</c:v>
                </c:pt>
                <c:pt idx="179">
                  <c:v>43.483600000000003</c:v>
                </c:pt>
                <c:pt idx="180">
                  <c:v>47.800199999999997</c:v>
                </c:pt>
                <c:pt idx="181">
                  <c:v>42.387500000000003</c:v>
                </c:pt>
                <c:pt idx="182">
                  <c:v>47.150100000000002</c:v>
                </c:pt>
                <c:pt idx="183">
                  <c:v>50.282499999999999</c:v>
                </c:pt>
                <c:pt idx="184">
                  <c:v>50.991300000000003</c:v>
                </c:pt>
                <c:pt idx="185">
                  <c:v>46.987299999999998</c:v>
                </c:pt>
                <c:pt idx="186">
                  <c:v>47.700299999999999</c:v>
                </c:pt>
                <c:pt idx="187">
                  <c:v>47.438800000000001</c:v>
                </c:pt>
                <c:pt idx="188">
                  <c:v>49.144100000000002</c:v>
                </c:pt>
                <c:pt idx="189">
                  <c:v>48.2605</c:v>
                </c:pt>
                <c:pt idx="190">
                  <c:v>46.744</c:v>
                </c:pt>
                <c:pt idx="191">
                  <c:v>48.606299999999997</c:v>
                </c:pt>
                <c:pt idx="192">
                  <c:v>48.545000000000002</c:v>
                </c:pt>
                <c:pt idx="193">
                  <c:v>49.9542</c:v>
                </c:pt>
                <c:pt idx="194">
                  <c:v>47.465299999999999</c:v>
                </c:pt>
                <c:pt idx="195">
                  <c:v>46.851700000000001</c:v>
                </c:pt>
                <c:pt idx="196">
                  <c:v>49.838999999999999</c:v>
                </c:pt>
                <c:pt idx="197">
                  <c:v>49.476500000000001</c:v>
                </c:pt>
                <c:pt idx="198">
                  <c:v>48.179400000000001</c:v>
                </c:pt>
                <c:pt idx="199">
                  <c:v>50.871000000000002</c:v>
                </c:pt>
                <c:pt idx="200">
                  <c:v>46.513300000000001</c:v>
                </c:pt>
                <c:pt idx="201">
                  <c:v>44.210299999999997</c:v>
                </c:pt>
                <c:pt idx="202">
                  <c:v>47.632100000000001</c:v>
                </c:pt>
                <c:pt idx="203">
                  <c:v>52.21</c:v>
                </c:pt>
                <c:pt idx="204">
                  <c:v>44.432200000000002</c:v>
                </c:pt>
                <c:pt idx="205">
                  <c:v>49.823700000000002</c:v>
                </c:pt>
                <c:pt idx="206">
                  <c:v>52.035899999999998</c:v>
                </c:pt>
                <c:pt idx="207">
                  <c:v>51.899700000000003</c:v>
                </c:pt>
                <c:pt idx="208">
                  <c:v>51.616599999999998</c:v>
                </c:pt>
                <c:pt idx="209">
                  <c:v>51.372199999999999</c:v>
                </c:pt>
                <c:pt idx="210">
                  <c:v>51.8767</c:v>
                </c:pt>
                <c:pt idx="211">
                  <c:v>51.661099999999998</c:v>
                </c:pt>
                <c:pt idx="212">
                  <c:v>53.414299999999997</c:v>
                </c:pt>
                <c:pt idx="213">
                  <c:v>55.200499999999998</c:v>
                </c:pt>
                <c:pt idx="214">
                  <c:v>51.728999999999999</c:v>
                </c:pt>
                <c:pt idx="215">
                  <c:v>50.7241</c:v>
                </c:pt>
                <c:pt idx="216">
                  <c:v>52.618600000000001</c:v>
                </c:pt>
                <c:pt idx="217">
                  <c:v>56.349699999999999</c:v>
                </c:pt>
                <c:pt idx="218">
                  <c:v>45.904000000000003</c:v>
                </c:pt>
                <c:pt idx="219">
                  <c:v>50.485799999999998</c:v>
                </c:pt>
                <c:pt idx="220">
                  <c:v>51.332700000000003</c:v>
                </c:pt>
                <c:pt idx="221">
                  <c:v>53.045400000000001</c:v>
                </c:pt>
                <c:pt idx="222">
                  <c:v>56.027799999999999</c:v>
                </c:pt>
                <c:pt idx="223">
                  <c:v>51.995199999999997</c:v>
                </c:pt>
                <c:pt idx="224">
                  <c:v>59.6389</c:v>
                </c:pt>
                <c:pt idx="225">
                  <c:v>54.113399999999999</c:v>
                </c:pt>
                <c:pt idx="226">
                  <c:v>56.924900000000001</c:v>
                </c:pt>
                <c:pt idx="227">
                  <c:v>54.310899999999997</c:v>
                </c:pt>
                <c:pt idx="228">
                  <c:v>53.835299999999997</c:v>
                </c:pt>
                <c:pt idx="229">
                  <c:v>57.197899999999997</c:v>
                </c:pt>
                <c:pt idx="230">
                  <c:v>57.507199999999997</c:v>
                </c:pt>
                <c:pt idx="231">
                  <c:v>54.432200000000002</c:v>
                </c:pt>
                <c:pt idx="232">
                  <c:v>51.150799999999997</c:v>
                </c:pt>
                <c:pt idx="233">
                  <c:v>57.046900000000001</c:v>
                </c:pt>
                <c:pt idx="234">
                  <c:v>57.024000000000001</c:v>
                </c:pt>
                <c:pt idx="235">
                  <c:v>58.206499999999998</c:v>
                </c:pt>
                <c:pt idx="236">
                  <c:v>56.353200000000001</c:v>
                </c:pt>
                <c:pt idx="237">
                  <c:v>62.496499999999997</c:v>
                </c:pt>
                <c:pt idx="238">
                  <c:v>58.619100000000003</c:v>
                </c:pt>
                <c:pt idx="239">
                  <c:v>56.755200000000002</c:v>
                </c:pt>
                <c:pt idx="240">
                  <c:v>55.551099999999998</c:v>
                </c:pt>
                <c:pt idx="241">
                  <c:v>52.549500000000002</c:v>
                </c:pt>
                <c:pt idx="242">
                  <c:v>55.8917</c:v>
                </c:pt>
                <c:pt idx="243">
                  <c:v>57.146500000000003</c:v>
                </c:pt>
                <c:pt idx="244">
                  <c:v>54.660600000000002</c:v>
                </c:pt>
                <c:pt idx="245">
                  <c:v>50.806899999999999</c:v>
                </c:pt>
                <c:pt idx="246">
                  <c:v>50</c:v>
                </c:pt>
                <c:pt idx="247">
                  <c:v>52.525399999999998</c:v>
                </c:pt>
                <c:pt idx="248">
                  <c:v>54.007300000000001</c:v>
                </c:pt>
                <c:pt idx="249">
                  <c:v>50.970700000000001</c:v>
                </c:pt>
                <c:pt idx="250">
                  <c:v>54.840600000000002</c:v>
                </c:pt>
                <c:pt idx="251">
                  <c:v>52.723700000000001</c:v>
                </c:pt>
                <c:pt idx="252">
                  <c:v>49.4</c:v>
                </c:pt>
                <c:pt idx="253">
                  <c:v>51.3</c:v>
                </c:pt>
                <c:pt idx="254">
                  <c:v>53.1</c:v>
                </c:pt>
                <c:pt idx="255">
                  <c:v>54.7</c:v>
                </c:pt>
                <c:pt idx="256">
                  <c:v>51.6</c:v>
                </c:pt>
                <c:pt idx="257">
                  <c:v>48.1</c:v>
                </c:pt>
                <c:pt idx="258">
                  <c:v>48.3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Australia!$D$1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Australia!$B$2:$B$260</c:f>
              <c:numCache>
                <c:formatCode>m/d/yyyy</c:formatCode>
                <c:ptCount val="259"/>
                <c:pt idx="0">
                  <c:v>33848</c:v>
                </c:pt>
                <c:pt idx="1">
                  <c:v>33939</c:v>
                </c:pt>
                <c:pt idx="2">
                  <c:v>34029</c:v>
                </c:pt>
                <c:pt idx="3">
                  <c:v>34121</c:v>
                </c:pt>
                <c:pt idx="4">
                  <c:v>34213</c:v>
                </c:pt>
                <c:pt idx="5">
                  <c:v>34304</c:v>
                </c:pt>
                <c:pt idx="6">
                  <c:v>34394</c:v>
                </c:pt>
                <c:pt idx="7">
                  <c:v>34486</c:v>
                </c:pt>
                <c:pt idx="8">
                  <c:v>34578</c:v>
                </c:pt>
                <c:pt idx="9">
                  <c:v>34669</c:v>
                </c:pt>
                <c:pt idx="10">
                  <c:v>34759</c:v>
                </c:pt>
                <c:pt idx="11">
                  <c:v>34851</c:v>
                </c:pt>
                <c:pt idx="12">
                  <c:v>34943</c:v>
                </c:pt>
                <c:pt idx="13">
                  <c:v>35034</c:v>
                </c:pt>
                <c:pt idx="14">
                  <c:v>35125</c:v>
                </c:pt>
                <c:pt idx="15">
                  <c:v>35217</c:v>
                </c:pt>
                <c:pt idx="16">
                  <c:v>35309</c:v>
                </c:pt>
                <c:pt idx="17">
                  <c:v>35400</c:v>
                </c:pt>
                <c:pt idx="18">
                  <c:v>35490</c:v>
                </c:pt>
                <c:pt idx="19">
                  <c:v>35582</c:v>
                </c:pt>
                <c:pt idx="20">
                  <c:v>35674</c:v>
                </c:pt>
                <c:pt idx="21">
                  <c:v>44154</c:v>
                </c:pt>
                <c:pt idx="22">
                  <c:v>35855</c:v>
                </c:pt>
                <c:pt idx="23">
                  <c:v>35947</c:v>
                </c:pt>
                <c:pt idx="24">
                  <c:v>36039</c:v>
                </c:pt>
                <c:pt idx="25">
                  <c:v>36130</c:v>
                </c:pt>
                <c:pt idx="26">
                  <c:v>36220</c:v>
                </c:pt>
                <c:pt idx="27">
                  <c:v>36312</c:v>
                </c:pt>
                <c:pt idx="28">
                  <c:v>36404</c:v>
                </c:pt>
                <c:pt idx="29">
                  <c:v>36495</c:v>
                </c:pt>
                <c:pt idx="30">
                  <c:v>36586</c:v>
                </c:pt>
                <c:pt idx="31">
                  <c:v>36678</c:v>
                </c:pt>
                <c:pt idx="32">
                  <c:v>36770</c:v>
                </c:pt>
                <c:pt idx="33">
                  <c:v>36861</c:v>
                </c:pt>
                <c:pt idx="34">
                  <c:v>36951</c:v>
                </c:pt>
                <c:pt idx="35">
                  <c:v>37012</c:v>
                </c:pt>
                <c:pt idx="36">
                  <c:v>37043</c:v>
                </c:pt>
                <c:pt idx="37">
                  <c:v>37073</c:v>
                </c:pt>
                <c:pt idx="38">
                  <c:v>37104</c:v>
                </c:pt>
                <c:pt idx="39">
                  <c:v>37135</c:v>
                </c:pt>
                <c:pt idx="40">
                  <c:v>37165</c:v>
                </c:pt>
                <c:pt idx="41">
                  <c:v>37196</c:v>
                </c:pt>
                <c:pt idx="42">
                  <c:v>37226</c:v>
                </c:pt>
                <c:pt idx="43">
                  <c:v>37257</c:v>
                </c:pt>
                <c:pt idx="44">
                  <c:v>37288</c:v>
                </c:pt>
                <c:pt idx="45">
                  <c:v>37316</c:v>
                </c:pt>
                <c:pt idx="46">
                  <c:v>37347</c:v>
                </c:pt>
                <c:pt idx="47">
                  <c:v>37377</c:v>
                </c:pt>
                <c:pt idx="48">
                  <c:v>37408</c:v>
                </c:pt>
                <c:pt idx="49">
                  <c:v>37438</c:v>
                </c:pt>
                <c:pt idx="50">
                  <c:v>37469</c:v>
                </c:pt>
                <c:pt idx="51">
                  <c:v>37500</c:v>
                </c:pt>
                <c:pt idx="52">
                  <c:v>37530</c:v>
                </c:pt>
                <c:pt idx="53">
                  <c:v>37561</c:v>
                </c:pt>
                <c:pt idx="54">
                  <c:v>37591</c:v>
                </c:pt>
                <c:pt idx="55">
                  <c:v>37622</c:v>
                </c:pt>
                <c:pt idx="56">
                  <c:v>37653</c:v>
                </c:pt>
                <c:pt idx="57">
                  <c:v>37681</c:v>
                </c:pt>
                <c:pt idx="58">
                  <c:v>37712</c:v>
                </c:pt>
                <c:pt idx="59">
                  <c:v>37742</c:v>
                </c:pt>
                <c:pt idx="60">
                  <c:v>37773</c:v>
                </c:pt>
                <c:pt idx="61">
                  <c:v>37803</c:v>
                </c:pt>
                <c:pt idx="62">
                  <c:v>37834</c:v>
                </c:pt>
                <c:pt idx="63">
                  <c:v>37865</c:v>
                </c:pt>
                <c:pt idx="64">
                  <c:v>37895</c:v>
                </c:pt>
                <c:pt idx="65">
                  <c:v>37926</c:v>
                </c:pt>
                <c:pt idx="66">
                  <c:v>37956</c:v>
                </c:pt>
                <c:pt idx="67">
                  <c:v>37987</c:v>
                </c:pt>
                <c:pt idx="68">
                  <c:v>38018</c:v>
                </c:pt>
                <c:pt idx="69">
                  <c:v>38047</c:v>
                </c:pt>
                <c:pt idx="70">
                  <c:v>38078</c:v>
                </c:pt>
                <c:pt idx="71">
                  <c:v>38108</c:v>
                </c:pt>
                <c:pt idx="72">
                  <c:v>38139</c:v>
                </c:pt>
                <c:pt idx="73">
                  <c:v>38169</c:v>
                </c:pt>
                <c:pt idx="74">
                  <c:v>38200</c:v>
                </c:pt>
                <c:pt idx="75">
                  <c:v>38231</c:v>
                </c:pt>
                <c:pt idx="76">
                  <c:v>38261</c:v>
                </c:pt>
                <c:pt idx="77">
                  <c:v>38292</c:v>
                </c:pt>
                <c:pt idx="78">
                  <c:v>38322</c:v>
                </c:pt>
                <c:pt idx="79">
                  <c:v>38353</c:v>
                </c:pt>
                <c:pt idx="80">
                  <c:v>38384</c:v>
                </c:pt>
                <c:pt idx="81">
                  <c:v>38412</c:v>
                </c:pt>
                <c:pt idx="82">
                  <c:v>38443</c:v>
                </c:pt>
                <c:pt idx="83">
                  <c:v>38473</c:v>
                </c:pt>
                <c:pt idx="84">
                  <c:v>38504</c:v>
                </c:pt>
                <c:pt idx="85">
                  <c:v>38534</c:v>
                </c:pt>
                <c:pt idx="86">
                  <c:v>38565</c:v>
                </c:pt>
                <c:pt idx="87">
                  <c:v>38596</c:v>
                </c:pt>
                <c:pt idx="88">
                  <c:v>38626</c:v>
                </c:pt>
                <c:pt idx="89">
                  <c:v>38657</c:v>
                </c:pt>
                <c:pt idx="90">
                  <c:v>38687</c:v>
                </c:pt>
                <c:pt idx="91">
                  <c:v>38718</c:v>
                </c:pt>
                <c:pt idx="92">
                  <c:v>38749</c:v>
                </c:pt>
                <c:pt idx="93">
                  <c:v>38777</c:v>
                </c:pt>
                <c:pt idx="94">
                  <c:v>38808</c:v>
                </c:pt>
                <c:pt idx="95">
                  <c:v>38838</c:v>
                </c:pt>
                <c:pt idx="96">
                  <c:v>38869</c:v>
                </c:pt>
                <c:pt idx="97">
                  <c:v>38899</c:v>
                </c:pt>
                <c:pt idx="98">
                  <c:v>38930</c:v>
                </c:pt>
                <c:pt idx="99">
                  <c:v>38961</c:v>
                </c:pt>
                <c:pt idx="100">
                  <c:v>38991</c:v>
                </c:pt>
                <c:pt idx="101">
                  <c:v>39022</c:v>
                </c:pt>
                <c:pt idx="102">
                  <c:v>39052</c:v>
                </c:pt>
                <c:pt idx="103">
                  <c:v>39083</c:v>
                </c:pt>
                <c:pt idx="104">
                  <c:v>39114</c:v>
                </c:pt>
                <c:pt idx="105">
                  <c:v>39142</c:v>
                </c:pt>
                <c:pt idx="106">
                  <c:v>39173</c:v>
                </c:pt>
                <c:pt idx="107">
                  <c:v>39203</c:v>
                </c:pt>
                <c:pt idx="108">
                  <c:v>39234</c:v>
                </c:pt>
                <c:pt idx="109">
                  <c:v>39264</c:v>
                </c:pt>
                <c:pt idx="110">
                  <c:v>39295</c:v>
                </c:pt>
                <c:pt idx="111">
                  <c:v>39326</c:v>
                </c:pt>
                <c:pt idx="112">
                  <c:v>39356</c:v>
                </c:pt>
                <c:pt idx="113">
                  <c:v>39387</c:v>
                </c:pt>
                <c:pt idx="114">
                  <c:v>39417</c:v>
                </c:pt>
                <c:pt idx="115">
                  <c:v>39448</c:v>
                </c:pt>
                <c:pt idx="116">
                  <c:v>39479</c:v>
                </c:pt>
                <c:pt idx="117">
                  <c:v>39508</c:v>
                </c:pt>
                <c:pt idx="118">
                  <c:v>39539</c:v>
                </c:pt>
                <c:pt idx="119">
                  <c:v>39569</c:v>
                </c:pt>
                <c:pt idx="120">
                  <c:v>39600</c:v>
                </c:pt>
                <c:pt idx="121">
                  <c:v>39630</c:v>
                </c:pt>
                <c:pt idx="122">
                  <c:v>39661</c:v>
                </c:pt>
                <c:pt idx="123">
                  <c:v>39692</c:v>
                </c:pt>
                <c:pt idx="124">
                  <c:v>39722</c:v>
                </c:pt>
                <c:pt idx="125">
                  <c:v>39753</c:v>
                </c:pt>
                <c:pt idx="126">
                  <c:v>39783</c:v>
                </c:pt>
                <c:pt idx="127">
                  <c:v>39814</c:v>
                </c:pt>
                <c:pt idx="128">
                  <c:v>39845</c:v>
                </c:pt>
                <c:pt idx="129">
                  <c:v>39873</c:v>
                </c:pt>
                <c:pt idx="130">
                  <c:v>39904</c:v>
                </c:pt>
                <c:pt idx="131">
                  <c:v>39934</c:v>
                </c:pt>
                <c:pt idx="132">
                  <c:v>39965</c:v>
                </c:pt>
                <c:pt idx="133">
                  <c:v>39995</c:v>
                </c:pt>
                <c:pt idx="134">
                  <c:v>40026</c:v>
                </c:pt>
                <c:pt idx="135">
                  <c:v>40057</c:v>
                </c:pt>
                <c:pt idx="136">
                  <c:v>40087</c:v>
                </c:pt>
                <c:pt idx="137">
                  <c:v>40118</c:v>
                </c:pt>
                <c:pt idx="138">
                  <c:v>40148</c:v>
                </c:pt>
                <c:pt idx="139">
                  <c:v>40179</c:v>
                </c:pt>
                <c:pt idx="140">
                  <c:v>40210</c:v>
                </c:pt>
                <c:pt idx="141">
                  <c:v>40238</c:v>
                </c:pt>
                <c:pt idx="142">
                  <c:v>40269</c:v>
                </c:pt>
                <c:pt idx="143">
                  <c:v>40299</c:v>
                </c:pt>
                <c:pt idx="144">
                  <c:v>40330</c:v>
                </c:pt>
                <c:pt idx="145">
                  <c:v>40360</c:v>
                </c:pt>
                <c:pt idx="146">
                  <c:v>40391</c:v>
                </c:pt>
                <c:pt idx="147">
                  <c:v>40422</c:v>
                </c:pt>
                <c:pt idx="148">
                  <c:v>40452</c:v>
                </c:pt>
                <c:pt idx="149">
                  <c:v>40483</c:v>
                </c:pt>
                <c:pt idx="150">
                  <c:v>40513</c:v>
                </c:pt>
                <c:pt idx="151">
                  <c:v>40544</c:v>
                </c:pt>
                <c:pt idx="152">
                  <c:v>40575</c:v>
                </c:pt>
                <c:pt idx="153">
                  <c:v>40603</c:v>
                </c:pt>
                <c:pt idx="154">
                  <c:v>40634</c:v>
                </c:pt>
                <c:pt idx="155">
                  <c:v>40664</c:v>
                </c:pt>
                <c:pt idx="156">
                  <c:v>40695</c:v>
                </c:pt>
                <c:pt idx="157">
                  <c:v>40725</c:v>
                </c:pt>
                <c:pt idx="158">
                  <c:v>40756</c:v>
                </c:pt>
                <c:pt idx="159">
                  <c:v>40787</c:v>
                </c:pt>
                <c:pt idx="160">
                  <c:v>40817</c:v>
                </c:pt>
                <c:pt idx="161">
                  <c:v>40848</c:v>
                </c:pt>
                <c:pt idx="162">
                  <c:v>40878</c:v>
                </c:pt>
                <c:pt idx="163">
                  <c:v>40909</c:v>
                </c:pt>
                <c:pt idx="164">
                  <c:v>40940</c:v>
                </c:pt>
                <c:pt idx="165">
                  <c:v>40969</c:v>
                </c:pt>
                <c:pt idx="166">
                  <c:v>41000</c:v>
                </c:pt>
                <c:pt idx="167">
                  <c:v>41030</c:v>
                </c:pt>
                <c:pt idx="168">
                  <c:v>41061</c:v>
                </c:pt>
                <c:pt idx="169">
                  <c:v>41091</c:v>
                </c:pt>
                <c:pt idx="170">
                  <c:v>41122</c:v>
                </c:pt>
                <c:pt idx="171">
                  <c:v>41153</c:v>
                </c:pt>
                <c:pt idx="172">
                  <c:v>41183</c:v>
                </c:pt>
                <c:pt idx="173">
                  <c:v>41214</c:v>
                </c:pt>
                <c:pt idx="174">
                  <c:v>41244</c:v>
                </c:pt>
                <c:pt idx="175">
                  <c:v>41275</c:v>
                </c:pt>
                <c:pt idx="176">
                  <c:v>41306</c:v>
                </c:pt>
                <c:pt idx="177">
                  <c:v>41334</c:v>
                </c:pt>
                <c:pt idx="178">
                  <c:v>41365</c:v>
                </c:pt>
                <c:pt idx="179">
                  <c:v>41395</c:v>
                </c:pt>
                <c:pt idx="180">
                  <c:v>41426</c:v>
                </c:pt>
                <c:pt idx="181">
                  <c:v>41456</c:v>
                </c:pt>
                <c:pt idx="182">
                  <c:v>41487</c:v>
                </c:pt>
                <c:pt idx="183">
                  <c:v>41518</c:v>
                </c:pt>
                <c:pt idx="184">
                  <c:v>41548</c:v>
                </c:pt>
                <c:pt idx="185">
                  <c:v>41579</c:v>
                </c:pt>
                <c:pt idx="186">
                  <c:v>41609</c:v>
                </c:pt>
                <c:pt idx="187">
                  <c:v>41640</c:v>
                </c:pt>
                <c:pt idx="188">
                  <c:v>41671</c:v>
                </c:pt>
                <c:pt idx="189">
                  <c:v>41699</c:v>
                </c:pt>
                <c:pt idx="190">
                  <c:v>41730</c:v>
                </c:pt>
                <c:pt idx="191">
                  <c:v>41760</c:v>
                </c:pt>
                <c:pt idx="192">
                  <c:v>41791</c:v>
                </c:pt>
                <c:pt idx="193">
                  <c:v>41821</c:v>
                </c:pt>
                <c:pt idx="194">
                  <c:v>41852</c:v>
                </c:pt>
                <c:pt idx="195">
                  <c:v>41883</c:v>
                </c:pt>
                <c:pt idx="196">
                  <c:v>41913</c:v>
                </c:pt>
                <c:pt idx="197">
                  <c:v>41944</c:v>
                </c:pt>
                <c:pt idx="198">
                  <c:v>41974</c:v>
                </c:pt>
                <c:pt idx="199">
                  <c:v>42005</c:v>
                </c:pt>
                <c:pt idx="200">
                  <c:v>42036</c:v>
                </c:pt>
                <c:pt idx="201">
                  <c:v>42064</c:v>
                </c:pt>
                <c:pt idx="202">
                  <c:v>42095</c:v>
                </c:pt>
                <c:pt idx="203">
                  <c:v>42125</c:v>
                </c:pt>
                <c:pt idx="204">
                  <c:v>42156</c:v>
                </c:pt>
                <c:pt idx="205">
                  <c:v>42186</c:v>
                </c:pt>
                <c:pt idx="206">
                  <c:v>42217</c:v>
                </c:pt>
                <c:pt idx="207">
                  <c:v>42248</c:v>
                </c:pt>
                <c:pt idx="208">
                  <c:v>42278</c:v>
                </c:pt>
                <c:pt idx="209">
                  <c:v>42309</c:v>
                </c:pt>
                <c:pt idx="210">
                  <c:v>42339</c:v>
                </c:pt>
                <c:pt idx="211">
                  <c:v>42370</c:v>
                </c:pt>
                <c:pt idx="212">
                  <c:v>42401</c:v>
                </c:pt>
                <c:pt idx="213">
                  <c:v>42430</c:v>
                </c:pt>
                <c:pt idx="214">
                  <c:v>42461</c:v>
                </c:pt>
                <c:pt idx="215">
                  <c:v>42491</c:v>
                </c:pt>
                <c:pt idx="216">
                  <c:v>42522</c:v>
                </c:pt>
                <c:pt idx="217">
                  <c:v>42552</c:v>
                </c:pt>
                <c:pt idx="218">
                  <c:v>42583</c:v>
                </c:pt>
                <c:pt idx="219">
                  <c:v>42614</c:v>
                </c:pt>
                <c:pt idx="220">
                  <c:v>42644</c:v>
                </c:pt>
                <c:pt idx="221">
                  <c:v>42675</c:v>
                </c:pt>
                <c:pt idx="222">
                  <c:v>42705</c:v>
                </c:pt>
                <c:pt idx="223">
                  <c:v>42736</c:v>
                </c:pt>
                <c:pt idx="224">
                  <c:v>42767</c:v>
                </c:pt>
                <c:pt idx="225">
                  <c:v>42795</c:v>
                </c:pt>
                <c:pt idx="226">
                  <c:v>42826</c:v>
                </c:pt>
                <c:pt idx="227">
                  <c:v>42856</c:v>
                </c:pt>
                <c:pt idx="228">
                  <c:v>42887</c:v>
                </c:pt>
                <c:pt idx="229">
                  <c:v>42917</c:v>
                </c:pt>
                <c:pt idx="230">
                  <c:v>42948</c:v>
                </c:pt>
                <c:pt idx="231">
                  <c:v>42979</c:v>
                </c:pt>
                <c:pt idx="232">
                  <c:v>43009</c:v>
                </c:pt>
                <c:pt idx="233">
                  <c:v>43040</c:v>
                </c:pt>
                <c:pt idx="234">
                  <c:v>43070</c:v>
                </c:pt>
                <c:pt idx="235">
                  <c:v>43101</c:v>
                </c:pt>
                <c:pt idx="236">
                  <c:v>43132</c:v>
                </c:pt>
                <c:pt idx="237">
                  <c:v>43160</c:v>
                </c:pt>
                <c:pt idx="238">
                  <c:v>43191</c:v>
                </c:pt>
                <c:pt idx="239">
                  <c:v>43221</c:v>
                </c:pt>
                <c:pt idx="240">
                  <c:v>43252</c:v>
                </c:pt>
                <c:pt idx="241">
                  <c:v>43282</c:v>
                </c:pt>
                <c:pt idx="242">
                  <c:v>43313</c:v>
                </c:pt>
                <c:pt idx="243">
                  <c:v>43344</c:v>
                </c:pt>
                <c:pt idx="244">
                  <c:v>43374</c:v>
                </c:pt>
                <c:pt idx="245">
                  <c:v>43405</c:v>
                </c:pt>
                <c:pt idx="246">
                  <c:v>43435</c:v>
                </c:pt>
                <c:pt idx="247">
                  <c:v>43466</c:v>
                </c:pt>
                <c:pt idx="248">
                  <c:v>43497</c:v>
                </c:pt>
                <c:pt idx="249">
                  <c:v>43525</c:v>
                </c:pt>
                <c:pt idx="250">
                  <c:v>43556</c:v>
                </c:pt>
                <c:pt idx="251">
                  <c:v>43586</c:v>
                </c:pt>
                <c:pt idx="252">
                  <c:v>43617</c:v>
                </c:pt>
                <c:pt idx="253">
                  <c:v>43647</c:v>
                </c:pt>
                <c:pt idx="254">
                  <c:v>43678</c:v>
                </c:pt>
                <c:pt idx="255">
                  <c:v>43709</c:v>
                </c:pt>
                <c:pt idx="256">
                  <c:v>43739</c:v>
                </c:pt>
                <c:pt idx="257">
                  <c:v>43770</c:v>
                </c:pt>
                <c:pt idx="258">
                  <c:v>43800</c:v>
                </c:pt>
              </c:numCache>
            </c:numRef>
          </c:cat>
          <c:val>
            <c:numRef>
              <c:f>Australia!$D$2:$D$260</c:f>
              <c:numCache>
                <c:formatCode>0.00</c:formatCode>
                <c:ptCount val="259"/>
                <c:pt idx="1">
                  <c:v>-2.8465999999999951</c:v>
                </c:pt>
                <c:pt idx="2">
                  <c:v>4.5561000000000007</c:v>
                </c:pt>
                <c:pt idx="3">
                  <c:v>3.2141999999999982</c:v>
                </c:pt>
                <c:pt idx="4">
                  <c:v>2.3275999999999968</c:v>
                </c:pt>
                <c:pt idx="5">
                  <c:v>1.7824000000000026</c:v>
                </c:pt>
                <c:pt idx="6">
                  <c:v>2.2946000000000026</c:v>
                </c:pt>
                <c:pt idx="7">
                  <c:v>0.22249999999999659</c:v>
                </c:pt>
                <c:pt idx="8">
                  <c:v>-0.50139999999999674</c:v>
                </c:pt>
                <c:pt idx="9">
                  <c:v>-1.6778000000000048</c:v>
                </c:pt>
                <c:pt idx="10">
                  <c:v>-5.5091999999999999</c:v>
                </c:pt>
                <c:pt idx="11">
                  <c:v>-3.5807000000000002</c:v>
                </c:pt>
                <c:pt idx="12">
                  <c:v>-2.2789000000000001</c:v>
                </c:pt>
                <c:pt idx="13">
                  <c:v>-4.5627999999999957</c:v>
                </c:pt>
                <c:pt idx="14">
                  <c:v>1.3147999999999982</c:v>
                </c:pt>
                <c:pt idx="15">
                  <c:v>1.1514999999999986</c:v>
                </c:pt>
                <c:pt idx="16">
                  <c:v>0.92360000000000042</c:v>
                </c:pt>
                <c:pt idx="17">
                  <c:v>2.0923999999999978</c:v>
                </c:pt>
                <c:pt idx="18">
                  <c:v>1.7538000000000054</c:v>
                </c:pt>
                <c:pt idx="19">
                  <c:v>0.37369999999999948</c:v>
                </c:pt>
                <c:pt idx="20">
                  <c:v>-0.86149999999999949</c:v>
                </c:pt>
                <c:pt idx="21">
                  <c:v>-2.5253000000000014</c:v>
                </c:pt>
                <c:pt idx="22">
                  <c:v>2.2757000000000005</c:v>
                </c:pt>
                <c:pt idx="23">
                  <c:v>-2.5739000000000019</c:v>
                </c:pt>
                <c:pt idx="24">
                  <c:v>3.5987999999999971</c:v>
                </c:pt>
                <c:pt idx="25">
                  <c:v>2.2277000000000058</c:v>
                </c:pt>
                <c:pt idx="26">
                  <c:v>-2.2558000000000007</c:v>
                </c:pt>
                <c:pt idx="27">
                  <c:v>4.9568000000000012</c:v>
                </c:pt>
                <c:pt idx="28">
                  <c:v>-0.88350000000000506</c:v>
                </c:pt>
                <c:pt idx="29">
                  <c:v>-4.0731999999999999</c:v>
                </c:pt>
                <c:pt idx="30">
                  <c:v>-0.18710000000000093</c:v>
                </c:pt>
                <c:pt idx="31">
                  <c:v>-0.93819999999999482</c:v>
                </c:pt>
                <c:pt idx="32">
                  <c:v>-1.656800000000004</c:v>
                </c:pt>
                <c:pt idx="33">
                  <c:v>-3.0465000000000018</c:v>
                </c:pt>
                <c:pt idx="34">
                  <c:v>-6.6599999999993997E-2</c:v>
                </c:pt>
                <c:pt idx="35">
                  <c:v>1.9099000000000004</c:v>
                </c:pt>
                <c:pt idx="36">
                  <c:v>5.893899999999995</c:v>
                </c:pt>
                <c:pt idx="37">
                  <c:v>-2.6280999999999963</c:v>
                </c:pt>
                <c:pt idx="38">
                  <c:v>3.245599999999996</c:v>
                </c:pt>
                <c:pt idx="39">
                  <c:v>0.60030000000000427</c:v>
                </c:pt>
                <c:pt idx="40">
                  <c:v>-1.1730000000000018</c:v>
                </c:pt>
                <c:pt idx="41">
                  <c:v>1.3960000000000008</c:v>
                </c:pt>
                <c:pt idx="42">
                  <c:v>-4.2774000000000001</c:v>
                </c:pt>
                <c:pt idx="43">
                  <c:v>5.685299999999998</c:v>
                </c:pt>
                <c:pt idx="44">
                  <c:v>1.7959999999999994</c:v>
                </c:pt>
                <c:pt idx="45">
                  <c:v>2.5780999999999992</c:v>
                </c:pt>
                <c:pt idx="46">
                  <c:v>-2.4331999999999994</c:v>
                </c:pt>
                <c:pt idx="47">
                  <c:v>4.0605000000000047</c:v>
                </c:pt>
                <c:pt idx="48">
                  <c:v>-3.7149000000000001</c:v>
                </c:pt>
                <c:pt idx="49">
                  <c:v>-5.0408000000000044</c:v>
                </c:pt>
                <c:pt idx="50">
                  <c:v>4.8896000000000015</c:v>
                </c:pt>
                <c:pt idx="51">
                  <c:v>-4.4070999999999998</c:v>
                </c:pt>
                <c:pt idx="52">
                  <c:v>2.4754999999999967</c:v>
                </c:pt>
                <c:pt idx="53">
                  <c:v>1.6981000000000037</c:v>
                </c:pt>
                <c:pt idx="54">
                  <c:v>-2.7672000000000025</c:v>
                </c:pt>
                <c:pt idx="55">
                  <c:v>-1.0375000000000014</c:v>
                </c:pt>
                <c:pt idx="56">
                  <c:v>1.5796000000000063</c:v>
                </c:pt>
                <c:pt idx="57">
                  <c:v>-4.2382000000000062</c:v>
                </c:pt>
                <c:pt idx="58">
                  <c:v>1.8911000000000016</c:v>
                </c:pt>
                <c:pt idx="59">
                  <c:v>-0.89549999999999841</c:v>
                </c:pt>
                <c:pt idx="60">
                  <c:v>-1.3984999999999985</c:v>
                </c:pt>
                <c:pt idx="61">
                  <c:v>2.2000000000019782E-3</c:v>
                </c:pt>
                <c:pt idx="62">
                  <c:v>1.6686999999999941</c:v>
                </c:pt>
                <c:pt idx="63">
                  <c:v>-0.4748999999999981</c:v>
                </c:pt>
                <c:pt idx="64">
                  <c:v>3.8984999999999985</c:v>
                </c:pt>
                <c:pt idx="65">
                  <c:v>1.7296000000000049</c:v>
                </c:pt>
                <c:pt idx="66">
                  <c:v>-6.4310000000000045</c:v>
                </c:pt>
                <c:pt idx="67">
                  <c:v>3.8201999999999998</c:v>
                </c:pt>
                <c:pt idx="68">
                  <c:v>-5.0614999999999952</c:v>
                </c:pt>
                <c:pt idx="69">
                  <c:v>3.2119</c:v>
                </c:pt>
                <c:pt idx="70">
                  <c:v>3.2053999999999974</c:v>
                </c:pt>
                <c:pt idx="71">
                  <c:v>-2.4367999999999981</c:v>
                </c:pt>
                <c:pt idx="72">
                  <c:v>-2.9590000000000032</c:v>
                </c:pt>
                <c:pt idx="73">
                  <c:v>4.0932000000000031</c:v>
                </c:pt>
                <c:pt idx="74">
                  <c:v>-8.4800000000001319E-2</c:v>
                </c:pt>
                <c:pt idx="75">
                  <c:v>-5.1377000000000024</c:v>
                </c:pt>
                <c:pt idx="76">
                  <c:v>2.295100000000005</c:v>
                </c:pt>
                <c:pt idx="77">
                  <c:v>0.76729999999999876</c:v>
                </c:pt>
                <c:pt idx="78">
                  <c:v>2.5716999999999999</c:v>
                </c:pt>
                <c:pt idx="79">
                  <c:v>-1.0941000000000045</c:v>
                </c:pt>
                <c:pt idx="80">
                  <c:v>-1.9478000000000009</c:v>
                </c:pt>
                <c:pt idx="81">
                  <c:v>-2.1273999999999944</c:v>
                </c:pt>
                <c:pt idx="82">
                  <c:v>0.50889999999999702</c:v>
                </c:pt>
                <c:pt idx="83">
                  <c:v>-0.13680000000000092</c:v>
                </c:pt>
                <c:pt idx="84">
                  <c:v>4.3505000000000038</c:v>
                </c:pt>
                <c:pt idx="85">
                  <c:v>-5.7580999999999989</c:v>
                </c:pt>
                <c:pt idx="86">
                  <c:v>-5.1414000000000044</c:v>
                </c:pt>
                <c:pt idx="87">
                  <c:v>5.6940000000000026</c:v>
                </c:pt>
                <c:pt idx="88">
                  <c:v>-1.4057999999999993</c:v>
                </c:pt>
                <c:pt idx="89">
                  <c:v>-2.8813999999999993</c:v>
                </c:pt>
                <c:pt idx="90">
                  <c:v>4.5848999999999975</c:v>
                </c:pt>
                <c:pt idx="91">
                  <c:v>-0.30969999999999942</c:v>
                </c:pt>
                <c:pt idx="92">
                  <c:v>-2.5883000000000038</c:v>
                </c:pt>
                <c:pt idx="93">
                  <c:v>5.6557000000000031</c:v>
                </c:pt>
                <c:pt idx="94">
                  <c:v>-1.5808000000000035</c:v>
                </c:pt>
                <c:pt idx="95">
                  <c:v>-3.111699999999999</c:v>
                </c:pt>
                <c:pt idx="96">
                  <c:v>6.5666000000000011</c:v>
                </c:pt>
                <c:pt idx="97">
                  <c:v>-6.2481000000000009</c:v>
                </c:pt>
                <c:pt idx="98">
                  <c:v>1.5748999999999995</c:v>
                </c:pt>
                <c:pt idx="99">
                  <c:v>2.6236000000000033</c:v>
                </c:pt>
                <c:pt idx="100">
                  <c:v>-2.3094000000000037</c:v>
                </c:pt>
                <c:pt idx="101">
                  <c:v>0.75220000000000198</c:v>
                </c:pt>
                <c:pt idx="102">
                  <c:v>1.8821000000000012</c:v>
                </c:pt>
                <c:pt idx="103">
                  <c:v>-2.4172000000000011</c:v>
                </c:pt>
                <c:pt idx="104">
                  <c:v>5.603900000000003</c:v>
                </c:pt>
                <c:pt idx="105">
                  <c:v>-0.76510000000000389</c:v>
                </c:pt>
                <c:pt idx="106">
                  <c:v>-4.0689999999999955</c:v>
                </c:pt>
                <c:pt idx="107">
                  <c:v>2.9640999999999948</c:v>
                </c:pt>
                <c:pt idx="108">
                  <c:v>-0.12749999999999773</c:v>
                </c:pt>
                <c:pt idx="109">
                  <c:v>1.4110999999999976</c:v>
                </c:pt>
                <c:pt idx="110">
                  <c:v>-3.4401999999999973</c:v>
                </c:pt>
                <c:pt idx="111">
                  <c:v>-3.5305000000000035</c:v>
                </c:pt>
                <c:pt idx="112">
                  <c:v>3.6105000000000018</c:v>
                </c:pt>
                <c:pt idx="113">
                  <c:v>2.8781000000000034</c:v>
                </c:pt>
                <c:pt idx="114">
                  <c:v>0.56479999999999819</c:v>
                </c:pt>
                <c:pt idx="115">
                  <c:v>-10.214300000000001</c:v>
                </c:pt>
                <c:pt idx="116">
                  <c:v>9.747399999999999</c:v>
                </c:pt>
                <c:pt idx="117">
                  <c:v>-1.5250999999999948</c:v>
                </c:pt>
                <c:pt idx="118">
                  <c:v>-0.91130000000000422</c:v>
                </c:pt>
                <c:pt idx="119">
                  <c:v>-1.3667999999999978</c:v>
                </c:pt>
                <c:pt idx="120">
                  <c:v>-4.0964999999999989</c:v>
                </c:pt>
                <c:pt idx="121">
                  <c:v>0.38739999999999952</c:v>
                </c:pt>
                <c:pt idx="122">
                  <c:v>-2.3231000000000037</c:v>
                </c:pt>
                <c:pt idx="123">
                  <c:v>0.51800000000000068</c:v>
                </c:pt>
                <c:pt idx="124">
                  <c:v>-3.4063000000000017</c:v>
                </c:pt>
                <c:pt idx="125">
                  <c:v>-11.067999999999998</c:v>
                </c:pt>
                <c:pt idx="126">
                  <c:v>4.0870000000000033</c:v>
                </c:pt>
                <c:pt idx="127">
                  <c:v>1.2905999999999977</c:v>
                </c:pt>
                <c:pt idx="128">
                  <c:v>-7.7299000000000007</c:v>
                </c:pt>
                <c:pt idx="129">
                  <c:v>5.1936999999999998</c:v>
                </c:pt>
                <c:pt idx="130">
                  <c:v>-1.9525000000000006</c:v>
                </c:pt>
                <c:pt idx="131">
                  <c:v>4.4100999999999999</c:v>
                </c:pt>
                <c:pt idx="132">
                  <c:v>2.4450000000000003</c:v>
                </c:pt>
                <c:pt idx="133">
                  <c:v>4.2465000000000046</c:v>
                </c:pt>
                <c:pt idx="134">
                  <c:v>6.246299999999998</c:v>
                </c:pt>
                <c:pt idx="135">
                  <c:v>-5.1200000000001467E-2</c:v>
                </c:pt>
                <c:pt idx="136">
                  <c:v>-1.0837000000000003</c:v>
                </c:pt>
                <c:pt idx="137">
                  <c:v>3.9688000000000017</c:v>
                </c:pt>
                <c:pt idx="138">
                  <c:v>-4.6480000000000032</c:v>
                </c:pt>
                <c:pt idx="139">
                  <c:v>4.306200000000004</c:v>
                </c:pt>
                <c:pt idx="140">
                  <c:v>0.83670000000000044</c:v>
                </c:pt>
                <c:pt idx="141">
                  <c:v>-1.8327999999999989</c:v>
                </c:pt>
                <c:pt idx="142">
                  <c:v>8.6740999999999957</c:v>
                </c:pt>
                <c:pt idx="143">
                  <c:v>-6.7635999999999967</c:v>
                </c:pt>
                <c:pt idx="144">
                  <c:v>-1.7863000000000042</c:v>
                </c:pt>
                <c:pt idx="145">
                  <c:v>0.91250000000000142</c:v>
                </c:pt>
                <c:pt idx="146">
                  <c:v>-2.7184000000000026</c:v>
                </c:pt>
                <c:pt idx="147">
                  <c:v>-3.1067999999999998</c:v>
                </c:pt>
                <c:pt idx="148">
                  <c:v>1.7259000000000029</c:v>
                </c:pt>
                <c:pt idx="149">
                  <c:v>-1.9870000000000019</c:v>
                </c:pt>
                <c:pt idx="150">
                  <c:v>1.765900000000002</c:v>
                </c:pt>
                <c:pt idx="151">
                  <c:v>-1.3917000000000002</c:v>
                </c:pt>
                <c:pt idx="152">
                  <c:v>0.57030000000000314</c:v>
                </c:pt>
                <c:pt idx="153">
                  <c:v>-0.89620000000000033</c:v>
                </c:pt>
                <c:pt idx="154">
                  <c:v>1.8514999999999944</c:v>
                </c:pt>
                <c:pt idx="155">
                  <c:v>-1.4974999999999952</c:v>
                </c:pt>
                <c:pt idx="156">
                  <c:v>1.3371999999999957</c:v>
                </c:pt>
                <c:pt idx="157">
                  <c:v>-2.7169999999999987</c:v>
                </c:pt>
                <c:pt idx="158">
                  <c:v>-1.6646000000000001</c:v>
                </c:pt>
                <c:pt idx="159">
                  <c:v>-0.71459999999999724</c:v>
                </c:pt>
                <c:pt idx="160">
                  <c:v>2.6475000000000009</c:v>
                </c:pt>
                <c:pt idx="161">
                  <c:v>1.9425999999999988</c:v>
                </c:pt>
                <c:pt idx="162">
                  <c:v>-0.14350000000000307</c:v>
                </c:pt>
                <c:pt idx="163">
                  <c:v>2.0583000000000027</c:v>
                </c:pt>
                <c:pt idx="164">
                  <c:v>-1.9977000000000018</c:v>
                </c:pt>
                <c:pt idx="165">
                  <c:v>0.70660000000000167</c:v>
                </c:pt>
                <c:pt idx="166">
                  <c:v>-2.8892000000000024</c:v>
                </c:pt>
                <c:pt idx="167">
                  <c:v>-2.9117999999999995</c:v>
                </c:pt>
                <c:pt idx="168">
                  <c:v>2.6591999999999985</c:v>
                </c:pt>
                <c:pt idx="169">
                  <c:v>-2.2751999999999981</c:v>
                </c:pt>
                <c:pt idx="170">
                  <c:v>5.247799999999998</c:v>
                </c:pt>
                <c:pt idx="171">
                  <c:v>-2.2538999999999945</c:v>
                </c:pt>
                <c:pt idx="172">
                  <c:v>-4.780300000000004</c:v>
                </c:pt>
                <c:pt idx="173">
                  <c:v>2.5364000000000004</c:v>
                </c:pt>
                <c:pt idx="174">
                  <c:v>0.21699999999999875</c:v>
                </c:pt>
                <c:pt idx="175">
                  <c:v>-4.3768999999999991</c:v>
                </c:pt>
                <c:pt idx="176">
                  <c:v>2.5076000000000036</c:v>
                </c:pt>
                <c:pt idx="177">
                  <c:v>0.20759999999999934</c:v>
                </c:pt>
                <c:pt idx="178">
                  <c:v>-5.0209000000000046</c:v>
                </c:pt>
                <c:pt idx="179">
                  <c:v>6.2553000000000054</c:v>
                </c:pt>
                <c:pt idx="180">
                  <c:v>4.316599999999994</c:v>
                </c:pt>
                <c:pt idx="181">
                  <c:v>-5.4126999999999938</c:v>
                </c:pt>
                <c:pt idx="182">
                  <c:v>4.7625999999999991</c:v>
                </c:pt>
                <c:pt idx="183">
                  <c:v>3.132399999999997</c:v>
                </c:pt>
                <c:pt idx="184">
                  <c:v>0.70880000000000365</c:v>
                </c:pt>
                <c:pt idx="185">
                  <c:v>-4.0040000000000049</c:v>
                </c:pt>
                <c:pt idx="186">
                  <c:v>0.71300000000000097</c:v>
                </c:pt>
                <c:pt idx="187">
                  <c:v>-0.26149999999999807</c:v>
                </c:pt>
                <c:pt idx="188">
                  <c:v>1.7053000000000011</c:v>
                </c:pt>
                <c:pt idx="189">
                  <c:v>-0.88360000000000127</c:v>
                </c:pt>
                <c:pt idx="190">
                  <c:v>-1.5165000000000006</c:v>
                </c:pt>
                <c:pt idx="191">
                  <c:v>1.8622999999999976</c:v>
                </c:pt>
                <c:pt idx="192">
                  <c:v>-6.1299999999995691E-2</c:v>
                </c:pt>
                <c:pt idx="193">
                  <c:v>1.4091999999999985</c:v>
                </c:pt>
                <c:pt idx="194">
                  <c:v>-2.488900000000001</c:v>
                </c:pt>
                <c:pt idx="195">
                  <c:v>-0.61359999999999815</c:v>
                </c:pt>
                <c:pt idx="196">
                  <c:v>2.9872999999999976</c:v>
                </c:pt>
                <c:pt idx="197">
                  <c:v>-0.36249999999999716</c:v>
                </c:pt>
                <c:pt idx="198">
                  <c:v>-1.2971000000000004</c:v>
                </c:pt>
                <c:pt idx="199">
                  <c:v>2.6916000000000011</c:v>
                </c:pt>
                <c:pt idx="200">
                  <c:v>-4.3577000000000012</c:v>
                </c:pt>
                <c:pt idx="201">
                  <c:v>-2.3030000000000044</c:v>
                </c:pt>
                <c:pt idx="202">
                  <c:v>3.4218000000000046</c:v>
                </c:pt>
                <c:pt idx="203">
                  <c:v>4.5778999999999996</c:v>
                </c:pt>
                <c:pt idx="204">
                  <c:v>-7.7777999999999992</c:v>
                </c:pt>
                <c:pt idx="205">
                  <c:v>5.3915000000000006</c:v>
                </c:pt>
                <c:pt idx="206">
                  <c:v>2.2121999999999957</c:v>
                </c:pt>
                <c:pt idx="207">
                  <c:v>-0.13619999999999521</c:v>
                </c:pt>
                <c:pt idx="208">
                  <c:v>-0.28310000000000457</c:v>
                </c:pt>
                <c:pt idx="209">
                  <c:v>-0.24439999999999884</c:v>
                </c:pt>
                <c:pt idx="210">
                  <c:v>0.50450000000000017</c:v>
                </c:pt>
                <c:pt idx="211">
                  <c:v>-0.21560000000000201</c:v>
                </c:pt>
                <c:pt idx="212">
                  <c:v>1.7531999999999996</c:v>
                </c:pt>
                <c:pt idx="213">
                  <c:v>1.7862000000000009</c:v>
                </c:pt>
                <c:pt idx="214">
                  <c:v>-3.4714999999999989</c:v>
                </c:pt>
                <c:pt idx="215">
                  <c:v>-1.0048999999999992</c:v>
                </c:pt>
                <c:pt idx="216">
                  <c:v>1.8945000000000007</c:v>
                </c:pt>
                <c:pt idx="217">
                  <c:v>3.7310999999999979</c:v>
                </c:pt>
                <c:pt idx="218">
                  <c:v>-10.445699999999995</c:v>
                </c:pt>
                <c:pt idx="219">
                  <c:v>4.5817999999999941</c:v>
                </c:pt>
                <c:pt idx="220">
                  <c:v>0.84690000000000509</c:v>
                </c:pt>
                <c:pt idx="221">
                  <c:v>1.7126999999999981</c:v>
                </c:pt>
                <c:pt idx="222">
                  <c:v>2.9823999999999984</c:v>
                </c:pt>
                <c:pt idx="223">
                  <c:v>-4.0326000000000022</c:v>
                </c:pt>
                <c:pt idx="224">
                  <c:v>7.6437000000000026</c:v>
                </c:pt>
                <c:pt idx="225">
                  <c:v>-5.525500000000001</c:v>
                </c:pt>
                <c:pt idx="226">
                  <c:v>2.8115000000000023</c:v>
                </c:pt>
                <c:pt idx="227">
                  <c:v>-2.6140000000000043</c:v>
                </c:pt>
                <c:pt idx="228">
                  <c:v>-0.47560000000000002</c:v>
                </c:pt>
                <c:pt idx="229">
                  <c:v>3.3626000000000005</c:v>
                </c:pt>
                <c:pt idx="230">
                  <c:v>0.30930000000000035</c:v>
                </c:pt>
                <c:pt idx="231">
                  <c:v>-3.0749999999999957</c:v>
                </c:pt>
                <c:pt idx="232">
                  <c:v>-3.281400000000005</c:v>
                </c:pt>
                <c:pt idx="233">
                  <c:v>5.8961000000000041</c:v>
                </c:pt>
                <c:pt idx="234">
                  <c:v>-2.289999999999992E-2</c:v>
                </c:pt>
                <c:pt idx="235">
                  <c:v>1.1824999999999974</c:v>
                </c:pt>
                <c:pt idx="236">
                  <c:v>-1.8532999999999973</c:v>
                </c:pt>
                <c:pt idx="237">
                  <c:v>6.1432999999999964</c:v>
                </c:pt>
                <c:pt idx="238">
                  <c:v>-3.8773999999999944</c:v>
                </c:pt>
                <c:pt idx="239">
                  <c:v>-1.863900000000001</c:v>
                </c:pt>
                <c:pt idx="240">
                  <c:v>-1.2041000000000039</c:v>
                </c:pt>
                <c:pt idx="241">
                  <c:v>-3.0015999999999963</c:v>
                </c:pt>
                <c:pt idx="242">
                  <c:v>3.3421999999999983</c:v>
                </c:pt>
                <c:pt idx="243">
                  <c:v>1.254800000000003</c:v>
                </c:pt>
                <c:pt idx="244">
                  <c:v>-2.4859000000000009</c:v>
                </c:pt>
                <c:pt idx="245">
                  <c:v>-3.8537000000000035</c:v>
                </c:pt>
                <c:pt idx="246">
                  <c:v>-0.80689999999999884</c:v>
                </c:pt>
                <c:pt idx="247">
                  <c:v>2.5253999999999976</c:v>
                </c:pt>
                <c:pt idx="248">
                  <c:v>1.4819000000000031</c:v>
                </c:pt>
                <c:pt idx="249">
                  <c:v>-3.0366</c:v>
                </c:pt>
                <c:pt idx="250">
                  <c:v>3.8699000000000012</c:v>
                </c:pt>
                <c:pt idx="251">
                  <c:v>-2.1169000000000011</c:v>
                </c:pt>
                <c:pt idx="252">
                  <c:v>-3.3237000000000023</c:v>
                </c:pt>
                <c:pt idx="253">
                  <c:v>1.8999999999999986</c:v>
                </c:pt>
                <c:pt idx="254">
                  <c:v>1.8000000000000043</c:v>
                </c:pt>
                <c:pt idx="255">
                  <c:v>1.6000000000000014</c:v>
                </c:pt>
                <c:pt idx="256">
                  <c:v>-3.1000000000000014</c:v>
                </c:pt>
                <c:pt idx="257">
                  <c:v>-3.5</c:v>
                </c:pt>
                <c:pt idx="258">
                  <c:v>0.19999999999999574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Australia!$E$1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Australia!$B$2:$B$260</c:f>
              <c:numCache>
                <c:formatCode>m/d/yyyy</c:formatCode>
                <c:ptCount val="259"/>
                <c:pt idx="0">
                  <c:v>33848</c:v>
                </c:pt>
                <c:pt idx="1">
                  <c:v>33939</c:v>
                </c:pt>
                <c:pt idx="2">
                  <c:v>34029</c:v>
                </c:pt>
                <c:pt idx="3">
                  <c:v>34121</c:v>
                </c:pt>
                <c:pt idx="4">
                  <c:v>34213</c:v>
                </c:pt>
                <c:pt idx="5">
                  <c:v>34304</c:v>
                </c:pt>
                <c:pt idx="6">
                  <c:v>34394</c:v>
                </c:pt>
                <c:pt idx="7">
                  <c:v>34486</c:v>
                </c:pt>
                <c:pt idx="8">
                  <c:v>34578</c:v>
                </c:pt>
                <c:pt idx="9">
                  <c:v>34669</c:v>
                </c:pt>
                <c:pt idx="10">
                  <c:v>34759</c:v>
                </c:pt>
                <c:pt idx="11">
                  <c:v>34851</c:v>
                </c:pt>
                <c:pt idx="12">
                  <c:v>34943</c:v>
                </c:pt>
                <c:pt idx="13">
                  <c:v>35034</c:v>
                </c:pt>
                <c:pt idx="14">
                  <c:v>35125</c:v>
                </c:pt>
                <c:pt idx="15">
                  <c:v>35217</c:v>
                </c:pt>
                <c:pt idx="16">
                  <c:v>35309</c:v>
                </c:pt>
                <c:pt idx="17">
                  <c:v>35400</c:v>
                </c:pt>
                <c:pt idx="18">
                  <c:v>35490</c:v>
                </c:pt>
                <c:pt idx="19">
                  <c:v>35582</c:v>
                </c:pt>
                <c:pt idx="20">
                  <c:v>35674</c:v>
                </c:pt>
                <c:pt idx="21">
                  <c:v>44154</c:v>
                </c:pt>
                <c:pt idx="22">
                  <c:v>35855</c:v>
                </c:pt>
                <c:pt idx="23">
                  <c:v>35947</c:v>
                </c:pt>
                <c:pt idx="24">
                  <c:v>36039</c:v>
                </c:pt>
                <c:pt idx="25">
                  <c:v>36130</c:v>
                </c:pt>
                <c:pt idx="26">
                  <c:v>36220</c:v>
                </c:pt>
                <c:pt idx="27">
                  <c:v>36312</c:v>
                </c:pt>
                <c:pt idx="28">
                  <c:v>36404</c:v>
                </c:pt>
                <c:pt idx="29">
                  <c:v>36495</c:v>
                </c:pt>
                <c:pt idx="30">
                  <c:v>36586</c:v>
                </c:pt>
                <c:pt idx="31">
                  <c:v>36678</c:v>
                </c:pt>
                <c:pt idx="32">
                  <c:v>36770</c:v>
                </c:pt>
                <c:pt idx="33">
                  <c:v>36861</c:v>
                </c:pt>
                <c:pt idx="34">
                  <c:v>36951</c:v>
                </c:pt>
                <c:pt idx="35">
                  <c:v>37012</c:v>
                </c:pt>
                <c:pt idx="36">
                  <c:v>37043</c:v>
                </c:pt>
                <c:pt idx="37">
                  <c:v>37073</c:v>
                </c:pt>
                <c:pt idx="38">
                  <c:v>37104</c:v>
                </c:pt>
                <c:pt idx="39">
                  <c:v>37135</c:v>
                </c:pt>
                <c:pt idx="40">
                  <c:v>37165</c:v>
                </c:pt>
                <c:pt idx="41">
                  <c:v>37196</c:v>
                </c:pt>
                <c:pt idx="42">
                  <c:v>37226</c:v>
                </c:pt>
                <c:pt idx="43">
                  <c:v>37257</c:v>
                </c:pt>
                <c:pt idx="44">
                  <c:v>37288</c:v>
                </c:pt>
                <c:pt idx="45">
                  <c:v>37316</c:v>
                </c:pt>
                <c:pt idx="46">
                  <c:v>37347</c:v>
                </c:pt>
                <c:pt idx="47">
                  <c:v>37377</c:v>
                </c:pt>
                <c:pt idx="48">
                  <c:v>37408</c:v>
                </c:pt>
                <c:pt idx="49">
                  <c:v>37438</c:v>
                </c:pt>
                <c:pt idx="50">
                  <c:v>37469</c:v>
                </c:pt>
                <c:pt idx="51">
                  <c:v>37500</c:v>
                </c:pt>
                <c:pt idx="52">
                  <c:v>37530</c:v>
                </c:pt>
                <c:pt idx="53">
                  <c:v>37561</c:v>
                </c:pt>
                <c:pt idx="54">
                  <c:v>37591</c:v>
                </c:pt>
                <c:pt idx="55">
                  <c:v>37622</c:v>
                </c:pt>
                <c:pt idx="56">
                  <c:v>37653</c:v>
                </c:pt>
                <c:pt idx="57">
                  <c:v>37681</c:v>
                </c:pt>
                <c:pt idx="58">
                  <c:v>37712</c:v>
                </c:pt>
                <c:pt idx="59">
                  <c:v>37742</c:v>
                </c:pt>
                <c:pt idx="60">
                  <c:v>37773</c:v>
                </c:pt>
                <c:pt idx="61">
                  <c:v>37803</c:v>
                </c:pt>
                <c:pt idx="62">
                  <c:v>37834</c:v>
                </c:pt>
                <c:pt idx="63">
                  <c:v>37865</c:v>
                </c:pt>
                <c:pt idx="64">
                  <c:v>37895</c:v>
                </c:pt>
                <c:pt idx="65">
                  <c:v>37926</c:v>
                </c:pt>
                <c:pt idx="66">
                  <c:v>37956</c:v>
                </c:pt>
                <c:pt idx="67">
                  <c:v>37987</c:v>
                </c:pt>
                <c:pt idx="68">
                  <c:v>38018</c:v>
                </c:pt>
                <c:pt idx="69">
                  <c:v>38047</c:v>
                </c:pt>
                <c:pt idx="70">
                  <c:v>38078</c:v>
                </c:pt>
                <c:pt idx="71">
                  <c:v>38108</c:v>
                </c:pt>
                <c:pt idx="72">
                  <c:v>38139</c:v>
                </c:pt>
                <c:pt idx="73">
                  <c:v>38169</c:v>
                </c:pt>
                <c:pt idx="74">
                  <c:v>38200</c:v>
                </c:pt>
                <c:pt idx="75">
                  <c:v>38231</c:v>
                </c:pt>
                <c:pt idx="76">
                  <c:v>38261</c:v>
                </c:pt>
                <c:pt idx="77">
                  <c:v>38292</c:v>
                </c:pt>
                <c:pt idx="78">
                  <c:v>38322</c:v>
                </c:pt>
                <c:pt idx="79">
                  <c:v>38353</c:v>
                </c:pt>
                <c:pt idx="80">
                  <c:v>38384</c:v>
                </c:pt>
                <c:pt idx="81">
                  <c:v>38412</c:v>
                </c:pt>
                <c:pt idx="82">
                  <c:v>38443</c:v>
                </c:pt>
                <c:pt idx="83">
                  <c:v>38473</c:v>
                </c:pt>
                <c:pt idx="84">
                  <c:v>38504</c:v>
                </c:pt>
                <c:pt idx="85">
                  <c:v>38534</c:v>
                </c:pt>
                <c:pt idx="86">
                  <c:v>38565</c:v>
                </c:pt>
                <c:pt idx="87">
                  <c:v>38596</c:v>
                </c:pt>
                <c:pt idx="88">
                  <c:v>38626</c:v>
                </c:pt>
                <c:pt idx="89">
                  <c:v>38657</c:v>
                </c:pt>
                <c:pt idx="90">
                  <c:v>38687</c:v>
                </c:pt>
                <c:pt idx="91">
                  <c:v>38718</c:v>
                </c:pt>
                <c:pt idx="92">
                  <c:v>38749</c:v>
                </c:pt>
                <c:pt idx="93">
                  <c:v>38777</c:v>
                </c:pt>
                <c:pt idx="94">
                  <c:v>38808</c:v>
                </c:pt>
                <c:pt idx="95">
                  <c:v>38838</c:v>
                </c:pt>
                <c:pt idx="96">
                  <c:v>38869</c:v>
                </c:pt>
                <c:pt idx="97">
                  <c:v>38899</c:v>
                </c:pt>
                <c:pt idx="98">
                  <c:v>38930</c:v>
                </c:pt>
                <c:pt idx="99">
                  <c:v>38961</c:v>
                </c:pt>
                <c:pt idx="100">
                  <c:v>38991</c:v>
                </c:pt>
                <c:pt idx="101">
                  <c:v>39022</c:v>
                </c:pt>
                <c:pt idx="102">
                  <c:v>39052</c:v>
                </c:pt>
                <c:pt idx="103">
                  <c:v>39083</c:v>
                </c:pt>
                <c:pt idx="104">
                  <c:v>39114</c:v>
                </c:pt>
                <c:pt idx="105">
                  <c:v>39142</c:v>
                </c:pt>
                <c:pt idx="106">
                  <c:v>39173</c:v>
                </c:pt>
                <c:pt idx="107">
                  <c:v>39203</c:v>
                </c:pt>
                <c:pt idx="108">
                  <c:v>39234</c:v>
                </c:pt>
                <c:pt idx="109">
                  <c:v>39264</c:v>
                </c:pt>
                <c:pt idx="110">
                  <c:v>39295</c:v>
                </c:pt>
                <c:pt idx="111">
                  <c:v>39326</c:v>
                </c:pt>
                <c:pt idx="112">
                  <c:v>39356</c:v>
                </c:pt>
                <c:pt idx="113">
                  <c:v>39387</c:v>
                </c:pt>
                <c:pt idx="114">
                  <c:v>39417</c:v>
                </c:pt>
                <c:pt idx="115">
                  <c:v>39448</c:v>
                </c:pt>
                <c:pt idx="116">
                  <c:v>39479</c:v>
                </c:pt>
                <c:pt idx="117">
                  <c:v>39508</c:v>
                </c:pt>
                <c:pt idx="118">
                  <c:v>39539</c:v>
                </c:pt>
                <c:pt idx="119">
                  <c:v>39569</c:v>
                </c:pt>
                <c:pt idx="120">
                  <c:v>39600</c:v>
                </c:pt>
                <c:pt idx="121">
                  <c:v>39630</c:v>
                </c:pt>
                <c:pt idx="122">
                  <c:v>39661</c:v>
                </c:pt>
                <c:pt idx="123">
                  <c:v>39692</c:v>
                </c:pt>
                <c:pt idx="124">
                  <c:v>39722</c:v>
                </c:pt>
                <c:pt idx="125">
                  <c:v>39753</c:v>
                </c:pt>
                <c:pt idx="126">
                  <c:v>39783</c:v>
                </c:pt>
                <c:pt idx="127">
                  <c:v>39814</c:v>
                </c:pt>
                <c:pt idx="128">
                  <c:v>39845</c:v>
                </c:pt>
                <c:pt idx="129">
                  <c:v>39873</c:v>
                </c:pt>
                <c:pt idx="130">
                  <c:v>39904</c:v>
                </c:pt>
                <c:pt idx="131">
                  <c:v>39934</c:v>
                </c:pt>
                <c:pt idx="132">
                  <c:v>39965</c:v>
                </c:pt>
                <c:pt idx="133">
                  <c:v>39995</c:v>
                </c:pt>
                <c:pt idx="134">
                  <c:v>40026</c:v>
                </c:pt>
                <c:pt idx="135">
                  <c:v>40057</c:v>
                </c:pt>
                <c:pt idx="136">
                  <c:v>40087</c:v>
                </c:pt>
                <c:pt idx="137">
                  <c:v>40118</c:v>
                </c:pt>
                <c:pt idx="138">
                  <c:v>40148</c:v>
                </c:pt>
                <c:pt idx="139">
                  <c:v>40179</c:v>
                </c:pt>
                <c:pt idx="140">
                  <c:v>40210</c:v>
                </c:pt>
                <c:pt idx="141">
                  <c:v>40238</c:v>
                </c:pt>
                <c:pt idx="142">
                  <c:v>40269</c:v>
                </c:pt>
                <c:pt idx="143">
                  <c:v>40299</c:v>
                </c:pt>
                <c:pt idx="144">
                  <c:v>40330</c:v>
                </c:pt>
                <c:pt idx="145">
                  <c:v>40360</c:v>
                </c:pt>
                <c:pt idx="146">
                  <c:v>40391</c:v>
                </c:pt>
                <c:pt idx="147">
                  <c:v>40422</c:v>
                </c:pt>
                <c:pt idx="148">
                  <c:v>40452</c:v>
                </c:pt>
                <c:pt idx="149">
                  <c:v>40483</c:v>
                </c:pt>
                <c:pt idx="150">
                  <c:v>40513</c:v>
                </c:pt>
                <c:pt idx="151">
                  <c:v>40544</c:v>
                </c:pt>
                <c:pt idx="152">
                  <c:v>40575</c:v>
                </c:pt>
                <c:pt idx="153">
                  <c:v>40603</c:v>
                </c:pt>
                <c:pt idx="154">
                  <c:v>40634</c:v>
                </c:pt>
                <c:pt idx="155">
                  <c:v>40664</c:v>
                </c:pt>
                <c:pt idx="156">
                  <c:v>40695</c:v>
                </c:pt>
                <c:pt idx="157">
                  <c:v>40725</c:v>
                </c:pt>
                <c:pt idx="158">
                  <c:v>40756</c:v>
                </c:pt>
                <c:pt idx="159">
                  <c:v>40787</c:v>
                </c:pt>
                <c:pt idx="160">
                  <c:v>40817</c:v>
                </c:pt>
                <c:pt idx="161">
                  <c:v>40848</c:v>
                </c:pt>
                <c:pt idx="162">
                  <c:v>40878</c:v>
                </c:pt>
                <c:pt idx="163">
                  <c:v>40909</c:v>
                </c:pt>
                <c:pt idx="164">
                  <c:v>40940</c:v>
                </c:pt>
                <c:pt idx="165">
                  <c:v>40969</c:v>
                </c:pt>
                <c:pt idx="166">
                  <c:v>41000</c:v>
                </c:pt>
                <c:pt idx="167">
                  <c:v>41030</c:v>
                </c:pt>
                <c:pt idx="168">
                  <c:v>41061</c:v>
                </c:pt>
                <c:pt idx="169">
                  <c:v>41091</c:v>
                </c:pt>
                <c:pt idx="170">
                  <c:v>41122</c:v>
                </c:pt>
                <c:pt idx="171">
                  <c:v>41153</c:v>
                </c:pt>
                <c:pt idx="172">
                  <c:v>41183</c:v>
                </c:pt>
                <c:pt idx="173">
                  <c:v>41214</c:v>
                </c:pt>
                <c:pt idx="174">
                  <c:v>41244</c:v>
                </c:pt>
                <c:pt idx="175">
                  <c:v>41275</c:v>
                </c:pt>
                <c:pt idx="176">
                  <c:v>41306</c:v>
                </c:pt>
                <c:pt idx="177">
                  <c:v>41334</c:v>
                </c:pt>
                <c:pt idx="178">
                  <c:v>41365</c:v>
                </c:pt>
                <c:pt idx="179">
                  <c:v>41395</c:v>
                </c:pt>
                <c:pt idx="180">
                  <c:v>41426</c:v>
                </c:pt>
                <c:pt idx="181">
                  <c:v>41456</c:v>
                </c:pt>
                <c:pt idx="182">
                  <c:v>41487</c:v>
                </c:pt>
                <c:pt idx="183">
                  <c:v>41518</c:v>
                </c:pt>
                <c:pt idx="184">
                  <c:v>41548</c:v>
                </c:pt>
                <c:pt idx="185">
                  <c:v>41579</c:v>
                </c:pt>
                <c:pt idx="186">
                  <c:v>41609</c:v>
                </c:pt>
                <c:pt idx="187">
                  <c:v>41640</c:v>
                </c:pt>
                <c:pt idx="188">
                  <c:v>41671</c:v>
                </c:pt>
                <c:pt idx="189">
                  <c:v>41699</c:v>
                </c:pt>
                <c:pt idx="190">
                  <c:v>41730</c:v>
                </c:pt>
                <c:pt idx="191">
                  <c:v>41760</c:v>
                </c:pt>
                <c:pt idx="192">
                  <c:v>41791</c:v>
                </c:pt>
                <c:pt idx="193">
                  <c:v>41821</c:v>
                </c:pt>
                <c:pt idx="194">
                  <c:v>41852</c:v>
                </c:pt>
                <c:pt idx="195">
                  <c:v>41883</c:v>
                </c:pt>
                <c:pt idx="196">
                  <c:v>41913</c:v>
                </c:pt>
                <c:pt idx="197">
                  <c:v>41944</c:v>
                </c:pt>
                <c:pt idx="198">
                  <c:v>41974</c:v>
                </c:pt>
                <c:pt idx="199">
                  <c:v>42005</c:v>
                </c:pt>
                <c:pt idx="200">
                  <c:v>42036</c:v>
                </c:pt>
                <c:pt idx="201">
                  <c:v>42064</c:v>
                </c:pt>
                <c:pt idx="202">
                  <c:v>42095</c:v>
                </c:pt>
                <c:pt idx="203">
                  <c:v>42125</c:v>
                </c:pt>
                <c:pt idx="204">
                  <c:v>42156</c:v>
                </c:pt>
                <c:pt idx="205">
                  <c:v>42186</c:v>
                </c:pt>
                <c:pt idx="206">
                  <c:v>42217</c:v>
                </c:pt>
                <c:pt idx="207">
                  <c:v>42248</c:v>
                </c:pt>
                <c:pt idx="208">
                  <c:v>42278</c:v>
                </c:pt>
                <c:pt idx="209">
                  <c:v>42309</c:v>
                </c:pt>
                <c:pt idx="210">
                  <c:v>42339</c:v>
                </c:pt>
                <c:pt idx="211">
                  <c:v>42370</c:v>
                </c:pt>
                <c:pt idx="212">
                  <c:v>42401</c:v>
                </c:pt>
                <c:pt idx="213">
                  <c:v>42430</c:v>
                </c:pt>
                <c:pt idx="214">
                  <c:v>42461</c:v>
                </c:pt>
                <c:pt idx="215">
                  <c:v>42491</c:v>
                </c:pt>
                <c:pt idx="216">
                  <c:v>42522</c:v>
                </c:pt>
                <c:pt idx="217">
                  <c:v>42552</c:v>
                </c:pt>
                <c:pt idx="218">
                  <c:v>42583</c:v>
                </c:pt>
                <c:pt idx="219">
                  <c:v>42614</c:v>
                </c:pt>
                <c:pt idx="220">
                  <c:v>42644</c:v>
                </c:pt>
                <c:pt idx="221">
                  <c:v>42675</c:v>
                </c:pt>
                <c:pt idx="222">
                  <c:v>42705</c:v>
                </c:pt>
                <c:pt idx="223">
                  <c:v>42736</c:v>
                </c:pt>
                <c:pt idx="224">
                  <c:v>42767</c:v>
                </c:pt>
                <c:pt idx="225">
                  <c:v>42795</c:v>
                </c:pt>
                <c:pt idx="226">
                  <c:v>42826</c:v>
                </c:pt>
                <c:pt idx="227">
                  <c:v>42856</c:v>
                </c:pt>
                <c:pt idx="228">
                  <c:v>42887</c:v>
                </c:pt>
                <c:pt idx="229">
                  <c:v>42917</c:v>
                </c:pt>
                <c:pt idx="230">
                  <c:v>42948</c:v>
                </c:pt>
                <c:pt idx="231">
                  <c:v>42979</c:v>
                </c:pt>
                <c:pt idx="232">
                  <c:v>43009</c:v>
                </c:pt>
                <c:pt idx="233">
                  <c:v>43040</c:v>
                </c:pt>
                <c:pt idx="234">
                  <c:v>43070</c:v>
                </c:pt>
                <c:pt idx="235">
                  <c:v>43101</c:v>
                </c:pt>
                <c:pt idx="236">
                  <c:v>43132</c:v>
                </c:pt>
                <c:pt idx="237">
                  <c:v>43160</c:v>
                </c:pt>
                <c:pt idx="238">
                  <c:v>43191</c:v>
                </c:pt>
                <c:pt idx="239">
                  <c:v>43221</c:v>
                </c:pt>
                <c:pt idx="240">
                  <c:v>43252</c:v>
                </c:pt>
                <c:pt idx="241">
                  <c:v>43282</c:v>
                </c:pt>
                <c:pt idx="242">
                  <c:v>43313</c:v>
                </c:pt>
                <c:pt idx="243">
                  <c:v>43344</c:v>
                </c:pt>
                <c:pt idx="244">
                  <c:v>43374</c:v>
                </c:pt>
                <c:pt idx="245">
                  <c:v>43405</c:v>
                </c:pt>
                <c:pt idx="246">
                  <c:v>43435</c:v>
                </c:pt>
                <c:pt idx="247">
                  <c:v>43466</c:v>
                </c:pt>
                <c:pt idx="248">
                  <c:v>43497</c:v>
                </c:pt>
                <c:pt idx="249">
                  <c:v>43525</c:v>
                </c:pt>
                <c:pt idx="250">
                  <c:v>43556</c:v>
                </c:pt>
                <c:pt idx="251">
                  <c:v>43586</c:v>
                </c:pt>
                <c:pt idx="252">
                  <c:v>43617</c:v>
                </c:pt>
                <c:pt idx="253">
                  <c:v>43647</c:v>
                </c:pt>
                <c:pt idx="254">
                  <c:v>43678</c:v>
                </c:pt>
                <c:pt idx="255">
                  <c:v>43709</c:v>
                </c:pt>
                <c:pt idx="256">
                  <c:v>43739</c:v>
                </c:pt>
                <c:pt idx="257">
                  <c:v>43770</c:v>
                </c:pt>
                <c:pt idx="258">
                  <c:v>43800</c:v>
                </c:pt>
              </c:numCache>
            </c:numRef>
          </c:cat>
          <c:val>
            <c:numRef>
              <c:f>Australia!$E$2:$E$260</c:f>
              <c:numCache>
                <c:formatCode>General</c:formatCode>
                <c:ptCount val="25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56.578275000000005</c:v>
                </c:pt>
                <c:pt idx="12">
                  <c:v>53.316625000000002</c:v>
                </c:pt>
                <c:pt idx="13">
                  <c:v>49.333725000000001</c:v>
                </c:pt>
                <c:pt idx="14">
                  <c:v>47.056825000000003</c:v>
                </c:pt>
                <c:pt idx="15">
                  <c:v>45.962975</c:v>
                </c:pt>
                <c:pt idx="16">
                  <c:v>45.669750000000001</c:v>
                </c:pt>
                <c:pt idx="17">
                  <c:v>47.040324999999996</c:v>
                </c:pt>
                <c:pt idx="18">
                  <c:v>48.520649999999996</c:v>
                </c:pt>
                <c:pt idx="19">
                  <c:v>49.806525000000008</c:v>
                </c:pt>
                <c:pt idx="20">
                  <c:v>50.646125000000005</c:v>
                </c:pt>
                <c:pt idx="21">
                  <c:v>48.2</c:v>
                </c:pt>
                <c:pt idx="22">
                  <c:v>50.829266666666662</c:v>
                </c:pt>
                <c:pt idx="23">
                  <c:v>49.60093333333333</c:v>
                </c:pt>
                <c:pt idx="24">
                  <c:v>49.859366666666666</c:v>
                </c:pt>
                <c:pt idx="25">
                  <c:v>50.801600000000001</c:v>
                </c:pt>
                <c:pt idx="26">
                  <c:v>51.050800000000002</c:v>
                </c:pt>
                <c:pt idx="27">
                  <c:v>53.182675000000003</c:v>
                </c:pt>
                <c:pt idx="28">
                  <c:v>54.193975000000002</c:v>
                </c:pt>
                <c:pt idx="29">
                  <c:v>53.630050000000004</c:v>
                </c:pt>
                <c:pt idx="30">
                  <c:v>53.583300000000001</c:v>
                </c:pt>
                <c:pt idx="31">
                  <c:v>52.062799999999996</c:v>
                </c:pt>
                <c:pt idx="32">
                  <c:v>50.348974999999996</c:v>
                </c:pt>
                <c:pt idx="33">
                  <c:v>48.891824999999997</c:v>
                </c:pt>
                <c:pt idx="34">
                  <c:v>47.464799999999997</c:v>
                </c:pt>
                <c:pt idx="35">
                  <c:v>47.449300000000001</c:v>
                </c:pt>
                <c:pt idx="36">
                  <c:v>48.056079999999994</c:v>
                </c:pt>
                <c:pt idx="37">
                  <c:v>48.488916666666661</c:v>
                </c:pt>
                <c:pt idx="38">
                  <c:v>49.261742857142856</c:v>
                </c:pt>
                <c:pt idx="39">
                  <c:v>50.105814285714295</c:v>
                </c:pt>
                <c:pt idx="40">
                  <c:v>50.50833750000001</c:v>
                </c:pt>
                <c:pt idx="41">
                  <c:v>50.976522222222229</c:v>
                </c:pt>
                <c:pt idx="42">
                  <c:v>51.521033333333328</c:v>
                </c:pt>
                <c:pt idx="43">
                  <c:v>51.981919999999988</c:v>
                </c:pt>
                <c:pt idx="44">
                  <c:v>52.522281818181803</c:v>
                </c:pt>
                <c:pt idx="45">
                  <c:v>53.888336363636363</c:v>
                </c:pt>
                <c:pt idx="46">
                  <c:v>54.236874999999998</c:v>
                </c:pt>
                <c:pt idx="47">
                  <c:v>55.465541666666667</c:v>
                </c:pt>
                <c:pt idx="48">
                  <c:v>55.893474999999995</c:v>
                </c:pt>
                <c:pt idx="49">
                  <c:v>56.120350000000002</c:v>
                </c:pt>
                <c:pt idx="50">
                  <c:v>56.484225000000009</c:v>
                </c:pt>
                <c:pt idx="51">
                  <c:v>56.430816666666679</c:v>
                </c:pt>
                <c:pt idx="52">
                  <c:v>56.681450000000012</c:v>
                </c:pt>
                <c:pt idx="53">
                  <c:v>56.95725833333335</c:v>
                </c:pt>
                <c:pt idx="54">
                  <c:v>57.358916666666666</c:v>
                </c:pt>
                <c:pt idx="55">
                  <c:v>57.200341666666667</c:v>
                </c:pt>
                <c:pt idx="56">
                  <c:v>57.023733333333325</c:v>
                </c:pt>
                <c:pt idx="57">
                  <c:v>56.2791</c:v>
                </c:pt>
                <c:pt idx="58">
                  <c:v>55.894825000000004</c:v>
                </c:pt>
                <c:pt idx="59">
                  <c:v>55.097549999999991</c:v>
                </c:pt>
                <c:pt idx="60">
                  <c:v>54.493308333333324</c:v>
                </c:pt>
                <c:pt idx="61">
                  <c:v>54.30931666666666</c:v>
                </c:pt>
                <c:pt idx="62">
                  <c:v>53.85691666666667</c:v>
                </c:pt>
                <c:pt idx="63">
                  <c:v>53.732200000000006</c:v>
                </c:pt>
                <c:pt idx="64">
                  <c:v>53.726066666666668</c:v>
                </c:pt>
                <c:pt idx="65">
                  <c:v>53.722558333333332</c:v>
                </c:pt>
                <c:pt idx="66">
                  <c:v>53.413733333333333</c:v>
                </c:pt>
                <c:pt idx="67">
                  <c:v>53.509716666666655</c:v>
                </c:pt>
                <c:pt idx="68">
                  <c:v>53.052274999999987</c:v>
                </c:pt>
                <c:pt idx="69">
                  <c:v>53.215674999999997</c:v>
                </c:pt>
                <c:pt idx="70">
                  <c:v>53.488599999999998</c:v>
                </c:pt>
                <c:pt idx="71">
                  <c:v>53.633083333333339</c:v>
                </c:pt>
                <c:pt idx="72">
                  <c:v>53.647525000000009</c:v>
                </c:pt>
                <c:pt idx="73">
                  <c:v>54.002883333333337</c:v>
                </c:pt>
                <c:pt idx="74">
                  <c:v>54.212116666666674</c:v>
                </c:pt>
                <c:pt idx="75">
                  <c:v>54.032783333333334</c:v>
                </c:pt>
                <c:pt idx="76">
                  <c:v>53.719833333333334</c:v>
                </c:pt>
                <c:pt idx="77">
                  <c:v>53.326691666666669</c:v>
                </c:pt>
                <c:pt idx="78">
                  <c:v>53.683774999999997</c:v>
                </c:pt>
                <c:pt idx="79">
                  <c:v>53.631333333333338</c:v>
                </c:pt>
                <c:pt idx="80">
                  <c:v>53.838366666666666</c:v>
                </c:pt>
                <c:pt idx="81">
                  <c:v>53.600458333333329</c:v>
                </c:pt>
                <c:pt idx="82">
                  <c:v>53.137841666666667</c:v>
                </c:pt>
                <c:pt idx="83">
                  <c:v>52.866891666666653</c:v>
                </c:pt>
                <c:pt idx="84">
                  <c:v>53.205066666666653</c:v>
                </c:pt>
                <c:pt idx="85">
                  <c:v>52.722299999999997</c:v>
                </c:pt>
                <c:pt idx="86">
                  <c:v>51.818150000000003</c:v>
                </c:pt>
                <c:pt idx="87">
                  <c:v>51.816641666666669</c:v>
                </c:pt>
                <c:pt idx="88">
                  <c:v>51.50672500000001</c:v>
                </c:pt>
                <c:pt idx="89">
                  <c:v>50.892750000000014</c:v>
                </c:pt>
                <c:pt idx="90">
                  <c:v>50.446541666666668</c:v>
                </c:pt>
                <c:pt idx="91">
                  <c:v>50.065699999999993</c:v>
                </c:pt>
                <c:pt idx="92">
                  <c:v>49.631483333333335</c:v>
                </c:pt>
                <c:pt idx="93">
                  <c:v>49.845858333333332</c:v>
                </c:pt>
                <c:pt idx="94">
                  <c:v>49.886091666666665</c:v>
                </c:pt>
                <c:pt idx="95">
                  <c:v>49.678416666666664</c:v>
                </c:pt>
                <c:pt idx="96">
                  <c:v>49.655416666666667</c:v>
                </c:pt>
                <c:pt idx="97">
                  <c:v>49.591583333333325</c:v>
                </c:pt>
                <c:pt idx="98">
                  <c:v>50.087441666666678</c:v>
                </c:pt>
                <c:pt idx="99">
                  <c:v>50.327433333333325</c:v>
                </c:pt>
                <c:pt idx="100">
                  <c:v>50.492124999999994</c:v>
                </c:pt>
                <c:pt idx="101">
                  <c:v>50.959616666666669</c:v>
                </c:pt>
                <c:pt idx="102">
                  <c:v>51.201875000000001</c:v>
                </c:pt>
                <c:pt idx="103">
                  <c:v>51.268508333333337</c:v>
                </c:pt>
                <c:pt idx="104">
                  <c:v>52.017825000000009</c:v>
                </c:pt>
                <c:pt idx="105">
                  <c:v>52.232075000000009</c:v>
                </c:pt>
                <c:pt idx="106">
                  <c:v>52.238975000000003</c:v>
                </c:pt>
                <c:pt idx="107">
                  <c:v>52.752191666666654</c:v>
                </c:pt>
                <c:pt idx="108">
                  <c:v>52.707566666666672</c:v>
                </c:pt>
                <c:pt idx="109">
                  <c:v>53.301208333333335</c:v>
                </c:pt>
                <c:pt idx="110">
                  <c:v>53.476924999999994</c:v>
                </c:pt>
                <c:pt idx="111">
                  <c:v>53.139800000000001</c:v>
                </c:pt>
                <c:pt idx="112">
                  <c:v>53.295999999999992</c:v>
                </c:pt>
                <c:pt idx="113">
                  <c:v>53.629358333333329</c:v>
                </c:pt>
                <c:pt idx="114">
                  <c:v>53.852941666666673</c:v>
                </c:pt>
                <c:pt idx="115">
                  <c:v>53.426766666666673</c:v>
                </c:pt>
                <c:pt idx="116">
                  <c:v>53.34588333333334</c:v>
                </c:pt>
                <c:pt idx="117">
                  <c:v>53.201666666666675</c:v>
                </c:pt>
                <c:pt idx="118">
                  <c:v>53.320591666666665</c:v>
                </c:pt>
                <c:pt idx="119">
                  <c:v>53.078608333333328</c:v>
                </c:pt>
                <c:pt idx="120">
                  <c:v>52.505874999999996</c:v>
                </c:pt>
                <c:pt idx="121">
                  <c:v>51.847833333333334</c:v>
                </c:pt>
                <c:pt idx="122">
                  <c:v>51.282883333333331</c:v>
                </c:pt>
                <c:pt idx="123">
                  <c:v>51.055308333333329</c:v>
                </c:pt>
                <c:pt idx="124">
                  <c:v>50.243000000000002</c:v>
                </c:pt>
                <c:pt idx="125">
                  <c:v>48.26851666666667</c:v>
                </c:pt>
                <c:pt idx="126">
                  <c:v>46.58755</c:v>
                </c:pt>
                <c:pt idx="127">
                  <c:v>45.865325000000006</c:v>
                </c:pt>
                <c:pt idx="128">
                  <c:v>43.686658333333334</c:v>
                </c:pt>
                <c:pt idx="129">
                  <c:v>42.067891666666661</c:v>
                </c:pt>
                <c:pt idx="130">
                  <c:v>40.362358333333326</c:v>
                </c:pt>
                <c:pt idx="131">
                  <c:v>39.138233333333325</c:v>
                </c:pt>
                <c:pt idx="132">
                  <c:v>38.45923333333333</c:v>
                </c:pt>
                <c:pt idx="133">
                  <c:v>38.101824999999998</c:v>
                </c:pt>
                <c:pt idx="134">
                  <c:v>38.458533333333328</c:v>
                </c:pt>
                <c:pt idx="135">
                  <c:v>38.767808333333328</c:v>
                </c:pt>
                <c:pt idx="136">
                  <c:v>39.270633333333329</c:v>
                </c:pt>
                <c:pt idx="137">
                  <c:v>41.026524999999999</c:v>
                </c:pt>
                <c:pt idx="138">
                  <c:v>42.054499999999997</c:v>
                </c:pt>
                <c:pt idx="139">
                  <c:v>43.333775000000003</c:v>
                </c:pt>
                <c:pt idx="140">
                  <c:v>45.326933333333336</c:v>
                </c:pt>
                <c:pt idx="141">
                  <c:v>46.734550000000006</c:v>
                </c:pt>
                <c:pt idx="142">
                  <c:v>49.027716666666663</c:v>
                </c:pt>
                <c:pt idx="143">
                  <c:v>50.389741666666659</c:v>
                </c:pt>
                <c:pt idx="144">
                  <c:v>51.399158333333339</c:v>
                </c:pt>
                <c:pt idx="145">
                  <c:v>52.130741666666673</c:v>
                </c:pt>
                <c:pt idx="146">
                  <c:v>52.115266666666678</c:v>
                </c:pt>
                <c:pt idx="147">
                  <c:v>51.845158333333337</c:v>
                </c:pt>
                <c:pt idx="148">
                  <c:v>51.809183333333344</c:v>
                </c:pt>
                <c:pt idx="149">
                  <c:v>51.276891666666664</c:v>
                </c:pt>
                <c:pt idx="150">
                  <c:v>51.279091666666659</c:v>
                </c:pt>
                <c:pt idx="151">
                  <c:v>50.806466666666672</c:v>
                </c:pt>
                <c:pt idx="152">
                  <c:v>50.311641666666667</c:v>
                </c:pt>
                <c:pt idx="153">
                  <c:v>49.894866666666665</c:v>
                </c:pt>
                <c:pt idx="154">
                  <c:v>48.909541666666662</c:v>
                </c:pt>
                <c:pt idx="155">
                  <c:v>48.363058333333335</c:v>
                </c:pt>
                <c:pt idx="156">
                  <c:v>48.07686666666666</c:v>
                </c:pt>
                <c:pt idx="157">
                  <c:v>47.488216666666659</c:v>
                </c:pt>
                <c:pt idx="158">
                  <c:v>46.987383333333334</c:v>
                </c:pt>
                <c:pt idx="159">
                  <c:v>46.685899999999997</c:v>
                </c:pt>
                <c:pt idx="160">
                  <c:v>46.461216666666665</c:v>
                </c:pt>
                <c:pt idx="161">
                  <c:v>46.563999999999993</c:v>
                </c:pt>
                <c:pt idx="162">
                  <c:v>46.507666666666665</c:v>
                </c:pt>
                <c:pt idx="163">
                  <c:v>46.738833333333339</c:v>
                </c:pt>
                <c:pt idx="164">
                  <c:v>46.756000000000007</c:v>
                </c:pt>
                <c:pt idx="165">
                  <c:v>46.906733333333335</c:v>
                </c:pt>
                <c:pt idx="166">
                  <c:v>46.662408333333339</c:v>
                </c:pt>
                <c:pt idx="167">
                  <c:v>46.30022499999999</c:v>
                </c:pt>
                <c:pt idx="168">
                  <c:v>46.048208333333328</c:v>
                </c:pt>
                <c:pt idx="169">
                  <c:v>45.833008333333332</c:v>
                </c:pt>
                <c:pt idx="170">
                  <c:v>46.193841666666664</c:v>
                </c:pt>
                <c:pt idx="171">
                  <c:v>46.426400000000001</c:v>
                </c:pt>
                <c:pt idx="172">
                  <c:v>46.039974999999998</c:v>
                </c:pt>
                <c:pt idx="173">
                  <c:v>45.70303333333333</c:v>
                </c:pt>
                <c:pt idx="174">
                  <c:v>45.396133333333324</c:v>
                </c:pt>
                <c:pt idx="175">
                  <c:v>44.552966666666656</c:v>
                </c:pt>
                <c:pt idx="176">
                  <c:v>44.085241666666661</c:v>
                </c:pt>
                <c:pt idx="177">
                  <c:v>43.575933333333325</c:v>
                </c:pt>
                <c:pt idx="178">
                  <c:v>42.888983333333329</c:v>
                </c:pt>
                <c:pt idx="179">
                  <c:v>42.965958333333333</c:v>
                </c:pt>
                <c:pt idx="180">
                  <c:v>43.181049999999999</c:v>
                </c:pt>
                <c:pt idx="181">
                  <c:v>43.134683333333349</c:v>
                </c:pt>
                <c:pt idx="182">
                  <c:v>43.047883333333338</c:v>
                </c:pt>
                <c:pt idx="183">
                  <c:v>43.409941666666668</c:v>
                </c:pt>
                <c:pt idx="184">
                  <c:v>44.229424999999999</c:v>
                </c:pt>
                <c:pt idx="185">
                  <c:v>44.503875000000001</c:v>
                </c:pt>
                <c:pt idx="186">
                  <c:v>44.819658333333336</c:v>
                </c:pt>
                <c:pt idx="187">
                  <c:v>45.478391666666674</c:v>
                </c:pt>
                <c:pt idx="188">
                  <c:v>46.070266666666669</c:v>
                </c:pt>
                <c:pt idx="189">
                  <c:v>46.571208333333338</c:v>
                </c:pt>
                <c:pt idx="190">
                  <c:v>47.364183333333337</c:v>
                </c:pt>
                <c:pt idx="191">
                  <c:v>47.791075000000006</c:v>
                </c:pt>
                <c:pt idx="192">
                  <c:v>47.853141666666666</c:v>
                </c:pt>
                <c:pt idx="193">
                  <c:v>48.483699999999999</c:v>
                </c:pt>
                <c:pt idx="194">
                  <c:v>48.509966666666656</c:v>
                </c:pt>
                <c:pt idx="195">
                  <c:v>48.224066666666666</c:v>
                </c:pt>
                <c:pt idx="196">
                  <c:v>48.128041666666661</c:v>
                </c:pt>
                <c:pt idx="197">
                  <c:v>48.335475000000002</c:v>
                </c:pt>
                <c:pt idx="198">
                  <c:v>48.375400000000006</c:v>
                </c:pt>
                <c:pt idx="199">
                  <c:v>48.661416666666668</c:v>
                </c:pt>
                <c:pt idx="200">
                  <c:v>48.442183333333332</c:v>
                </c:pt>
                <c:pt idx="201">
                  <c:v>48.104666666666667</c:v>
                </c:pt>
                <c:pt idx="202">
                  <c:v>48.178674999999998</c:v>
                </c:pt>
                <c:pt idx="203">
                  <c:v>48.478983333333332</c:v>
                </c:pt>
                <c:pt idx="204">
                  <c:v>48.136249999999997</c:v>
                </c:pt>
                <c:pt idx="205">
                  <c:v>48.125374999999998</c:v>
                </c:pt>
                <c:pt idx="206">
                  <c:v>48.506258333333328</c:v>
                </c:pt>
                <c:pt idx="207">
                  <c:v>48.926925000000004</c:v>
                </c:pt>
                <c:pt idx="208">
                  <c:v>49.075058333333338</c:v>
                </c:pt>
                <c:pt idx="209">
                  <c:v>49.233033333333331</c:v>
                </c:pt>
                <c:pt idx="210">
                  <c:v>49.541141666666668</c:v>
                </c:pt>
                <c:pt idx="211">
                  <c:v>49.606983333333339</c:v>
                </c:pt>
                <c:pt idx="212">
                  <c:v>50.182066666666678</c:v>
                </c:pt>
                <c:pt idx="213">
                  <c:v>51.09791666666667</c:v>
                </c:pt>
                <c:pt idx="214">
                  <c:v>51.439325000000004</c:v>
                </c:pt>
                <c:pt idx="215">
                  <c:v>51.315500000000007</c:v>
                </c:pt>
                <c:pt idx="216">
                  <c:v>51.997700000000002</c:v>
                </c:pt>
                <c:pt idx="217">
                  <c:v>52.541533333333327</c:v>
                </c:pt>
                <c:pt idx="218">
                  <c:v>52.030541666666664</c:v>
                </c:pt>
                <c:pt idx="219">
                  <c:v>51.912716666666675</c:v>
                </c:pt>
                <c:pt idx="220">
                  <c:v>51.889058333333338</c:v>
                </c:pt>
                <c:pt idx="221">
                  <c:v>52.028491666666667</c:v>
                </c:pt>
                <c:pt idx="222">
                  <c:v>52.374416666666662</c:v>
                </c:pt>
                <c:pt idx="223">
                  <c:v>52.402258333333322</c:v>
                </c:pt>
                <c:pt idx="224">
                  <c:v>52.920974999999991</c:v>
                </c:pt>
                <c:pt idx="225">
                  <c:v>52.830383333333337</c:v>
                </c:pt>
                <c:pt idx="226">
                  <c:v>53.263374999999996</c:v>
                </c:pt>
                <c:pt idx="227">
                  <c:v>53.562274999999993</c:v>
                </c:pt>
                <c:pt idx="228">
                  <c:v>53.663666666666664</c:v>
                </c:pt>
                <c:pt idx="229">
                  <c:v>53.734349999999999</c:v>
                </c:pt>
                <c:pt idx="230">
                  <c:v>54.701283333333329</c:v>
                </c:pt>
                <c:pt idx="231">
                  <c:v>55.030149999999992</c:v>
                </c:pt>
                <c:pt idx="232">
                  <c:v>55.014991666666667</c:v>
                </c:pt>
                <c:pt idx="233">
                  <c:v>55.348450000000007</c:v>
                </c:pt>
                <c:pt idx="234">
                  <c:v>55.431466666666672</c:v>
                </c:pt>
                <c:pt idx="235">
                  <c:v>55.949075000000001</c:v>
                </c:pt>
                <c:pt idx="236">
                  <c:v>55.675266666666666</c:v>
                </c:pt>
                <c:pt idx="237">
                  <c:v>56.373858333333338</c:v>
                </c:pt>
                <c:pt idx="238">
                  <c:v>56.515041666666662</c:v>
                </c:pt>
                <c:pt idx="239">
                  <c:v>56.71873333333334</c:v>
                </c:pt>
                <c:pt idx="240">
                  <c:v>56.861716666666673</c:v>
                </c:pt>
                <c:pt idx="241">
                  <c:v>56.474349999999994</c:v>
                </c:pt>
                <c:pt idx="242">
                  <c:v>56.339724999999994</c:v>
                </c:pt>
                <c:pt idx="243">
                  <c:v>56.565916666666659</c:v>
                </c:pt>
                <c:pt idx="244">
                  <c:v>56.85840000000001</c:v>
                </c:pt>
                <c:pt idx="245">
                  <c:v>56.338400000000007</c:v>
                </c:pt>
                <c:pt idx="246">
                  <c:v>55.753066666666683</c:v>
                </c:pt>
                <c:pt idx="247">
                  <c:v>55.27964166666667</c:v>
                </c:pt>
                <c:pt idx="248">
                  <c:v>55.084150000000001</c:v>
                </c:pt>
                <c:pt idx="249">
                  <c:v>54.123666666666658</c:v>
                </c:pt>
                <c:pt idx="250">
                  <c:v>53.808791666666657</c:v>
                </c:pt>
                <c:pt idx="251">
                  <c:v>53.472833333333334</c:v>
                </c:pt>
                <c:pt idx="252">
                  <c:v>52.960241666666668</c:v>
                </c:pt>
                <c:pt idx="253">
                  <c:v>52.856116666666658</c:v>
                </c:pt>
                <c:pt idx="254">
                  <c:v>52.623475000000006</c:v>
                </c:pt>
                <c:pt idx="255">
                  <c:v>52.419600000000003</c:v>
                </c:pt>
                <c:pt idx="256">
                  <c:v>52.164550000000013</c:v>
                </c:pt>
                <c:pt idx="257">
                  <c:v>51.938975000000006</c:v>
                </c:pt>
                <c:pt idx="258">
                  <c:v>51.797308333333326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C4-4DA9-BFA8-72C8CE48EC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Austria!$C$1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Austria!$B$2:$B$82</c:f>
              <c:numCache>
                <c:formatCode>m/d/yyyy</c:formatCode>
                <c:ptCount val="81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  <c:pt idx="4">
                  <c:v>41487</c:v>
                </c:pt>
                <c:pt idx="5">
                  <c:v>41518</c:v>
                </c:pt>
                <c:pt idx="6">
                  <c:v>41548</c:v>
                </c:pt>
                <c:pt idx="7">
                  <c:v>41579</c:v>
                </c:pt>
                <c:pt idx="8">
                  <c:v>41609</c:v>
                </c:pt>
                <c:pt idx="9">
                  <c:v>44184</c:v>
                </c:pt>
                <c:pt idx="10">
                  <c:v>41671</c:v>
                </c:pt>
                <c:pt idx="11">
                  <c:v>41699</c:v>
                </c:pt>
                <c:pt idx="12">
                  <c:v>41730</c:v>
                </c:pt>
                <c:pt idx="13">
                  <c:v>41760</c:v>
                </c:pt>
                <c:pt idx="14">
                  <c:v>41791</c:v>
                </c:pt>
                <c:pt idx="15">
                  <c:v>41821</c:v>
                </c:pt>
                <c:pt idx="16">
                  <c:v>41852</c:v>
                </c:pt>
                <c:pt idx="17">
                  <c:v>41883</c:v>
                </c:pt>
                <c:pt idx="18">
                  <c:v>41913</c:v>
                </c:pt>
                <c:pt idx="19">
                  <c:v>41944</c:v>
                </c:pt>
                <c:pt idx="20">
                  <c:v>41974</c:v>
                </c:pt>
                <c:pt idx="21">
                  <c:v>42005</c:v>
                </c:pt>
                <c:pt idx="22">
                  <c:v>42036</c:v>
                </c:pt>
                <c:pt idx="23">
                  <c:v>42064</c:v>
                </c:pt>
                <c:pt idx="24">
                  <c:v>42095</c:v>
                </c:pt>
                <c:pt idx="25">
                  <c:v>42125</c:v>
                </c:pt>
                <c:pt idx="26">
                  <c:v>42156</c:v>
                </c:pt>
                <c:pt idx="27">
                  <c:v>42186</c:v>
                </c:pt>
                <c:pt idx="28">
                  <c:v>42217</c:v>
                </c:pt>
                <c:pt idx="29">
                  <c:v>42248</c:v>
                </c:pt>
                <c:pt idx="30">
                  <c:v>42278</c:v>
                </c:pt>
                <c:pt idx="31">
                  <c:v>42309</c:v>
                </c:pt>
                <c:pt idx="32">
                  <c:v>42339</c:v>
                </c:pt>
                <c:pt idx="33">
                  <c:v>42370</c:v>
                </c:pt>
                <c:pt idx="34">
                  <c:v>42401</c:v>
                </c:pt>
                <c:pt idx="35">
                  <c:v>42430</c:v>
                </c:pt>
                <c:pt idx="36">
                  <c:v>42461</c:v>
                </c:pt>
                <c:pt idx="37">
                  <c:v>42491</c:v>
                </c:pt>
                <c:pt idx="38">
                  <c:v>42522</c:v>
                </c:pt>
                <c:pt idx="39">
                  <c:v>42552</c:v>
                </c:pt>
                <c:pt idx="40">
                  <c:v>42583</c:v>
                </c:pt>
                <c:pt idx="41">
                  <c:v>42614</c:v>
                </c:pt>
                <c:pt idx="42">
                  <c:v>42644</c:v>
                </c:pt>
                <c:pt idx="43">
                  <c:v>42675</c:v>
                </c:pt>
                <c:pt idx="44">
                  <c:v>42705</c:v>
                </c:pt>
                <c:pt idx="45">
                  <c:v>42736</c:v>
                </c:pt>
                <c:pt idx="46">
                  <c:v>42767</c:v>
                </c:pt>
                <c:pt idx="47">
                  <c:v>42795</c:v>
                </c:pt>
                <c:pt idx="48">
                  <c:v>42826</c:v>
                </c:pt>
                <c:pt idx="49">
                  <c:v>42856</c:v>
                </c:pt>
                <c:pt idx="50">
                  <c:v>42887</c:v>
                </c:pt>
                <c:pt idx="51">
                  <c:v>42917</c:v>
                </c:pt>
                <c:pt idx="52">
                  <c:v>42948</c:v>
                </c:pt>
                <c:pt idx="53">
                  <c:v>42979</c:v>
                </c:pt>
                <c:pt idx="54">
                  <c:v>43009</c:v>
                </c:pt>
                <c:pt idx="55">
                  <c:v>43040</c:v>
                </c:pt>
                <c:pt idx="56">
                  <c:v>43070</c:v>
                </c:pt>
                <c:pt idx="57">
                  <c:v>43101</c:v>
                </c:pt>
                <c:pt idx="58">
                  <c:v>43132</c:v>
                </c:pt>
                <c:pt idx="59">
                  <c:v>43160</c:v>
                </c:pt>
                <c:pt idx="60">
                  <c:v>43191</c:v>
                </c:pt>
                <c:pt idx="61">
                  <c:v>43221</c:v>
                </c:pt>
                <c:pt idx="62">
                  <c:v>43252</c:v>
                </c:pt>
                <c:pt idx="63">
                  <c:v>43282</c:v>
                </c:pt>
                <c:pt idx="64">
                  <c:v>43313</c:v>
                </c:pt>
                <c:pt idx="65">
                  <c:v>43344</c:v>
                </c:pt>
                <c:pt idx="66">
                  <c:v>43374</c:v>
                </c:pt>
                <c:pt idx="67">
                  <c:v>43405</c:v>
                </c:pt>
                <c:pt idx="68">
                  <c:v>43435</c:v>
                </c:pt>
                <c:pt idx="69">
                  <c:v>43466</c:v>
                </c:pt>
                <c:pt idx="70">
                  <c:v>43497</c:v>
                </c:pt>
                <c:pt idx="71">
                  <c:v>43525</c:v>
                </c:pt>
                <c:pt idx="72">
                  <c:v>43556</c:v>
                </c:pt>
                <c:pt idx="73">
                  <c:v>43586</c:v>
                </c:pt>
                <c:pt idx="74">
                  <c:v>43617</c:v>
                </c:pt>
                <c:pt idx="75">
                  <c:v>43647</c:v>
                </c:pt>
                <c:pt idx="76">
                  <c:v>43678</c:v>
                </c:pt>
                <c:pt idx="77">
                  <c:v>43709</c:v>
                </c:pt>
                <c:pt idx="78">
                  <c:v>43739</c:v>
                </c:pt>
                <c:pt idx="79">
                  <c:v>43770</c:v>
                </c:pt>
                <c:pt idx="80">
                  <c:v>43800</c:v>
                </c:pt>
              </c:numCache>
            </c:numRef>
          </c:cat>
          <c:val>
            <c:numRef>
              <c:f>Austria!$C$2:$C$82</c:f>
              <c:numCache>
                <c:formatCode>General</c:formatCode>
                <c:ptCount val="81"/>
                <c:pt idx="0">
                  <c:v>47.8</c:v>
                </c:pt>
                <c:pt idx="1">
                  <c:v>48.2</c:v>
                </c:pt>
                <c:pt idx="2">
                  <c:v>48.3</c:v>
                </c:pt>
                <c:pt idx="3">
                  <c:v>49.1</c:v>
                </c:pt>
                <c:pt idx="4">
                  <c:v>52</c:v>
                </c:pt>
                <c:pt idx="5">
                  <c:v>51.1</c:v>
                </c:pt>
                <c:pt idx="6">
                  <c:v>52.7</c:v>
                </c:pt>
                <c:pt idx="7">
                  <c:v>54.3</c:v>
                </c:pt>
                <c:pt idx="8">
                  <c:v>54.1</c:v>
                </c:pt>
                <c:pt idx="9" formatCode="0.00">
                  <c:v>46</c:v>
                </c:pt>
                <c:pt idx="10">
                  <c:v>53</c:v>
                </c:pt>
                <c:pt idx="11">
                  <c:v>51</c:v>
                </c:pt>
                <c:pt idx="12">
                  <c:v>51.4</c:v>
                </c:pt>
                <c:pt idx="13">
                  <c:v>50.9</c:v>
                </c:pt>
                <c:pt idx="14">
                  <c:v>50.4</c:v>
                </c:pt>
                <c:pt idx="15">
                  <c:v>50.9</c:v>
                </c:pt>
                <c:pt idx="16">
                  <c:v>50.9</c:v>
                </c:pt>
                <c:pt idx="17">
                  <c:v>47.9</c:v>
                </c:pt>
                <c:pt idx="18">
                  <c:v>46.9</c:v>
                </c:pt>
                <c:pt idx="19">
                  <c:v>47.4</c:v>
                </c:pt>
                <c:pt idx="20">
                  <c:v>49.2</c:v>
                </c:pt>
                <c:pt idx="21">
                  <c:v>48.5</c:v>
                </c:pt>
                <c:pt idx="22">
                  <c:v>48.7</c:v>
                </c:pt>
                <c:pt idx="23">
                  <c:v>47.7</c:v>
                </c:pt>
                <c:pt idx="24">
                  <c:v>50.1</c:v>
                </c:pt>
                <c:pt idx="25">
                  <c:v>50.3</c:v>
                </c:pt>
                <c:pt idx="26">
                  <c:v>51.2</c:v>
                </c:pt>
                <c:pt idx="27">
                  <c:v>52.4</c:v>
                </c:pt>
                <c:pt idx="28">
                  <c:v>50.5</c:v>
                </c:pt>
                <c:pt idx="29">
                  <c:v>52.5</c:v>
                </c:pt>
                <c:pt idx="30">
                  <c:v>53</c:v>
                </c:pt>
                <c:pt idx="31">
                  <c:v>51.4</c:v>
                </c:pt>
                <c:pt idx="32">
                  <c:v>50.6</c:v>
                </c:pt>
                <c:pt idx="33">
                  <c:v>51.2</c:v>
                </c:pt>
                <c:pt idx="34">
                  <c:v>51.9</c:v>
                </c:pt>
                <c:pt idx="35">
                  <c:v>52.8</c:v>
                </c:pt>
                <c:pt idx="36">
                  <c:v>52</c:v>
                </c:pt>
                <c:pt idx="37">
                  <c:v>52</c:v>
                </c:pt>
                <c:pt idx="38">
                  <c:v>54.5</c:v>
                </c:pt>
                <c:pt idx="39">
                  <c:v>53.2</c:v>
                </c:pt>
                <c:pt idx="40">
                  <c:v>52.1</c:v>
                </c:pt>
                <c:pt idx="41">
                  <c:v>53.5</c:v>
                </c:pt>
                <c:pt idx="42">
                  <c:v>53.9</c:v>
                </c:pt>
                <c:pt idx="43">
                  <c:v>55.4</c:v>
                </c:pt>
                <c:pt idx="44">
                  <c:v>56.3</c:v>
                </c:pt>
                <c:pt idx="45">
                  <c:v>57.3</c:v>
                </c:pt>
                <c:pt idx="46">
                  <c:v>57.2</c:v>
                </c:pt>
                <c:pt idx="47">
                  <c:v>56.8</c:v>
                </c:pt>
                <c:pt idx="48">
                  <c:v>58.1</c:v>
                </c:pt>
                <c:pt idx="49">
                  <c:v>58</c:v>
                </c:pt>
                <c:pt idx="50">
                  <c:v>60.7</c:v>
                </c:pt>
                <c:pt idx="51">
                  <c:v>60</c:v>
                </c:pt>
                <c:pt idx="52">
                  <c:v>61.1</c:v>
                </c:pt>
                <c:pt idx="53">
                  <c:v>59.4</c:v>
                </c:pt>
                <c:pt idx="54">
                  <c:v>59.4</c:v>
                </c:pt>
                <c:pt idx="55">
                  <c:v>61.9</c:v>
                </c:pt>
                <c:pt idx="56">
                  <c:v>64.3</c:v>
                </c:pt>
                <c:pt idx="57">
                  <c:v>61.3</c:v>
                </c:pt>
                <c:pt idx="58">
                  <c:v>59.2</c:v>
                </c:pt>
                <c:pt idx="59">
                  <c:v>58</c:v>
                </c:pt>
                <c:pt idx="60">
                  <c:v>58</c:v>
                </c:pt>
                <c:pt idx="61">
                  <c:v>57.3</c:v>
                </c:pt>
                <c:pt idx="62">
                  <c:v>56.6</c:v>
                </c:pt>
                <c:pt idx="63">
                  <c:v>56.8</c:v>
                </c:pt>
                <c:pt idx="64">
                  <c:v>56.4</c:v>
                </c:pt>
                <c:pt idx="65">
                  <c:v>55</c:v>
                </c:pt>
                <c:pt idx="66">
                  <c:v>53.8</c:v>
                </c:pt>
                <c:pt idx="67">
                  <c:v>54.9</c:v>
                </c:pt>
                <c:pt idx="68">
                  <c:v>53.9</c:v>
                </c:pt>
                <c:pt idx="69">
                  <c:v>52.7</c:v>
                </c:pt>
                <c:pt idx="70">
                  <c:v>51.8</c:v>
                </c:pt>
                <c:pt idx="71">
                  <c:v>50</c:v>
                </c:pt>
                <c:pt idx="72">
                  <c:v>49.2</c:v>
                </c:pt>
                <c:pt idx="73">
                  <c:v>48.3</c:v>
                </c:pt>
                <c:pt idx="74">
                  <c:v>47.5</c:v>
                </c:pt>
                <c:pt idx="75">
                  <c:v>47</c:v>
                </c:pt>
                <c:pt idx="76">
                  <c:v>47.9</c:v>
                </c:pt>
                <c:pt idx="77">
                  <c:v>45.1</c:v>
                </c:pt>
                <c:pt idx="78">
                  <c:v>45.5</c:v>
                </c:pt>
                <c:pt idx="79">
                  <c:v>46</c:v>
                </c:pt>
                <c:pt idx="80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Austria!$D$1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Austria!$B$2:$B$82</c:f>
              <c:numCache>
                <c:formatCode>m/d/yyyy</c:formatCode>
                <c:ptCount val="81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  <c:pt idx="4">
                  <c:v>41487</c:v>
                </c:pt>
                <c:pt idx="5">
                  <c:v>41518</c:v>
                </c:pt>
                <c:pt idx="6">
                  <c:v>41548</c:v>
                </c:pt>
                <c:pt idx="7">
                  <c:v>41579</c:v>
                </c:pt>
                <c:pt idx="8">
                  <c:v>41609</c:v>
                </c:pt>
                <c:pt idx="9">
                  <c:v>44184</c:v>
                </c:pt>
                <c:pt idx="10">
                  <c:v>41671</c:v>
                </c:pt>
                <c:pt idx="11">
                  <c:v>41699</c:v>
                </c:pt>
                <c:pt idx="12">
                  <c:v>41730</c:v>
                </c:pt>
                <c:pt idx="13">
                  <c:v>41760</c:v>
                </c:pt>
                <c:pt idx="14">
                  <c:v>41791</c:v>
                </c:pt>
                <c:pt idx="15">
                  <c:v>41821</c:v>
                </c:pt>
                <c:pt idx="16">
                  <c:v>41852</c:v>
                </c:pt>
                <c:pt idx="17">
                  <c:v>41883</c:v>
                </c:pt>
                <c:pt idx="18">
                  <c:v>41913</c:v>
                </c:pt>
                <c:pt idx="19">
                  <c:v>41944</c:v>
                </c:pt>
                <c:pt idx="20">
                  <c:v>41974</c:v>
                </c:pt>
                <c:pt idx="21">
                  <c:v>42005</c:v>
                </c:pt>
                <c:pt idx="22">
                  <c:v>42036</c:v>
                </c:pt>
                <c:pt idx="23">
                  <c:v>42064</c:v>
                </c:pt>
                <c:pt idx="24">
                  <c:v>42095</c:v>
                </c:pt>
                <c:pt idx="25">
                  <c:v>42125</c:v>
                </c:pt>
                <c:pt idx="26">
                  <c:v>42156</c:v>
                </c:pt>
                <c:pt idx="27">
                  <c:v>42186</c:v>
                </c:pt>
                <c:pt idx="28">
                  <c:v>42217</c:v>
                </c:pt>
                <c:pt idx="29">
                  <c:v>42248</c:v>
                </c:pt>
                <c:pt idx="30">
                  <c:v>42278</c:v>
                </c:pt>
                <c:pt idx="31">
                  <c:v>42309</c:v>
                </c:pt>
                <c:pt idx="32">
                  <c:v>42339</c:v>
                </c:pt>
                <c:pt idx="33">
                  <c:v>42370</c:v>
                </c:pt>
                <c:pt idx="34">
                  <c:v>42401</c:v>
                </c:pt>
                <c:pt idx="35">
                  <c:v>42430</c:v>
                </c:pt>
                <c:pt idx="36">
                  <c:v>42461</c:v>
                </c:pt>
                <c:pt idx="37">
                  <c:v>42491</c:v>
                </c:pt>
                <c:pt idx="38">
                  <c:v>42522</c:v>
                </c:pt>
                <c:pt idx="39">
                  <c:v>42552</c:v>
                </c:pt>
                <c:pt idx="40">
                  <c:v>42583</c:v>
                </c:pt>
                <c:pt idx="41">
                  <c:v>42614</c:v>
                </c:pt>
                <c:pt idx="42">
                  <c:v>42644</c:v>
                </c:pt>
                <c:pt idx="43">
                  <c:v>42675</c:v>
                </c:pt>
                <c:pt idx="44">
                  <c:v>42705</c:v>
                </c:pt>
                <c:pt idx="45">
                  <c:v>42736</c:v>
                </c:pt>
                <c:pt idx="46">
                  <c:v>42767</c:v>
                </c:pt>
                <c:pt idx="47">
                  <c:v>42795</c:v>
                </c:pt>
                <c:pt idx="48">
                  <c:v>42826</c:v>
                </c:pt>
                <c:pt idx="49">
                  <c:v>42856</c:v>
                </c:pt>
                <c:pt idx="50">
                  <c:v>42887</c:v>
                </c:pt>
                <c:pt idx="51">
                  <c:v>42917</c:v>
                </c:pt>
                <c:pt idx="52">
                  <c:v>42948</c:v>
                </c:pt>
                <c:pt idx="53">
                  <c:v>42979</c:v>
                </c:pt>
                <c:pt idx="54">
                  <c:v>43009</c:v>
                </c:pt>
                <c:pt idx="55">
                  <c:v>43040</c:v>
                </c:pt>
                <c:pt idx="56">
                  <c:v>43070</c:v>
                </c:pt>
                <c:pt idx="57">
                  <c:v>43101</c:v>
                </c:pt>
                <c:pt idx="58">
                  <c:v>43132</c:v>
                </c:pt>
                <c:pt idx="59">
                  <c:v>43160</c:v>
                </c:pt>
                <c:pt idx="60">
                  <c:v>43191</c:v>
                </c:pt>
                <c:pt idx="61">
                  <c:v>43221</c:v>
                </c:pt>
                <c:pt idx="62">
                  <c:v>43252</c:v>
                </c:pt>
                <c:pt idx="63">
                  <c:v>43282</c:v>
                </c:pt>
                <c:pt idx="64">
                  <c:v>43313</c:v>
                </c:pt>
                <c:pt idx="65">
                  <c:v>43344</c:v>
                </c:pt>
                <c:pt idx="66">
                  <c:v>43374</c:v>
                </c:pt>
                <c:pt idx="67">
                  <c:v>43405</c:v>
                </c:pt>
                <c:pt idx="68">
                  <c:v>43435</c:v>
                </c:pt>
                <c:pt idx="69">
                  <c:v>43466</c:v>
                </c:pt>
                <c:pt idx="70">
                  <c:v>43497</c:v>
                </c:pt>
                <c:pt idx="71">
                  <c:v>43525</c:v>
                </c:pt>
                <c:pt idx="72">
                  <c:v>43556</c:v>
                </c:pt>
                <c:pt idx="73">
                  <c:v>43586</c:v>
                </c:pt>
                <c:pt idx="74">
                  <c:v>43617</c:v>
                </c:pt>
                <c:pt idx="75">
                  <c:v>43647</c:v>
                </c:pt>
                <c:pt idx="76">
                  <c:v>43678</c:v>
                </c:pt>
                <c:pt idx="77">
                  <c:v>43709</c:v>
                </c:pt>
                <c:pt idx="78">
                  <c:v>43739</c:v>
                </c:pt>
                <c:pt idx="79">
                  <c:v>43770</c:v>
                </c:pt>
                <c:pt idx="80">
                  <c:v>43800</c:v>
                </c:pt>
              </c:numCache>
            </c:numRef>
          </c:cat>
          <c:val>
            <c:numRef>
              <c:f>Austria!$D$2:$D$82</c:f>
              <c:numCache>
                <c:formatCode>General</c:formatCode>
                <c:ptCount val="81"/>
                <c:pt idx="1">
                  <c:v>0.40000000000000568</c:v>
                </c:pt>
                <c:pt idx="2">
                  <c:v>9.9999999999994316E-2</c:v>
                </c:pt>
                <c:pt idx="3">
                  <c:v>0.80000000000000426</c:v>
                </c:pt>
                <c:pt idx="4">
                  <c:v>2.8999999999999986</c:v>
                </c:pt>
                <c:pt idx="5">
                  <c:v>-0.89999999999999858</c:v>
                </c:pt>
                <c:pt idx="6">
                  <c:v>1.6000000000000014</c:v>
                </c:pt>
                <c:pt idx="7">
                  <c:v>1.5999999999999943</c:v>
                </c:pt>
                <c:pt idx="8">
                  <c:v>-0.19999999999999574</c:v>
                </c:pt>
                <c:pt idx="9">
                  <c:v>-8.1000000000000014</c:v>
                </c:pt>
                <c:pt idx="10">
                  <c:v>7</c:v>
                </c:pt>
                <c:pt idx="11">
                  <c:v>-2</c:v>
                </c:pt>
                <c:pt idx="12">
                  <c:v>0.39999999999999858</c:v>
                </c:pt>
                <c:pt idx="13">
                  <c:v>-0.5</c:v>
                </c:pt>
                <c:pt idx="14">
                  <c:v>-0.5</c:v>
                </c:pt>
                <c:pt idx="15">
                  <c:v>0.5</c:v>
                </c:pt>
                <c:pt idx="16">
                  <c:v>0</c:v>
                </c:pt>
                <c:pt idx="17">
                  <c:v>-3</c:v>
                </c:pt>
                <c:pt idx="18">
                  <c:v>-1</c:v>
                </c:pt>
                <c:pt idx="19">
                  <c:v>0.5</c:v>
                </c:pt>
                <c:pt idx="20">
                  <c:v>1.8000000000000043</c:v>
                </c:pt>
                <c:pt idx="21">
                  <c:v>-0.70000000000000284</c:v>
                </c:pt>
                <c:pt idx="22">
                  <c:v>0.20000000000000284</c:v>
                </c:pt>
                <c:pt idx="23">
                  <c:v>-1</c:v>
                </c:pt>
                <c:pt idx="24">
                  <c:v>2.3999999999999986</c:v>
                </c:pt>
                <c:pt idx="25">
                  <c:v>0.19999999999999574</c:v>
                </c:pt>
                <c:pt idx="26">
                  <c:v>0.90000000000000568</c:v>
                </c:pt>
                <c:pt idx="27">
                  <c:v>1.1999999999999957</c:v>
                </c:pt>
                <c:pt idx="28">
                  <c:v>-1.8999999999999986</c:v>
                </c:pt>
                <c:pt idx="29">
                  <c:v>2</c:v>
                </c:pt>
                <c:pt idx="30">
                  <c:v>0.5</c:v>
                </c:pt>
                <c:pt idx="31">
                  <c:v>-1.6000000000000014</c:v>
                </c:pt>
                <c:pt idx="32">
                  <c:v>-0.79999999999999716</c:v>
                </c:pt>
                <c:pt idx="33">
                  <c:v>0.60000000000000142</c:v>
                </c:pt>
                <c:pt idx="34">
                  <c:v>0.69999999999999574</c:v>
                </c:pt>
                <c:pt idx="35">
                  <c:v>0.89999999999999858</c:v>
                </c:pt>
                <c:pt idx="36">
                  <c:v>-0.79999999999999716</c:v>
                </c:pt>
                <c:pt idx="37">
                  <c:v>0</c:v>
                </c:pt>
                <c:pt idx="38">
                  <c:v>2.5</c:v>
                </c:pt>
                <c:pt idx="39">
                  <c:v>-1.2999999999999972</c:v>
                </c:pt>
                <c:pt idx="40">
                  <c:v>-1.1000000000000014</c:v>
                </c:pt>
                <c:pt idx="41">
                  <c:v>1.3999999999999986</c:v>
                </c:pt>
                <c:pt idx="42">
                  <c:v>0.39999999999999858</c:v>
                </c:pt>
                <c:pt idx="43">
                  <c:v>1.5</c:v>
                </c:pt>
                <c:pt idx="44">
                  <c:v>0.89999999999999858</c:v>
                </c:pt>
                <c:pt idx="45">
                  <c:v>1</c:v>
                </c:pt>
                <c:pt idx="46">
                  <c:v>-9.9999999999994316E-2</c:v>
                </c:pt>
                <c:pt idx="47">
                  <c:v>-0.40000000000000568</c:v>
                </c:pt>
                <c:pt idx="48">
                  <c:v>1.3000000000000043</c:v>
                </c:pt>
                <c:pt idx="49">
                  <c:v>-0.10000000000000142</c:v>
                </c:pt>
                <c:pt idx="50">
                  <c:v>2.7000000000000028</c:v>
                </c:pt>
                <c:pt idx="51">
                  <c:v>-0.70000000000000284</c:v>
                </c:pt>
                <c:pt idx="52">
                  <c:v>1.1000000000000014</c:v>
                </c:pt>
                <c:pt idx="53">
                  <c:v>-1.7000000000000028</c:v>
                </c:pt>
                <c:pt idx="54">
                  <c:v>0</c:v>
                </c:pt>
                <c:pt idx="55">
                  <c:v>2.5</c:v>
                </c:pt>
                <c:pt idx="56">
                  <c:v>2.3999999999999986</c:v>
                </c:pt>
                <c:pt idx="57">
                  <c:v>-3</c:v>
                </c:pt>
                <c:pt idx="58">
                  <c:v>-2.0999999999999943</c:v>
                </c:pt>
                <c:pt idx="59">
                  <c:v>-1.2000000000000028</c:v>
                </c:pt>
                <c:pt idx="60">
                  <c:v>0</c:v>
                </c:pt>
                <c:pt idx="61">
                  <c:v>-0.70000000000000284</c:v>
                </c:pt>
                <c:pt idx="62">
                  <c:v>-0.69999999999999574</c:v>
                </c:pt>
                <c:pt idx="63">
                  <c:v>0.19999999999999574</c:v>
                </c:pt>
                <c:pt idx="64">
                  <c:v>-0.39999999999999858</c:v>
                </c:pt>
                <c:pt idx="65">
                  <c:v>-1.3999999999999986</c:v>
                </c:pt>
                <c:pt idx="66">
                  <c:v>-1.2000000000000028</c:v>
                </c:pt>
                <c:pt idx="67">
                  <c:v>1.1000000000000014</c:v>
                </c:pt>
                <c:pt idx="68">
                  <c:v>-1</c:v>
                </c:pt>
                <c:pt idx="69">
                  <c:v>-1.1999999999999957</c:v>
                </c:pt>
                <c:pt idx="70">
                  <c:v>-0.90000000000000568</c:v>
                </c:pt>
                <c:pt idx="71">
                  <c:v>-1.7999999999999972</c:v>
                </c:pt>
                <c:pt idx="72">
                  <c:v>-0.79999999999999716</c:v>
                </c:pt>
                <c:pt idx="73">
                  <c:v>-0.90000000000000568</c:v>
                </c:pt>
                <c:pt idx="74">
                  <c:v>-0.79999999999999716</c:v>
                </c:pt>
                <c:pt idx="75">
                  <c:v>-0.5</c:v>
                </c:pt>
                <c:pt idx="76">
                  <c:v>0.89999999999999858</c:v>
                </c:pt>
                <c:pt idx="77">
                  <c:v>-2.7999999999999972</c:v>
                </c:pt>
                <c:pt idx="78">
                  <c:v>0.39999999999999858</c:v>
                </c:pt>
                <c:pt idx="79">
                  <c:v>0.5</c:v>
                </c:pt>
                <c:pt idx="8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Austria!$E$1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Austria!$B$2:$B$82</c:f>
              <c:numCache>
                <c:formatCode>m/d/yyyy</c:formatCode>
                <c:ptCount val="81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  <c:pt idx="4">
                  <c:v>41487</c:v>
                </c:pt>
                <c:pt idx="5">
                  <c:v>41518</c:v>
                </c:pt>
                <c:pt idx="6">
                  <c:v>41548</c:v>
                </c:pt>
                <c:pt idx="7">
                  <c:v>41579</c:v>
                </c:pt>
                <c:pt idx="8">
                  <c:v>41609</c:v>
                </c:pt>
                <c:pt idx="9">
                  <c:v>44184</c:v>
                </c:pt>
                <c:pt idx="10">
                  <c:v>41671</c:v>
                </c:pt>
                <c:pt idx="11">
                  <c:v>41699</c:v>
                </c:pt>
                <c:pt idx="12">
                  <c:v>41730</c:v>
                </c:pt>
                <c:pt idx="13">
                  <c:v>41760</c:v>
                </c:pt>
                <c:pt idx="14">
                  <c:v>41791</c:v>
                </c:pt>
                <c:pt idx="15">
                  <c:v>41821</c:v>
                </c:pt>
                <c:pt idx="16">
                  <c:v>41852</c:v>
                </c:pt>
                <c:pt idx="17">
                  <c:v>41883</c:v>
                </c:pt>
                <c:pt idx="18">
                  <c:v>41913</c:v>
                </c:pt>
                <c:pt idx="19">
                  <c:v>41944</c:v>
                </c:pt>
                <c:pt idx="20">
                  <c:v>41974</c:v>
                </c:pt>
                <c:pt idx="21">
                  <c:v>42005</c:v>
                </c:pt>
                <c:pt idx="22">
                  <c:v>42036</c:v>
                </c:pt>
                <c:pt idx="23">
                  <c:v>42064</c:v>
                </c:pt>
                <c:pt idx="24">
                  <c:v>42095</c:v>
                </c:pt>
                <c:pt idx="25">
                  <c:v>42125</c:v>
                </c:pt>
                <c:pt idx="26">
                  <c:v>42156</c:v>
                </c:pt>
                <c:pt idx="27">
                  <c:v>42186</c:v>
                </c:pt>
                <c:pt idx="28">
                  <c:v>42217</c:v>
                </c:pt>
                <c:pt idx="29">
                  <c:v>42248</c:v>
                </c:pt>
                <c:pt idx="30">
                  <c:v>42278</c:v>
                </c:pt>
                <c:pt idx="31">
                  <c:v>42309</c:v>
                </c:pt>
                <c:pt idx="32">
                  <c:v>42339</c:v>
                </c:pt>
                <c:pt idx="33">
                  <c:v>42370</c:v>
                </c:pt>
                <c:pt idx="34">
                  <c:v>42401</c:v>
                </c:pt>
                <c:pt idx="35">
                  <c:v>42430</c:v>
                </c:pt>
                <c:pt idx="36">
                  <c:v>42461</c:v>
                </c:pt>
                <c:pt idx="37">
                  <c:v>42491</c:v>
                </c:pt>
                <c:pt idx="38">
                  <c:v>42522</c:v>
                </c:pt>
                <c:pt idx="39">
                  <c:v>42552</c:v>
                </c:pt>
                <c:pt idx="40">
                  <c:v>42583</c:v>
                </c:pt>
                <c:pt idx="41">
                  <c:v>42614</c:v>
                </c:pt>
                <c:pt idx="42">
                  <c:v>42644</c:v>
                </c:pt>
                <c:pt idx="43">
                  <c:v>42675</c:v>
                </c:pt>
                <c:pt idx="44">
                  <c:v>42705</c:v>
                </c:pt>
                <c:pt idx="45">
                  <c:v>42736</c:v>
                </c:pt>
                <c:pt idx="46">
                  <c:v>42767</c:v>
                </c:pt>
                <c:pt idx="47">
                  <c:v>42795</c:v>
                </c:pt>
                <c:pt idx="48">
                  <c:v>42826</c:v>
                </c:pt>
                <c:pt idx="49">
                  <c:v>42856</c:v>
                </c:pt>
                <c:pt idx="50">
                  <c:v>42887</c:v>
                </c:pt>
                <c:pt idx="51">
                  <c:v>42917</c:v>
                </c:pt>
                <c:pt idx="52">
                  <c:v>42948</c:v>
                </c:pt>
                <c:pt idx="53">
                  <c:v>42979</c:v>
                </c:pt>
                <c:pt idx="54">
                  <c:v>43009</c:v>
                </c:pt>
                <c:pt idx="55">
                  <c:v>43040</c:v>
                </c:pt>
                <c:pt idx="56">
                  <c:v>43070</c:v>
                </c:pt>
                <c:pt idx="57">
                  <c:v>43101</c:v>
                </c:pt>
                <c:pt idx="58">
                  <c:v>43132</c:v>
                </c:pt>
                <c:pt idx="59">
                  <c:v>43160</c:v>
                </c:pt>
                <c:pt idx="60">
                  <c:v>43191</c:v>
                </c:pt>
                <c:pt idx="61">
                  <c:v>43221</c:v>
                </c:pt>
                <c:pt idx="62">
                  <c:v>43252</c:v>
                </c:pt>
                <c:pt idx="63">
                  <c:v>43282</c:v>
                </c:pt>
                <c:pt idx="64">
                  <c:v>43313</c:v>
                </c:pt>
                <c:pt idx="65">
                  <c:v>43344</c:v>
                </c:pt>
                <c:pt idx="66">
                  <c:v>43374</c:v>
                </c:pt>
                <c:pt idx="67">
                  <c:v>43405</c:v>
                </c:pt>
                <c:pt idx="68">
                  <c:v>43435</c:v>
                </c:pt>
                <c:pt idx="69">
                  <c:v>43466</c:v>
                </c:pt>
                <c:pt idx="70">
                  <c:v>43497</c:v>
                </c:pt>
                <c:pt idx="71">
                  <c:v>43525</c:v>
                </c:pt>
                <c:pt idx="72">
                  <c:v>43556</c:v>
                </c:pt>
                <c:pt idx="73">
                  <c:v>43586</c:v>
                </c:pt>
                <c:pt idx="74">
                  <c:v>43617</c:v>
                </c:pt>
                <c:pt idx="75">
                  <c:v>43647</c:v>
                </c:pt>
                <c:pt idx="76">
                  <c:v>43678</c:v>
                </c:pt>
                <c:pt idx="77">
                  <c:v>43709</c:v>
                </c:pt>
                <c:pt idx="78">
                  <c:v>43739</c:v>
                </c:pt>
                <c:pt idx="79">
                  <c:v>43770</c:v>
                </c:pt>
                <c:pt idx="80">
                  <c:v>43800</c:v>
                </c:pt>
              </c:numCache>
            </c:numRef>
          </c:cat>
          <c:val>
            <c:numRef>
              <c:f>Austria!$E$3:$E$82</c:f>
              <c:numCache>
                <c:formatCode>0.00</c:formatCod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51.054545454545455</c:v>
                </c:pt>
                <c:pt idx="11">
                  <c:v>51.381818181818176</c:v>
                </c:pt>
                <c:pt idx="12">
                  <c:v>51.627272727272725</c:v>
                </c:pt>
                <c:pt idx="13">
                  <c:v>51.81818181818182</c:v>
                </c:pt>
                <c:pt idx="14">
                  <c:v>51.981818181818177</c:v>
                </c:pt>
                <c:pt idx="15">
                  <c:v>51.881818181818176</c:v>
                </c:pt>
                <c:pt idx="16">
                  <c:v>51.590909090909079</c:v>
                </c:pt>
                <c:pt idx="17">
                  <c:v>51.063636363636355</c:v>
                </c:pt>
                <c:pt idx="18">
                  <c:v>50.436363636363623</c:v>
                </c:pt>
                <c:pt idx="19">
                  <c:v>49.990909090909078</c:v>
                </c:pt>
                <c:pt idx="20">
                  <c:v>49.866666666666653</c:v>
                </c:pt>
                <c:pt idx="21">
                  <c:v>49.508333333333326</c:v>
                </c:pt>
                <c:pt idx="22">
                  <c:v>49.233333333333327</c:v>
                </c:pt>
                <c:pt idx="23">
                  <c:v>49.125</c:v>
                </c:pt>
                <c:pt idx="24">
                  <c:v>49.074999999999989</c:v>
                </c:pt>
                <c:pt idx="25">
                  <c:v>49.141666666666673</c:v>
                </c:pt>
                <c:pt idx="26">
                  <c:v>49.266666666666673</c:v>
                </c:pt>
                <c:pt idx="27">
                  <c:v>49.233333333333327</c:v>
                </c:pt>
                <c:pt idx="28">
                  <c:v>49.616666666666667</c:v>
                </c:pt>
                <c:pt idx="29">
                  <c:v>50.125</c:v>
                </c:pt>
                <c:pt idx="30">
                  <c:v>50.458333333333321</c:v>
                </c:pt>
                <c:pt idx="31">
                  <c:v>50.574999999999996</c:v>
                </c:pt>
                <c:pt idx="32">
                  <c:v>50.800000000000004</c:v>
                </c:pt>
                <c:pt idx="33">
                  <c:v>51.06666666666667</c:v>
                </c:pt>
                <c:pt idx="34">
                  <c:v>51.491666666666667</c:v>
                </c:pt>
                <c:pt idx="35">
                  <c:v>51.65</c:v>
                </c:pt>
                <c:pt idx="36">
                  <c:v>51.791666666666664</c:v>
                </c:pt>
                <c:pt idx="37">
                  <c:v>52.066666666666663</c:v>
                </c:pt>
                <c:pt idx="38">
                  <c:v>52.133333333333333</c:v>
                </c:pt>
                <c:pt idx="39">
                  <c:v>52.266666666666673</c:v>
                </c:pt>
                <c:pt idx="40">
                  <c:v>52.35</c:v>
                </c:pt>
                <c:pt idx="41">
                  <c:v>52.42499999999999</c:v>
                </c:pt>
                <c:pt idx="42">
                  <c:v>52.758333333333326</c:v>
                </c:pt>
                <c:pt idx="43">
                  <c:v>53.233333333333327</c:v>
                </c:pt>
                <c:pt idx="44">
                  <c:v>53.741666666666653</c:v>
                </c:pt>
                <c:pt idx="45">
                  <c:v>54.18333333333333</c:v>
                </c:pt>
                <c:pt idx="46">
                  <c:v>54.516666666666659</c:v>
                </c:pt>
                <c:pt idx="47">
                  <c:v>55.024999999999999</c:v>
                </c:pt>
                <c:pt idx="48">
                  <c:v>55.524999999999999</c:v>
                </c:pt>
                <c:pt idx="49">
                  <c:v>56.041666666666679</c:v>
                </c:pt>
                <c:pt idx="50">
                  <c:v>56.608333333333341</c:v>
                </c:pt>
                <c:pt idx="51">
                  <c:v>57.358333333333341</c:v>
                </c:pt>
                <c:pt idx="52">
                  <c:v>57.85</c:v>
                </c:pt>
                <c:pt idx="53">
                  <c:v>58.30833333333333</c:v>
                </c:pt>
                <c:pt idx="54">
                  <c:v>58.849999999999994</c:v>
                </c:pt>
                <c:pt idx="55">
                  <c:v>59.516666666666659</c:v>
                </c:pt>
                <c:pt idx="56">
                  <c:v>59.849999999999994</c:v>
                </c:pt>
                <c:pt idx="57">
                  <c:v>60.016666666666659</c:v>
                </c:pt>
                <c:pt idx="58">
                  <c:v>60.116666666666667</c:v>
                </c:pt>
                <c:pt idx="59">
                  <c:v>60.108333333333327</c:v>
                </c:pt>
                <c:pt idx="60">
                  <c:v>60.050000000000004</c:v>
                </c:pt>
                <c:pt idx="61">
                  <c:v>59.708333333333336</c:v>
                </c:pt>
                <c:pt idx="62">
                  <c:v>59.441666666666663</c:v>
                </c:pt>
                <c:pt idx="63">
                  <c:v>59.04999999999999</c:v>
                </c:pt>
                <c:pt idx="64">
                  <c:v>58.68333333333333</c:v>
                </c:pt>
                <c:pt idx="65">
                  <c:v>58.216666666666661</c:v>
                </c:pt>
                <c:pt idx="66">
                  <c:v>57.633333333333333</c:v>
                </c:pt>
                <c:pt idx="67">
                  <c:v>56.766666666666659</c:v>
                </c:pt>
                <c:pt idx="68">
                  <c:v>56.050000000000004</c:v>
                </c:pt>
                <c:pt idx="69">
                  <c:v>55.43333333333333</c:v>
                </c:pt>
                <c:pt idx="70">
                  <c:v>54.766666666666659</c:v>
                </c:pt>
                <c:pt idx="71">
                  <c:v>54.033333333333331</c:v>
                </c:pt>
                <c:pt idx="72">
                  <c:v>53.283333333333331</c:v>
                </c:pt>
                <c:pt idx="73">
                  <c:v>52.524999999999999</c:v>
                </c:pt>
                <c:pt idx="74">
                  <c:v>51.708333333333336</c:v>
                </c:pt>
                <c:pt idx="75">
                  <c:v>51</c:v>
                </c:pt>
                <c:pt idx="76">
                  <c:v>50.175000000000004</c:v>
                </c:pt>
                <c:pt idx="77">
                  <c:v>49.483333333333327</c:v>
                </c:pt>
                <c:pt idx="78">
                  <c:v>48.741666666666667</c:v>
                </c:pt>
                <c:pt idx="79">
                  <c:v>48.083333333333336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55E-463A-A9F8-95CBCBCAA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Brazil!$C$1</c:f>
              <c:strCache>
                <c:ptCount val="1"/>
                <c:pt idx="0">
                  <c:v>Column2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Brazil!$B$2:$B$92</c:f>
              <c:numCache>
                <c:formatCode>m/d/yyyy</c:formatCode>
                <c:ptCount val="91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41244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44154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</c:numCache>
            </c:numRef>
          </c:cat>
          <c:val>
            <c:numRef>
              <c:f>Brazil!$C$2:$C$92</c:f>
              <c:numCache>
                <c:formatCode>General</c:formatCode>
                <c:ptCount val="91"/>
                <c:pt idx="0">
                  <c:v>48.5</c:v>
                </c:pt>
                <c:pt idx="1">
                  <c:v>48.7</c:v>
                </c:pt>
                <c:pt idx="2">
                  <c:v>49.3</c:v>
                </c:pt>
                <c:pt idx="3">
                  <c:v>49.8</c:v>
                </c:pt>
                <c:pt idx="4">
                  <c:v>50.2</c:v>
                </c:pt>
                <c:pt idx="5">
                  <c:v>52.2</c:v>
                </c:pt>
                <c:pt idx="6">
                  <c:v>51.1</c:v>
                </c:pt>
                <c:pt idx="7">
                  <c:v>53.2</c:v>
                </c:pt>
                <c:pt idx="8">
                  <c:v>52.5</c:v>
                </c:pt>
                <c:pt idx="9">
                  <c:v>51.8</c:v>
                </c:pt>
                <c:pt idx="10">
                  <c:v>50.8</c:v>
                </c:pt>
                <c:pt idx="11">
                  <c:v>50.4</c:v>
                </c:pt>
                <c:pt idx="12">
                  <c:v>50.4</c:v>
                </c:pt>
                <c:pt idx="13">
                  <c:v>48.5</c:v>
                </c:pt>
                <c:pt idx="14">
                  <c:v>49.4</c:v>
                </c:pt>
                <c:pt idx="15">
                  <c:v>49.9</c:v>
                </c:pt>
                <c:pt idx="16">
                  <c:v>50.2</c:v>
                </c:pt>
                <c:pt idx="17">
                  <c:v>49.7</c:v>
                </c:pt>
                <c:pt idx="18">
                  <c:v>50.5</c:v>
                </c:pt>
                <c:pt idx="19">
                  <c:v>50.8</c:v>
                </c:pt>
                <c:pt idx="20">
                  <c:v>50.4</c:v>
                </c:pt>
                <c:pt idx="21">
                  <c:v>50.6</c:v>
                </c:pt>
                <c:pt idx="22">
                  <c:v>49.3</c:v>
                </c:pt>
                <c:pt idx="23">
                  <c:v>48.8</c:v>
                </c:pt>
                <c:pt idx="24">
                  <c:v>48.7</c:v>
                </c:pt>
                <c:pt idx="25">
                  <c:v>49.1</c:v>
                </c:pt>
                <c:pt idx="26">
                  <c:v>50.2</c:v>
                </c:pt>
                <c:pt idx="27">
                  <c:v>49.3</c:v>
                </c:pt>
                <c:pt idx="28">
                  <c:v>49.1</c:v>
                </c:pt>
                <c:pt idx="29">
                  <c:v>48.7</c:v>
                </c:pt>
                <c:pt idx="30">
                  <c:v>50.2</c:v>
                </c:pt>
                <c:pt idx="31">
                  <c:v>50.7</c:v>
                </c:pt>
                <c:pt idx="32">
                  <c:v>49.6</c:v>
                </c:pt>
                <c:pt idx="33">
                  <c:v>46.2</c:v>
                </c:pt>
                <c:pt idx="34" formatCode="0.00">
                  <c:v>52.9</c:v>
                </c:pt>
                <c:pt idx="35">
                  <c:v>45.9</c:v>
                </c:pt>
                <c:pt idx="36">
                  <c:v>46.5</c:v>
                </c:pt>
                <c:pt idx="37">
                  <c:v>47.2</c:v>
                </c:pt>
                <c:pt idx="38">
                  <c:v>45.8</c:v>
                </c:pt>
                <c:pt idx="39">
                  <c:v>47</c:v>
                </c:pt>
                <c:pt idx="40">
                  <c:v>44.1</c:v>
                </c:pt>
                <c:pt idx="41">
                  <c:v>43.8</c:v>
                </c:pt>
                <c:pt idx="42">
                  <c:v>45.6</c:v>
                </c:pt>
                <c:pt idx="43">
                  <c:v>47.4</c:v>
                </c:pt>
                <c:pt idx="44">
                  <c:v>44.5</c:v>
                </c:pt>
                <c:pt idx="45">
                  <c:v>46</c:v>
                </c:pt>
                <c:pt idx="46">
                  <c:v>42.6</c:v>
                </c:pt>
                <c:pt idx="47">
                  <c:v>41.6</c:v>
                </c:pt>
                <c:pt idx="48">
                  <c:v>43.2</c:v>
                </c:pt>
                <c:pt idx="49">
                  <c:v>46</c:v>
                </c:pt>
                <c:pt idx="50">
                  <c:v>45.7</c:v>
                </c:pt>
                <c:pt idx="51">
                  <c:v>46</c:v>
                </c:pt>
                <c:pt idx="52">
                  <c:v>46.3</c:v>
                </c:pt>
                <c:pt idx="53">
                  <c:v>46.2</c:v>
                </c:pt>
                <c:pt idx="54">
                  <c:v>45.2</c:v>
                </c:pt>
                <c:pt idx="55">
                  <c:v>44</c:v>
                </c:pt>
                <c:pt idx="56">
                  <c:v>46.9</c:v>
                </c:pt>
                <c:pt idx="57">
                  <c:v>49.6</c:v>
                </c:pt>
                <c:pt idx="58">
                  <c:v>50.1</c:v>
                </c:pt>
                <c:pt idx="59">
                  <c:v>52</c:v>
                </c:pt>
                <c:pt idx="60">
                  <c:v>50.5</c:v>
                </c:pt>
                <c:pt idx="61">
                  <c:v>50</c:v>
                </c:pt>
                <c:pt idx="62">
                  <c:v>50.9</c:v>
                </c:pt>
                <c:pt idx="63">
                  <c:v>50.9</c:v>
                </c:pt>
                <c:pt idx="64">
                  <c:v>51.2</c:v>
                </c:pt>
                <c:pt idx="65">
                  <c:v>53.5</c:v>
                </c:pt>
                <c:pt idx="66">
                  <c:v>52.4</c:v>
                </c:pt>
                <c:pt idx="67">
                  <c:v>51.2</c:v>
                </c:pt>
                <c:pt idx="68">
                  <c:v>53.2</c:v>
                </c:pt>
                <c:pt idx="69">
                  <c:v>53.4</c:v>
                </c:pt>
                <c:pt idx="70">
                  <c:v>52.3</c:v>
                </c:pt>
                <c:pt idx="71">
                  <c:v>50.7</c:v>
                </c:pt>
                <c:pt idx="72">
                  <c:v>49.8</c:v>
                </c:pt>
                <c:pt idx="73">
                  <c:v>50.5</c:v>
                </c:pt>
                <c:pt idx="74">
                  <c:v>51.1</c:v>
                </c:pt>
                <c:pt idx="75">
                  <c:v>50.9</c:v>
                </c:pt>
                <c:pt idx="76">
                  <c:v>51.1</c:v>
                </c:pt>
                <c:pt idx="77">
                  <c:v>52.7</c:v>
                </c:pt>
                <c:pt idx="78">
                  <c:v>52.6</c:v>
                </c:pt>
                <c:pt idx="79">
                  <c:v>52.7</c:v>
                </c:pt>
                <c:pt idx="80">
                  <c:v>53.4</c:v>
                </c:pt>
                <c:pt idx="81">
                  <c:v>52.8</c:v>
                </c:pt>
                <c:pt idx="82">
                  <c:v>51.5</c:v>
                </c:pt>
                <c:pt idx="83">
                  <c:v>50.2</c:v>
                </c:pt>
                <c:pt idx="84">
                  <c:v>51</c:v>
                </c:pt>
                <c:pt idx="85">
                  <c:v>49.9</c:v>
                </c:pt>
                <c:pt idx="86">
                  <c:v>52.5</c:v>
                </c:pt>
                <c:pt idx="87">
                  <c:v>53.4</c:v>
                </c:pt>
                <c:pt idx="88">
                  <c:v>52.2</c:v>
                </c:pt>
                <c:pt idx="89">
                  <c:v>52.9</c:v>
                </c:pt>
                <c:pt idx="90" formatCode="0.00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Brazil!$D$1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Brazil!$B$2:$B$92</c:f>
              <c:numCache>
                <c:formatCode>m/d/yyyy</c:formatCode>
                <c:ptCount val="91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41244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44154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</c:numCache>
            </c:numRef>
          </c:cat>
          <c:val>
            <c:numRef>
              <c:f>Brazil!$D$2:$D$92</c:f>
              <c:numCache>
                <c:formatCode>General</c:formatCode>
                <c:ptCount val="91"/>
                <c:pt idx="1">
                  <c:v>0.20000000000000284</c:v>
                </c:pt>
                <c:pt idx="2">
                  <c:v>0.59999999999999432</c:v>
                </c:pt>
                <c:pt idx="3">
                  <c:v>0.5</c:v>
                </c:pt>
                <c:pt idx="4">
                  <c:v>0.40000000000000568</c:v>
                </c:pt>
                <c:pt idx="5">
                  <c:v>2</c:v>
                </c:pt>
                <c:pt idx="6">
                  <c:v>-1.1000000000000014</c:v>
                </c:pt>
                <c:pt idx="7">
                  <c:v>2.1000000000000014</c:v>
                </c:pt>
                <c:pt idx="8">
                  <c:v>-0.70000000000000284</c:v>
                </c:pt>
                <c:pt idx="9">
                  <c:v>-0.70000000000000284</c:v>
                </c:pt>
                <c:pt idx="10">
                  <c:v>-1</c:v>
                </c:pt>
                <c:pt idx="11">
                  <c:v>-0.39999999999999858</c:v>
                </c:pt>
                <c:pt idx="12">
                  <c:v>0</c:v>
                </c:pt>
                <c:pt idx="13">
                  <c:v>-1.8999999999999986</c:v>
                </c:pt>
                <c:pt idx="14">
                  <c:v>0.89999999999999858</c:v>
                </c:pt>
                <c:pt idx="15">
                  <c:v>0.5</c:v>
                </c:pt>
                <c:pt idx="16">
                  <c:v>0.30000000000000426</c:v>
                </c:pt>
                <c:pt idx="17">
                  <c:v>-0.5</c:v>
                </c:pt>
                <c:pt idx="18">
                  <c:v>0.79999999999999716</c:v>
                </c:pt>
                <c:pt idx="19">
                  <c:v>0.29999999999999716</c:v>
                </c:pt>
                <c:pt idx="20">
                  <c:v>-0.39999999999999858</c:v>
                </c:pt>
                <c:pt idx="21">
                  <c:v>0.20000000000000284</c:v>
                </c:pt>
                <c:pt idx="22">
                  <c:v>-1.3000000000000043</c:v>
                </c:pt>
                <c:pt idx="23">
                  <c:v>-0.5</c:v>
                </c:pt>
                <c:pt idx="24">
                  <c:v>-9.9999999999994316E-2</c:v>
                </c:pt>
                <c:pt idx="25">
                  <c:v>0.39999999999999858</c:v>
                </c:pt>
                <c:pt idx="26">
                  <c:v>1.1000000000000014</c:v>
                </c:pt>
                <c:pt idx="27">
                  <c:v>-0.90000000000000568</c:v>
                </c:pt>
                <c:pt idx="28">
                  <c:v>-0.19999999999999574</c:v>
                </c:pt>
                <c:pt idx="29">
                  <c:v>-0.39999999999999858</c:v>
                </c:pt>
                <c:pt idx="30">
                  <c:v>1.5</c:v>
                </c:pt>
                <c:pt idx="31">
                  <c:v>0.5</c:v>
                </c:pt>
                <c:pt idx="32">
                  <c:v>-1.1000000000000014</c:v>
                </c:pt>
                <c:pt idx="33">
                  <c:v>-3.3999999999999986</c:v>
                </c:pt>
                <c:pt idx="34">
                  <c:v>6.6999999999999957</c:v>
                </c:pt>
                <c:pt idx="35">
                  <c:v>-7</c:v>
                </c:pt>
                <c:pt idx="36">
                  <c:v>0.60000000000000142</c:v>
                </c:pt>
                <c:pt idx="37">
                  <c:v>0.70000000000000284</c:v>
                </c:pt>
                <c:pt idx="38">
                  <c:v>-1.4000000000000057</c:v>
                </c:pt>
                <c:pt idx="39">
                  <c:v>1.2000000000000028</c:v>
                </c:pt>
                <c:pt idx="40">
                  <c:v>-2.8999999999999986</c:v>
                </c:pt>
                <c:pt idx="41">
                  <c:v>-0.30000000000000426</c:v>
                </c:pt>
                <c:pt idx="42">
                  <c:v>1.8000000000000043</c:v>
                </c:pt>
                <c:pt idx="43">
                  <c:v>1.7999999999999972</c:v>
                </c:pt>
                <c:pt idx="44">
                  <c:v>-2.8999999999999986</c:v>
                </c:pt>
                <c:pt idx="45">
                  <c:v>1.5</c:v>
                </c:pt>
                <c:pt idx="46">
                  <c:v>-3.3999999999999986</c:v>
                </c:pt>
                <c:pt idx="47">
                  <c:v>-1</c:v>
                </c:pt>
                <c:pt idx="48">
                  <c:v>1.6000000000000014</c:v>
                </c:pt>
                <c:pt idx="49">
                  <c:v>2.7999999999999972</c:v>
                </c:pt>
                <c:pt idx="50">
                  <c:v>-0.29999999999999716</c:v>
                </c:pt>
                <c:pt idx="51">
                  <c:v>0.29999999999999716</c:v>
                </c:pt>
                <c:pt idx="52">
                  <c:v>0.29999999999999716</c:v>
                </c:pt>
                <c:pt idx="53">
                  <c:v>-9.9999999999994316E-2</c:v>
                </c:pt>
                <c:pt idx="54">
                  <c:v>-1</c:v>
                </c:pt>
                <c:pt idx="55">
                  <c:v>-1.2000000000000028</c:v>
                </c:pt>
                <c:pt idx="56">
                  <c:v>2.8999999999999986</c:v>
                </c:pt>
                <c:pt idx="57">
                  <c:v>2.7000000000000028</c:v>
                </c:pt>
                <c:pt idx="58">
                  <c:v>0.5</c:v>
                </c:pt>
                <c:pt idx="59">
                  <c:v>1.8999999999999986</c:v>
                </c:pt>
                <c:pt idx="60">
                  <c:v>-1.5</c:v>
                </c:pt>
                <c:pt idx="61">
                  <c:v>-0.5</c:v>
                </c:pt>
                <c:pt idx="62">
                  <c:v>0.89999999999999858</c:v>
                </c:pt>
                <c:pt idx="63">
                  <c:v>0</c:v>
                </c:pt>
                <c:pt idx="64">
                  <c:v>0.30000000000000426</c:v>
                </c:pt>
                <c:pt idx="65">
                  <c:v>2.2999999999999972</c:v>
                </c:pt>
                <c:pt idx="66">
                  <c:v>-1.1000000000000014</c:v>
                </c:pt>
                <c:pt idx="67">
                  <c:v>-1.1999999999999957</c:v>
                </c:pt>
                <c:pt idx="68">
                  <c:v>2</c:v>
                </c:pt>
                <c:pt idx="69">
                  <c:v>0.19999999999999574</c:v>
                </c:pt>
                <c:pt idx="70">
                  <c:v>-1.1000000000000014</c:v>
                </c:pt>
                <c:pt idx="71">
                  <c:v>-1.5999999999999943</c:v>
                </c:pt>
                <c:pt idx="72">
                  <c:v>-0.90000000000000568</c:v>
                </c:pt>
                <c:pt idx="73">
                  <c:v>0.70000000000000284</c:v>
                </c:pt>
                <c:pt idx="74">
                  <c:v>0.60000000000000142</c:v>
                </c:pt>
                <c:pt idx="75">
                  <c:v>-0.20000000000000284</c:v>
                </c:pt>
                <c:pt idx="76">
                  <c:v>0.20000000000000284</c:v>
                </c:pt>
                <c:pt idx="77">
                  <c:v>1.6000000000000014</c:v>
                </c:pt>
                <c:pt idx="78">
                  <c:v>-0.10000000000000142</c:v>
                </c:pt>
                <c:pt idx="79">
                  <c:v>0.10000000000000142</c:v>
                </c:pt>
                <c:pt idx="80">
                  <c:v>0.69999999999999574</c:v>
                </c:pt>
                <c:pt idx="81">
                  <c:v>-0.60000000000000142</c:v>
                </c:pt>
                <c:pt idx="82">
                  <c:v>-1.2999999999999972</c:v>
                </c:pt>
                <c:pt idx="83">
                  <c:v>-1.2999999999999972</c:v>
                </c:pt>
                <c:pt idx="84">
                  <c:v>0.79999999999999716</c:v>
                </c:pt>
                <c:pt idx="85">
                  <c:v>-1.1000000000000014</c:v>
                </c:pt>
                <c:pt idx="86">
                  <c:v>2.6000000000000014</c:v>
                </c:pt>
                <c:pt idx="87">
                  <c:v>0.89999999999999858</c:v>
                </c:pt>
                <c:pt idx="88">
                  <c:v>-1.1999999999999957</c:v>
                </c:pt>
                <c:pt idx="89">
                  <c:v>0.69999999999999574</c:v>
                </c:pt>
                <c:pt idx="90" formatCode="0.00">
                  <c:v>-2.6999999999999957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Brazil!$E$1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Brazil!$B$2:$B$92</c:f>
              <c:numCache>
                <c:formatCode>m/d/yyyy</c:formatCode>
                <c:ptCount val="91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41244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44154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</c:numCache>
            </c:numRef>
          </c:cat>
          <c:val>
            <c:numRef>
              <c:f>Brazil!$E$2:$E$92</c:f>
              <c:numCache>
                <c:formatCode>General</c:formatCode>
                <c:ptCount val="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50.708333333333336</c:v>
                </c:pt>
                <c:pt idx="12">
                  <c:v>50.866666666666667</c:v>
                </c:pt>
                <c:pt idx="13">
                  <c:v>50.85</c:v>
                </c:pt>
                <c:pt idx="14">
                  <c:v>50.858333333333327</c:v>
                </c:pt>
                <c:pt idx="15">
                  <c:v>50.866666666666667</c:v>
                </c:pt>
                <c:pt idx="16">
                  <c:v>50.866666666666667</c:v>
                </c:pt>
                <c:pt idx="17">
                  <c:v>50.658333333333331</c:v>
                </c:pt>
                <c:pt idx="18">
                  <c:v>50.608333333333327</c:v>
                </c:pt>
                <c:pt idx="19">
                  <c:v>50.408333333333324</c:v>
                </c:pt>
                <c:pt idx="20">
                  <c:v>50.233333333333327</c:v>
                </c:pt>
                <c:pt idx="21">
                  <c:v>50.133333333333333</c:v>
                </c:pt>
                <c:pt idx="22">
                  <c:v>50.008333333333326</c:v>
                </c:pt>
                <c:pt idx="23">
                  <c:v>49.875</c:v>
                </c:pt>
                <c:pt idx="24">
                  <c:v>49.733333333333341</c:v>
                </c:pt>
                <c:pt idx="25">
                  <c:v>49.783333333333339</c:v>
                </c:pt>
                <c:pt idx="26">
                  <c:v>49.85</c:v>
                </c:pt>
                <c:pt idx="27">
                  <c:v>49.800000000000004</c:v>
                </c:pt>
                <c:pt idx="28">
                  <c:v>49.708333333333336</c:v>
                </c:pt>
                <c:pt idx="29">
                  <c:v>49.625</c:v>
                </c:pt>
                <c:pt idx="30">
                  <c:v>49.6</c:v>
                </c:pt>
                <c:pt idx="31">
                  <c:v>49.591666666666676</c:v>
                </c:pt>
                <c:pt idx="32">
                  <c:v>49.525000000000006</c:v>
                </c:pt>
                <c:pt idx="33">
                  <c:v>49.158333333333339</c:v>
                </c:pt>
                <c:pt idx="34">
                  <c:v>51.55</c:v>
                </c:pt>
                <c:pt idx="35">
                  <c:v>48.881818181818183</c:v>
                </c:pt>
                <c:pt idx="36">
                  <c:v>48.68181818181818</c:v>
                </c:pt>
                <c:pt idx="37">
                  <c:v>48.509090909090908</c:v>
                </c:pt>
                <c:pt idx="38">
                  <c:v>48.109090909090902</c:v>
                </c:pt>
                <c:pt idx="39">
                  <c:v>47.9</c:v>
                </c:pt>
                <c:pt idx="40">
                  <c:v>47.445454545454545</c:v>
                </c:pt>
                <c:pt idx="41">
                  <c:v>47</c:v>
                </c:pt>
                <c:pt idx="42">
                  <c:v>46.581818181818193</c:v>
                </c:pt>
                <c:pt idx="43">
                  <c:v>46.281818181818188</c:v>
                </c:pt>
                <c:pt idx="44">
                  <c:v>45.81818181818182</c:v>
                </c:pt>
                <c:pt idx="45">
                  <c:v>45.800000000000004</c:v>
                </c:pt>
                <c:pt idx="46">
                  <c:v>45.533333333333339</c:v>
                </c:pt>
                <c:pt idx="47">
                  <c:v>45.175000000000004</c:v>
                </c:pt>
                <c:pt idx="48">
                  <c:v>44.900000000000006</c:v>
                </c:pt>
                <c:pt idx="49">
                  <c:v>44.800000000000004</c:v>
                </c:pt>
                <c:pt idx="50">
                  <c:v>44.791666666666664</c:v>
                </c:pt>
                <c:pt idx="51">
                  <c:v>44.708333333333336</c:v>
                </c:pt>
                <c:pt idx="52">
                  <c:v>44.891666666666673</c:v>
                </c:pt>
                <c:pt idx="53">
                  <c:v>45.091666666666669</c:v>
                </c:pt>
                <c:pt idx="54">
                  <c:v>45.058333333333337</c:v>
                </c:pt>
                <c:pt idx="55">
                  <c:v>44.774999999999999</c:v>
                </c:pt>
                <c:pt idx="56">
                  <c:v>44.974999999999994</c:v>
                </c:pt>
                <c:pt idx="57">
                  <c:v>45.274999999999999</c:v>
                </c:pt>
                <c:pt idx="58">
                  <c:v>45.9</c:v>
                </c:pt>
                <c:pt idx="59">
                  <c:v>46.766666666666673</c:v>
                </c:pt>
                <c:pt idx="60">
                  <c:v>47.375</c:v>
                </c:pt>
                <c:pt idx="61">
                  <c:v>47.708333333333336</c:v>
                </c:pt>
                <c:pt idx="62">
                  <c:v>48.141666666666659</c:v>
                </c:pt>
                <c:pt idx="63">
                  <c:v>48.550000000000004</c:v>
                </c:pt>
                <c:pt idx="64">
                  <c:v>48.958333333333336</c:v>
                </c:pt>
                <c:pt idx="65">
                  <c:v>49.566666666666663</c:v>
                </c:pt>
                <c:pt idx="66">
                  <c:v>50.166666666666657</c:v>
                </c:pt>
                <c:pt idx="67">
                  <c:v>50.766666666666673</c:v>
                </c:pt>
                <c:pt idx="68">
                  <c:v>51.291666666666664</c:v>
                </c:pt>
                <c:pt idx="69">
                  <c:v>51.608333333333327</c:v>
                </c:pt>
                <c:pt idx="70">
                  <c:v>51.791666666666657</c:v>
                </c:pt>
                <c:pt idx="71">
                  <c:v>51.68333333333333</c:v>
                </c:pt>
                <c:pt idx="72">
                  <c:v>51.624999999999993</c:v>
                </c:pt>
                <c:pt idx="73">
                  <c:v>51.666666666666657</c:v>
                </c:pt>
                <c:pt idx="74">
                  <c:v>51.68333333333333</c:v>
                </c:pt>
                <c:pt idx="75">
                  <c:v>51.683333333333337</c:v>
                </c:pt>
                <c:pt idx="76">
                  <c:v>51.675000000000004</c:v>
                </c:pt>
                <c:pt idx="77">
                  <c:v>51.608333333333341</c:v>
                </c:pt>
                <c:pt idx="78">
                  <c:v>51.625000000000007</c:v>
                </c:pt>
                <c:pt idx="79">
                  <c:v>51.750000000000007</c:v>
                </c:pt>
                <c:pt idx="80">
                  <c:v>51.766666666666673</c:v>
                </c:pt>
                <c:pt idx="81">
                  <c:v>51.716666666666669</c:v>
                </c:pt>
                <c:pt idx="82">
                  <c:v>51.65</c:v>
                </c:pt>
                <c:pt idx="83">
                  <c:v>51.608333333333341</c:v>
                </c:pt>
                <c:pt idx="84">
                  <c:v>51.708333333333336</c:v>
                </c:pt>
                <c:pt idx="85">
                  <c:v>51.658333333333331</c:v>
                </c:pt>
                <c:pt idx="86">
                  <c:v>51.774999999999999</c:v>
                </c:pt>
                <c:pt idx="87">
                  <c:v>51.983333333333327</c:v>
                </c:pt>
                <c:pt idx="88">
                  <c:v>52.074999999999996</c:v>
                </c:pt>
                <c:pt idx="89">
                  <c:v>52.091666666666669</c:v>
                </c:pt>
                <c:pt idx="90">
                  <c:v>51.891666666666659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D67-4013-A147-296AB731B8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Canada!$C$1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Canada!$B$2:$B$106</c:f>
              <c:numCache>
                <c:formatCode>m/d/yyyy</c:formatCode>
                <c:ptCount val="105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</c:numCache>
            </c:numRef>
          </c:cat>
          <c:val>
            <c:numRef>
              <c:f>Canada!$C$2:$C$106</c:f>
              <c:numCache>
                <c:formatCode>General</c:formatCode>
                <c:ptCount val="105"/>
                <c:pt idx="0">
                  <c:v>56.3</c:v>
                </c:pt>
                <c:pt idx="1">
                  <c:v>54.8</c:v>
                </c:pt>
                <c:pt idx="2">
                  <c:v>52.8</c:v>
                </c:pt>
                <c:pt idx="3">
                  <c:v>53.1</c:v>
                </c:pt>
                <c:pt idx="4">
                  <c:v>54.9</c:v>
                </c:pt>
                <c:pt idx="5">
                  <c:v>55</c:v>
                </c:pt>
                <c:pt idx="6" formatCode="0.00">
                  <c:v>51.4</c:v>
                </c:pt>
                <c:pt idx="7">
                  <c:v>53.3</c:v>
                </c:pt>
                <c:pt idx="8">
                  <c:v>54</c:v>
                </c:pt>
                <c:pt idx="9">
                  <c:v>50.6</c:v>
                </c:pt>
                <c:pt idx="10">
                  <c:v>51.8</c:v>
                </c:pt>
                <c:pt idx="11">
                  <c:v>52.4</c:v>
                </c:pt>
                <c:pt idx="12">
                  <c:v>53.3</c:v>
                </c:pt>
                <c:pt idx="13">
                  <c:v>54.7</c:v>
                </c:pt>
                <c:pt idx="14">
                  <c:v>54.8</c:v>
                </c:pt>
                <c:pt idx="15">
                  <c:v>53.1</c:v>
                </c:pt>
                <c:pt idx="16">
                  <c:v>53</c:v>
                </c:pt>
                <c:pt idx="17">
                  <c:v>52.4</c:v>
                </c:pt>
                <c:pt idx="18">
                  <c:v>51.4</c:v>
                </c:pt>
                <c:pt idx="19">
                  <c:v>50.4</c:v>
                </c:pt>
                <c:pt idx="20">
                  <c:v>50.4</c:v>
                </c:pt>
                <c:pt idx="21">
                  <c:v>50.5</c:v>
                </c:pt>
                <c:pt idx="22">
                  <c:v>51.7</c:v>
                </c:pt>
                <c:pt idx="23">
                  <c:v>49.3</c:v>
                </c:pt>
                <c:pt idx="24">
                  <c:v>50.1</c:v>
                </c:pt>
                <c:pt idx="25">
                  <c:v>53.2</c:v>
                </c:pt>
                <c:pt idx="26">
                  <c:v>52.4</c:v>
                </c:pt>
                <c:pt idx="27">
                  <c:v>52</c:v>
                </c:pt>
                <c:pt idx="28">
                  <c:v>52.1</c:v>
                </c:pt>
                <c:pt idx="29">
                  <c:v>54.2</c:v>
                </c:pt>
                <c:pt idx="30">
                  <c:v>55.6</c:v>
                </c:pt>
                <c:pt idx="31">
                  <c:v>55.3</c:v>
                </c:pt>
                <c:pt idx="32">
                  <c:v>53.5</c:v>
                </c:pt>
                <c:pt idx="33">
                  <c:v>51.7</c:v>
                </c:pt>
                <c:pt idx="34">
                  <c:v>52.9</c:v>
                </c:pt>
                <c:pt idx="35">
                  <c:v>53.3</c:v>
                </c:pt>
                <c:pt idx="36">
                  <c:v>52.9</c:v>
                </c:pt>
                <c:pt idx="37">
                  <c:v>52.2</c:v>
                </c:pt>
                <c:pt idx="38">
                  <c:v>53.5</c:v>
                </c:pt>
                <c:pt idx="39">
                  <c:v>54.3</c:v>
                </c:pt>
                <c:pt idx="40">
                  <c:v>54.8</c:v>
                </c:pt>
                <c:pt idx="41">
                  <c:v>53.5</c:v>
                </c:pt>
                <c:pt idx="42">
                  <c:v>55.3</c:v>
                </c:pt>
                <c:pt idx="43">
                  <c:v>55.3</c:v>
                </c:pt>
                <c:pt idx="44">
                  <c:v>53.9</c:v>
                </c:pt>
                <c:pt idx="45">
                  <c:v>51</c:v>
                </c:pt>
                <c:pt idx="46">
                  <c:v>48.7</c:v>
                </c:pt>
                <c:pt idx="47">
                  <c:v>48.9</c:v>
                </c:pt>
                <c:pt idx="48">
                  <c:v>49</c:v>
                </c:pt>
                <c:pt idx="49">
                  <c:v>49.8</c:v>
                </c:pt>
                <c:pt idx="50">
                  <c:v>51.3</c:v>
                </c:pt>
                <c:pt idx="51">
                  <c:v>50.8</c:v>
                </c:pt>
                <c:pt idx="52">
                  <c:v>49.4</c:v>
                </c:pt>
                <c:pt idx="53">
                  <c:v>48.6</c:v>
                </c:pt>
                <c:pt idx="54">
                  <c:v>48</c:v>
                </c:pt>
                <c:pt idx="55">
                  <c:v>48.6</c:v>
                </c:pt>
                <c:pt idx="56">
                  <c:v>47.5</c:v>
                </c:pt>
                <c:pt idx="57">
                  <c:v>49.3</c:v>
                </c:pt>
                <c:pt idx="58">
                  <c:v>49.4</c:v>
                </c:pt>
                <c:pt idx="59">
                  <c:v>51.5</c:v>
                </c:pt>
                <c:pt idx="60">
                  <c:v>52.2</c:v>
                </c:pt>
                <c:pt idx="61">
                  <c:v>52.1</c:v>
                </c:pt>
                <c:pt idx="62">
                  <c:v>51.8</c:v>
                </c:pt>
                <c:pt idx="63">
                  <c:v>51.9</c:v>
                </c:pt>
                <c:pt idx="64">
                  <c:v>51.1</c:v>
                </c:pt>
                <c:pt idx="65">
                  <c:v>50.3</c:v>
                </c:pt>
                <c:pt idx="66">
                  <c:v>51.1</c:v>
                </c:pt>
                <c:pt idx="67">
                  <c:v>51.5</c:v>
                </c:pt>
                <c:pt idx="68">
                  <c:v>51.8</c:v>
                </c:pt>
                <c:pt idx="69">
                  <c:v>53.5</c:v>
                </c:pt>
                <c:pt idx="70">
                  <c:v>54.7</c:v>
                </c:pt>
                <c:pt idx="71">
                  <c:v>55.5</c:v>
                </c:pt>
                <c:pt idx="72">
                  <c:v>55.9</c:v>
                </c:pt>
                <c:pt idx="73">
                  <c:v>55.1</c:v>
                </c:pt>
                <c:pt idx="74">
                  <c:v>54.7</c:v>
                </c:pt>
                <c:pt idx="75">
                  <c:v>55.5</c:v>
                </c:pt>
                <c:pt idx="76">
                  <c:v>54.6</c:v>
                </c:pt>
                <c:pt idx="77">
                  <c:v>55</c:v>
                </c:pt>
                <c:pt idx="78">
                  <c:v>54.3</c:v>
                </c:pt>
                <c:pt idx="79">
                  <c:v>54.4</c:v>
                </c:pt>
                <c:pt idx="80">
                  <c:v>54.7</c:v>
                </c:pt>
                <c:pt idx="81">
                  <c:v>55.9</c:v>
                </c:pt>
                <c:pt idx="82">
                  <c:v>55.6</c:v>
                </c:pt>
                <c:pt idx="83">
                  <c:v>55.7</c:v>
                </c:pt>
                <c:pt idx="84">
                  <c:v>55.5</c:v>
                </c:pt>
                <c:pt idx="85">
                  <c:v>56.2</c:v>
                </c:pt>
                <c:pt idx="86">
                  <c:v>57.1</c:v>
                </c:pt>
                <c:pt idx="87">
                  <c:v>56.9</c:v>
                </c:pt>
                <c:pt idx="88">
                  <c:v>56.8</c:v>
                </c:pt>
                <c:pt idx="89">
                  <c:v>54.8</c:v>
                </c:pt>
                <c:pt idx="90">
                  <c:v>53.9</c:v>
                </c:pt>
                <c:pt idx="91">
                  <c:v>54.9</c:v>
                </c:pt>
                <c:pt idx="92">
                  <c:v>53.6</c:v>
                </c:pt>
                <c:pt idx="93">
                  <c:v>53</c:v>
                </c:pt>
                <c:pt idx="94">
                  <c:v>52.6</c:v>
                </c:pt>
                <c:pt idx="95">
                  <c:v>50.5</c:v>
                </c:pt>
                <c:pt idx="96">
                  <c:v>49.7</c:v>
                </c:pt>
                <c:pt idx="97">
                  <c:v>49.1</c:v>
                </c:pt>
                <c:pt idx="98">
                  <c:v>49.2</c:v>
                </c:pt>
                <c:pt idx="99">
                  <c:v>50.2</c:v>
                </c:pt>
                <c:pt idx="100">
                  <c:v>49.1</c:v>
                </c:pt>
                <c:pt idx="101">
                  <c:v>51</c:v>
                </c:pt>
                <c:pt idx="102">
                  <c:v>51.2</c:v>
                </c:pt>
                <c:pt idx="103">
                  <c:v>51.4</c:v>
                </c:pt>
                <c:pt idx="104" formatCode="0.00">
                  <c:v>50.4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66-411D-B04C-B333AF020589}"/>
            </c:ext>
          </c:extLst>
        </c:ser>
        <c:ser>
          <c:idx val="1"/>
          <c:order val="1"/>
          <c:tx>
            <c:strRef>
              <c:f>Canada!$D$1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Canada!$B$2:$B$106</c:f>
              <c:numCache>
                <c:formatCode>m/d/yyyy</c:formatCode>
                <c:ptCount val="105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</c:numCache>
            </c:numRef>
          </c:cat>
          <c:val>
            <c:numRef>
              <c:f>Canada!$D$2:$D$106</c:f>
              <c:numCache>
                <c:formatCode>General</c:formatCode>
                <c:ptCount val="105"/>
                <c:pt idx="1">
                  <c:v>-1.5</c:v>
                </c:pt>
                <c:pt idx="2">
                  <c:v>-2</c:v>
                </c:pt>
                <c:pt idx="3">
                  <c:v>0.30000000000000426</c:v>
                </c:pt>
                <c:pt idx="4">
                  <c:v>1.7999999999999972</c:v>
                </c:pt>
                <c:pt idx="5">
                  <c:v>0.10000000000000142</c:v>
                </c:pt>
                <c:pt idx="6">
                  <c:v>-3.6000000000000014</c:v>
                </c:pt>
                <c:pt idx="7">
                  <c:v>1.8999999999999986</c:v>
                </c:pt>
                <c:pt idx="8">
                  <c:v>0.70000000000000284</c:v>
                </c:pt>
                <c:pt idx="9">
                  <c:v>-3.3999999999999986</c:v>
                </c:pt>
                <c:pt idx="10">
                  <c:v>1.1999999999999957</c:v>
                </c:pt>
                <c:pt idx="11">
                  <c:v>0.60000000000000142</c:v>
                </c:pt>
                <c:pt idx="12">
                  <c:v>0.89999999999999858</c:v>
                </c:pt>
                <c:pt idx="13">
                  <c:v>1.4000000000000057</c:v>
                </c:pt>
                <c:pt idx="14">
                  <c:v>9.9999999999994316E-2</c:v>
                </c:pt>
                <c:pt idx="15">
                  <c:v>-1.6999999999999957</c:v>
                </c:pt>
                <c:pt idx="16">
                  <c:v>-0.10000000000000142</c:v>
                </c:pt>
                <c:pt idx="17">
                  <c:v>-0.60000000000000142</c:v>
                </c:pt>
                <c:pt idx="18">
                  <c:v>-1</c:v>
                </c:pt>
                <c:pt idx="19">
                  <c:v>-1</c:v>
                </c:pt>
                <c:pt idx="20">
                  <c:v>0</c:v>
                </c:pt>
                <c:pt idx="21">
                  <c:v>0.10000000000000142</c:v>
                </c:pt>
                <c:pt idx="22">
                  <c:v>1.2000000000000028</c:v>
                </c:pt>
                <c:pt idx="23">
                  <c:v>-2.4000000000000057</c:v>
                </c:pt>
                <c:pt idx="24">
                  <c:v>0.80000000000000426</c:v>
                </c:pt>
                <c:pt idx="25">
                  <c:v>3.1000000000000014</c:v>
                </c:pt>
                <c:pt idx="26">
                  <c:v>-0.80000000000000426</c:v>
                </c:pt>
                <c:pt idx="27">
                  <c:v>-0.39999999999999858</c:v>
                </c:pt>
                <c:pt idx="28">
                  <c:v>0.10000000000000142</c:v>
                </c:pt>
                <c:pt idx="29">
                  <c:v>2.1000000000000014</c:v>
                </c:pt>
                <c:pt idx="30">
                  <c:v>1.3999999999999986</c:v>
                </c:pt>
                <c:pt idx="31">
                  <c:v>-0.30000000000000426</c:v>
                </c:pt>
                <c:pt idx="32">
                  <c:v>-1.7999999999999972</c:v>
                </c:pt>
                <c:pt idx="33">
                  <c:v>-1.7999999999999972</c:v>
                </c:pt>
                <c:pt idx="34">
                  <c:v>1.1999999999999957</c:v>
                </c:pt>
                <c:pt idx="35">
                  <c:v>0.39999999999999858</c:v>
                </c:pt>
                <c:pt idx="36">
                  <c:v>-0.39999999999999858</c:v>
                </c:pt>
                <c:pt idx="37">
                  <c:v>-0.69999999999999574</c:v>
                </c:pt>
                <c:pt idx="38">
                  <c:v>1.2999999999999972</c:v>
                </c:pt>
                <c:pt idx="39">
                  <c:v>0.79999999999999716</c:v>
                </c:pt>
                <c:pt idx="40">
                  <c:v>0.5</c:v>
                </c:pt>
                <c:pt idx="41">
                  <c:v>-1.2999999999999972</c:v>
                </c:pt>
                <c:pt idx="42">
                  <c:v>1.7999999999999972</c:v>
                </c:pt>
                <c:pt idx="43">
                  <c:v>0</c:v>
                </c:pt>
                <c:pt idx="44">
                  <c:v>-1.3999999999999986</c:v>
                </c:pt>
                <c:pt idx="45">
                  <c:v>-2.8999999999999986</c:v>
                </c:pt>
                <c:pt idx="46">
                  <c:v>-2.2999999999999972</c:v>
                </c:pt>
                <c:pt idx="47">
                  <c:v>0.19999999999999574</c:v>
                </c:pt>
                <c:pt idx="48">
                  <c:v>0.10000000000000142</c:v>
                </c:pt>
                <c:pt idx="49">
                  <c:v>0.79999999999999716</c:v>
                </c:pt>
                <c:pt idx="50">
                  <c:v>1.5</c:v>
                </c:pt>
                <c:pt idx="51">
                  <c:v>-0.5</c:v>
                </c:pt>
                <c:pt idx="52">
                  <c:v>-1.3999999999999986</c:v>
                </c:pt>
                <c:pt idx="53">
                  <c:v>-0.79999999999999716</c:v>
                </c:pt>
                <c:pt idx="54">
                  <c:v>-0.60000000000000142</c:v>
                </c:pt>
                <c:pt idx="55">
                  <c:v>0.60000000000000142</c:v>
                </c:pt>
                <c:pt idx="56">
                  <c:v>-1.1000000000000014</c:v>
                </c:pt>
                <c:pt idx="57">
                  <c:v>1.7999999999999972</c:v>
                </c:pt>
                <c:pt idx="58">
                  <c:v>0.10000000000000142</c:v>
                </c:pt>
                <c:pt idx="59">
                  <c:v>2.1000000000000014</c:v>
                </c:pt>
                <c:pt idx="60">
                  <c:v>0.70000000000000284</c:v>
                </c:pt>
                <c:pt idx="61">
                  <c:v>-0.10000000000000142</c:v>
                </c:pt>
                <c:pt idx="62">
                  <c:v>-0.30000000000000426</c:v>
                </c:pt>
                <c:pt idx="63">
                  <c:v>0.10000000000000142</c:v>
                </c:pt>
                <c:pt idx="64">
                  <c:v>-0.79999999999999716</c:v>
                </c:pt>
                <c:pt idx="65">
                  <c:v>-0.80000000000000426</c:v>
                </c:pt>
                <c:pt idx="66">
                  <c:v>0.80000000000000426</c:v>
                </c:pt>
                <c:pt idx="67">
                  <c:v>0.39999999999999858</c:v>
                </c:pt>
                <c:pt idx="68">
                  <c:v>0.29999999999999716</c:v>
                </c:pt>
                <c:pt idx="69">
                  <c:v>1.7000000000000028</c:v>
                </c:pt>
                <c:pt idx="70">
                  <c:v>1.2000000000000028</c:v>
                </c:pt>
                <c:pt idx="71">
                  <c:v>0.79999999999999716</c:v>
                </c:pt>
                <c:pt idx="72">
                  <c:v>0.39999999999999858</c:v>
                </c:pt>
                <c:pt idx="73">
                  <c:v>-0.79999999999999716</c:v>
                </c:pt>
                <c:pt idx="74">
                  <c:v>-0.39999999999999858</c:v>
                </c:pt>
                <c:pt idx="75">
                  <c:v>0.79999999999999716</c:v>
                </c:pt>
                <c:pt idx="76">
                  <c:v>-0.89999999999999858</c:v>
                </c:pt>
                <c:pt idx="77">
                  <c:v>0.39999999999999858</c:v>
                </c:pt>
                <c:pt idx="78">
                  <c:v>-0.70000000000000284</c:v>
                </c:pt>
                <c:pt idx="79">
                  <c:v>0.10000000000000142</c:v>
                </c:pt>
                <c:pt idx="80">
                  <c:v>0.30000000000000426</c:v>
                </c:pt>
                <c:pt idx="81">
                  <c:v>1.1999999999999957</c:v>
                </c:pt>
                <c:pt idx="82">
                  <c:v>-0.29999999999999716</c:v>
                </c:pt>
                <c:pt idx="83">
                  <c:v>0.10000000000000142</c:v>
                </c:pt>
                <c:pt idx="84">
                  <c:v>-0.20000000000000284</c:v>
                </c:pt>
                <c:pt idx="85">
                  <c:v>0.70000000000000284</c:v>
                </c:pt>
                <c:pt idx="86">
                  <c:v>0.89999999999999858</c:v>
                </c:pt>
                <c:pt idx="87">
                  <c:v>-0.20000000000000284</c:v>
                </c:pt>
                <c:pt idx="88">
                  <c:v>-0.10000000000000142</c:v>
                </c:pt>
                <c:pt idx="89">
                  <c:v>-2</c:v>
                </c:pt>
                <c:pt idx="90">
                  <c:v>-0.89999999999999858</c:v>
                </c:pt>
                <c:pt idx="91">
                  <c:v>1</c:v>
                </c:pt>
                <c:pt idx="92">
                  <c:v>-1.2999999999999972</c:v>
                </c:pt>
                <c:pt idx="93">
                  <c:v>-0.60000000000000142</c:v>
                </c:pt>
                <c:pt idx="94">
                  <c:v>-0.39999999999999858</c:v>
                </c:pt>
                <c:pt idx="95">
                  <c:v>-2.1000000000000014</c:v>
                </c:pt>
                <c:pt idx="96">
                  <c:v>-0.79999999999999716</c:v>
                </c:pt>
                <c:pt idx="97">
                  <c:v>-0.60000000000000142</c:v>
                </c:pt>
                <c:pt idx="98">
                  <c:v>0.10000000000000142</c:v>
                </c:pt>
                <c:pt idx="99">
                  <c:v>1</c:v>
                </c:pt>
                <c:pt idx="100">
                  <c:v>-1.1000000000000014</c:v>
                </c:pt>
                <c:pt idx="101">
                  <c:v>1.8999999999999986</c:v>
                </c:pt>
                <c:pt idx="102">
                  <c:v>0.20000000000000284</c:v>
                </c:pt>
                <c:pt idx="103">
                  <c:v>0.19999999999999574</c:v>
                </c:pt>
                <c:pt idx="104" formatCode="0.00">
                  <c:v>-1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66-411D-B04C-B333AF020589}"/>
            </c:ext>
          </c:extLst>
        </c:ser>
        <c:ser>
          <c:idx val="2"/>
          <c:order val="2"/>
          <c:tx>
            <c:strRef>
              <c:f>Canada!$E$1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Canada!$B$2:$B$106</c:f>
              <c:numCache>
                <c:formatCode>m/d/yyyy</c:formatCode>
                <c:ptCount val="105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</c:numCache>
            </c:numRef>
          </c:cat>
          <c:val>
            <c:numRef>
              <c:f>Canada!$E$2:$E$106</c:f>
              <c:numCache>
                <c:formatCode>General</c:formatCode>
                <c:ptCount val="10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53.545454545454547</c:v>
                </c:pt>
                <c:pt idx="12">
                  <c:v>53.272727272727273</c:v>
                </c:pt>
                <c:pt idx="13">
                  <c:v>53.263636363636373</c:v>
                </c:pt>
                <c:pt idx="14">
                  <c:v>53.445454545454545</c:v>
                </c:pt>
                <c:pt idx="15">
                  <c:v>53.445454545454545</c:v>
                </c:pt>
                <c:pt idx="16">
                  <c:v>53.272727272727273</c:v>
                </c:pt>
                <c:pt idx="17">
                  <c:v>53.036363636363632</c:v>
                </c:pt>
                <c:pt idx="18">
                  <c:v>52.9</c:v>
                </c:pt>
                <c:pt idx="19">
                  <c:v>52.658333333333331</c:v>
                </c:pt>
                <c:pt idx="20">
                  <c:v>52.358333333333327</c:v>
                </c:pt>
                <c:pt idx="21">
                  <c:v>52.349999999999994</c:v>
                </c:pt>
                <c:pt idx="22">
                  <c:v>52.341666666666669</c:v>
                </c:pt>
                <c:pt idx="23">
                  <c:v>52.083333333333321</c:v>
                </c:pt>
                <c:pt idx="24">
                  <c:v>51.816666666666663</c:v>
                </c:pt>
                <c:pt idx="25">
                  <c:v>51.691666666666663</c:v>
                </c:pt>
                <c:pt idx="26">
                  <c:v>51.491666666666667</c:v>
                </c:pt>
                <c:pt idx="27">
                  <c:v>51.400000000000006</c:v>
                </c:pt>
                <c:pt idx="28">
                  <c:v>51.324999999999996</c:v>
                </c:pt>
                <c:pt idx="29">
                  <c:v>51.475000000000001</c:v>
                </c:pt>
                <c:pt idx="30">
                  <c:v>51.82500000000001</c:v>
                </c:pt>
                <c:pt idx="31">
                  <c:v>52.233333333333341</c:v>
                </c:pt>
                <c:pt idx="32">
                  <c:v>52.491666666666667</c:v>
                </c:pt>
                <c:pt idx="33">
                  <c:v>52.591666666666669</c:v>
                </c:pt>
                <c:pt idx="34">
                  <c:v>52.69166666666667</c:v>
                </c:pt>
                <c:pt idx="35">
                  <c:v>53.024999999999999</c:v>
                </c:pt>
                <c:pt idx="36">
                  <c:v>53.258333333333326</c:v>
                </c:pt>
                <c:pt idx="37">
                  <c:v>53.175000000000004</c:v>
                </c:pt>
                <c:pt idx="38">
                  <c:v>53.266666666666673</c:v>
                </c:pt>
                <c:pt idx="39">
                  <c:v>53.458333333333321</c:v>
                </c:pt>
                <c:pt idx="40">
                  <c:v>53.683333333333316</c:v>
                </c:pt>
                <c:pt idx="41">
                  <c:v>53.624999999999993</c:v>
                </c:pt>
                <c:pt idx="42">
                  <c:v>53.599999999999994</c:v>
                </c:pt>
                <c:pt idx="43">
                  <c:v>53.599999999999987</c:v>
                </c:pt>
                <c:pt idx="44">
                  <c:v>53.633333333333326</c:v>
                </c:pt>
                <c:pt idx="45">
                  <c:v>53.574999999999996</c:v>
                </c:pt>
                <c:pt idx="46">
                  <c:v>53.225000000000001</c:v>
                </c:pt>
                <c:pt idx="47">
                  <c:v>52.858333333333341</c:v>
                </c:pt>
                <c:pt idx="48">
                  <c:v>52.533333333333331</c:v>
                </c:pt>
                <c:pt idx="49">
                  <c:v>52.333333333333321</c:v>
                </c:pt>
                <c:pt idx="50">
                  <c:v>52.149999999999984</c:v>
                </c:pt>
                <c:pt idx="51">
                  <c:v>51.85833333333332</c:v>
                </c:pt>
                <c:pt idx="52">
                  <c:v>51.408333333333324</c:v>
                </c:pt>
                <c:pt idx="53">
                  <c:v>51</c:v>
                </c:pt>
                <c:pt idx="54">
                  <c:v>50.391666666666659</c:v>
                </c:pt>
                <c:pt idx="55">
                  <c:v>49.833333333333343</c:v>
                </c:pt>
                <c:pt idx="56">
                  <c:v>49.300000000000004</c:v>
                </c:pt>
                <c:pt idx="57">
                  <c:v>49.158333333333331</c:v>
                </c:pt>
                <c:pt idx="58">
                  <c:v>49.216666666666669</c:v>
                </c:pt>
                <c:pt idx="59">
                  <c:v>49.433333333333337</c:v>
                </c:pt>
                <c:pt idx="60">
                  <c:v>49.70000000000001</c:v>
                </c:pt>
                <c:pt idx="61">
                  <c:v>49.891666666666673</c:v>
                </c:pt>
                <c:pt idx="62">
                  <c:v>49.93333333333333</c:v>
                </c:pt>
                <c:pt idx="63">
                  <c:v>50.024999999999999</c:v>
                </c:pt>
                <c:pt idx="64">
                  <c:v>50.166666666666664</c:v>
                </c:pt>
                <c:pt idx="65">
                  <c:v>50.30833333333333</c:v>
                </c:pt>
                <c:pt idx="66">
                  <c:v>50.56666666666667</c:v>
                </c:pt>
                <c:pt idx="67">
                  <c:v>50.808333333333337</c:v>
                </c:pt>
                <c:pt idx="68">
                  <c:v>51.166666666666664</c:v>
                </c:pt>
                <c:pt idx="69">
                  <c:v>51.516666666666673</c:v>
                </c:pt>
                <c:pt idx="70">
                  <c:v>51.958333333333343</c:v>
                </c:pt>
                <c:pt idx="71">
                  <c:v>52.291666666666679</c:v>
                </c:pt>
                <c:pt idx="72">
                  <c:v>52.6</c:v>
                </c:pt>
                <c:pt idx="73">
                  <c:v>52.85</c:v>
                </c:pt>
                <c:pt idx="74">
                  <c:v>53.091666666666669</c:v>
                </c:pt>
                <c:pt idx="75">
                  <c:v>53.391666666666673</c:v>
                </c:pt>
                <c:pt idx="76">
                  <c:v>53.683333333333337</c:v>
                </c:pt>
                <c:pt idx="77">
                  <c:v>54.074999999999996</c:v>
                </c:pt>
                <c:pt idx="78">
                  <c:v>54.341666666666661</c:v>
                </c:pt>
                <c:pt idx="79">
                  <c:v>54.583333333333321</c:v>
                </c:pt>
                <c:pt idx="80">
                  <c:v>54.824999999999996</c:v>
                </c:pt>
                <c:pt idx="81">
                  <c:v>55.025000000000006</c:v>
                </c:pt>
                <c:pt idx="82">
                  <c:v>55.1</c:v>
                </c:pt>
                <c:pt idx="83">
                  <c:v>55.116666666666674</c:v>
                </c:pt>
                <c:pt idx="84">
                  <c:v>55.083333333333336</c:v>
                </c:pt>
                <c:pt idx="85">
                  <c:v>55.175000000000004</c:v>
                </c:pt>
                <c:pt idx="86">
                  <c:v>55.375</c:v>
                </c:pt>
                <c:pt idx="87">
                  <c:v>55.491666666666667</c:v>
                </c:pt>
                <c:pt idx="88">
                  <c:v>55.67499999999999</c:v>
                </c:pt>
                <c:pt idx="89">
                  <c:v>55.658333333333324</c:v>
                </c:pt>
                <c:pt idx="90">
                  <c:v>55.624999999999993</c:v>
                </c:pt>
                <c:pt idx="91">
                  <c:v>55.666666666666657</c:v>
                </c:pt>
                <c:pt idx="92">
                  <c:v>55.574999999999996</c:v>
                </c:pt>
                <c:pt idx="93">
                  <c:v>55.333333333333336</c:v>
                </c:pt>
                <c:pt idx="94">
                  <c:v>55.083333333333336</c:v>
                </c:pt>
                <c:pt idx="95">
                  <c:v>54.650000000000006</c:v>
                </c:pt>
                <c:pt idx="96">
                  <c:v>54.166666666666664</c:v>
                </c:pt>
                <c:pt idx="97">
                  <c:v>53.57500000000001</c:v>
                </c:pt>
                <c:pt idx="98">
                  <c:v>52.916666666666679</c:v>
                </c:pt>
                <c:pt idx="99">
                  <c:v>52.358333333333341</c:v>
                </c:pt>
                <c:pt idx="100">
                  <c:v>51.716666666666676</c:v>
                </c:pt>
                <c:pt idx="101">
                  <c:v>51.400000000000006</c:v>
                </c:pt>
                <c:pt idx="102">
                  <c:v>51.175000000000011</c:v>
                </c:pt>
                <c:pt idx="103">
                  <c:v>50.883333333333333</c:v>
                </c:pt>
                <c:pt idx="104">
                  <c:v>50.616666666666667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66-411D-B04C-B333AF0205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China!$C$1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China!$B$2:$B$181</c:f>
              <c:numCache>
                <c:formatCode>m/d/yyyy</c:formatCode>
                <c:ptCount val="180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44154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39508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39722</c:v>
                </c:pt>
                <c:pt idx="46">
                  <c:v>39753</c:v>
                </c:pt>
                <c:pt idx="47">
                  <c:v>39783</c:v>
                </c:pt>
                <c:pt idx="48">
                  <c:v>39814</c:v>
                </c:pt>
                <c:pt idx="49">
                  <c:v>39845</c:v>
                </c:pt>
                <c:pt idx="50">
                  <c:v>39873</c:v>
                </c:pt>
                <c:pt idx="51">
                  <c:v>39904</c:v>
                </c:pt>
                <c:pt idx="52">
                  <c:v>39934</c:v>
                </c:pt>
                <c:pt idx="53">
                  <c:v>39965</c:v>
                </c:pt>
                <c:pt idx="54">
                  <c:v>39995</c:v>
                </c:pt>
                <c:pt idx="55">
                  <c:v>40026</c:v>
                </c:pt>
                <c:pt idx="56">
                  <c:v>40057</c:v>
                </c:pt>
                <c:pt idx="57">
                  <c:v>40087</c:v>
                </c:pt>
                <c:pt idx="58">
                  <c:v>40118</c:v>
                </c:pt>
                <c:pt idx="59">
                  <c:v>40148</c:v>
                </c:pt>
                <c:pt idx="60">
                  <c:v>40179</c:v>
                </c:pt>
                <c:pt idx="61">
                  <c:v>40210</c:v>
                </c:pt>
                <c:pt idx="62">
                  <c:v>40238</c:v>
                </c:pt>
                <c:pt idx="63">
                  <c:v>40269</c:v>
                </c:pt>
                <c:pt idx="64">
                  <c:v>40299</c:v>
                </c:pt>
                <c:pt idx="65">
                  <c:v>40330</c:v>
                </c:pt>
                <c:pt idx="66">
                  <c:v>40360</c:v>
                </c:pt>
                <c:pt idx="67">
                  <c:v>40391</c:v>
                </c:pt>
                <c:pt idx="68">
                  <c:v>40422</c:v>
                </c:pt>
                <c:pt idx="69">
                  <c:v>40452</c:v>
                </c:pt>
                <c:pt idx="70">
                  <c:v>40483</c:v>
                </c:pt>
                <c:pt idx="71">
                  <c:v>40513</c:v>
                </c:pt>
                <c:pt idx="72">
                  <c:v>40544</c:v>
                </c:pt>
                <c:pt idx="73">
                  <c:v>40575</c:v>
                </c:pt>
                <c:pt idx="74">
                  <c:v>40603</c:v>
                </c:pt>
                <c:pt idx="75">
                  <c:v>40634</c:v>
                </c:pt>
                <c:pt idx="76">
                  <c:v>40664</c:v>
                </c:pt>
                <c:pt idx="77">
                  <c:v>40695</c:v>
                </c:pt>
                <c:pt idx="78">
                  <c:v>40725</c:v>
                </c:pt>
                <c:pt idx="79">
                  <c:v>40756</c:v>
                </c:pt>
                <c:pt idx="80">
                  <c:v>40787</c:v>
                </c:pt>
                <c:pt idx="81">
                  <c:v>40817</c:v>
                </c:pt>
                <c:pt idx="82">
                  <c:v>40848</c:v>
                </c:pt>
                <c:pt idx="83">
                  <c:v>40878</c:v>
                </c:pt>
                <c:pt idx="84">
                  <c:v>40909</c:v>
                </c:pt>
                <c:pt idx="85">
                  <c:v>40940</c:v>
                </c:pt>
                <c:pt idx="86">
                  <c:v>40969</c:v>
                </c:pt>
                <c:pt idx="87">
                  <c:v>41000</c:v>
                </c:pt>
                <c:pt idx="88">
                  <c:v>41030</c:v>
                </c:pt>
                <c:pt idx="89">
                  <c:v>41061</c:v>
                </c:pt>
                <c:pt idx="90">
                  <c:v>41091</c:v>
                </c:pt>
                <c:pt idx="91">
                  <c:v>41122</c:v>
                </c:pt>
                <c:pt idx="92">
                  <c:v>41153</c:v>
                </c:pt>
                <c:pt idx="93">
                  <c:v>41183</c:v>
                </c:pt>
                <c:pt idx="94">
                  <c:v>41214</c:v>
                </c:pt>
                <c:pt idx="95">
                  <c:v>41244</c:v>
                </c:pt>
                <c:pt idx="96">
                  <c:v>41275</c:v>
                </c:pt>
                <c:pt idx="97">
                  <c:v>41306</c:v>
                </c:pt>
                <c:pt idx="98">
                  <c:v>41334</c:v>
                </c:pt>
                <c:pt idx="99">
                  <c:v>41365</c:v>
                </c:pt>
                <c:pt idx="100">
                  <c:v>41395</c:v>
                </c:pt>
                <c:pt idx="101">
                  <c:v>41426</c:v>
                </c:pt>
                <c:pt idx="102">
                  <c:v>41456</c:v>
                </c:pt>
                <c:pt idx="103">
                  <c:v>41487</c:v>
                </c:pt>
                <c:pt idx="104">
                  <c:v>41518</c:v>
                </c:pt>
                <c:pt idx="105">
                  <c:v>41548</c:v>
                </c:pt>
                <c:pt idx="106">
                  <c:v>41579</c:v>
                </c:pt>
                <c:pt idx="107">
                  <c:v>41609</c:v>
                </c:pt>
                <c:pt idx="108">
                  <c:v>41640</c:v>
                </c:pt>
                <c:pt idx="109">
                  <c:v>41671</c:v>
                </c:pt>
                <c:pt idx="110">
                  <c:v>41699</c:v>
                </c:pt>
                <c:pt idx="111">
                  <c:v>41730</c:v>
                </c:pt>
                <c:pt idx="112">
                  <c:v>41760</c:v>
                </c:pt>
                <c:pt idx="113">
                  <c:v>41791</c:v>
                </c:pt>
                <c:pt idx="114">
                  <c:v>41821</c:v>
                </c:pt>
                <c:pt idx="115">
                  <c:v>41852</c:v>
                </c:pt>
                <c:pt idx="116">
                  <c:v>41883</c:v>
                </c:pt>
                <c:pt idx="117">
                  <c:v>41913</c:v>
                </c:pt>
                <c:pt idx="118">
                  <c:v>41944</c:v>
                </c:pt>
                <c:pt idx="119">
                  <c:v>41974</c:v>
                </c:pt>
                <c:pt idx="120">
                  <c:v>42005</c:v>
                </c:pt>
                <c:pt idx="121">
                  <c:v>42036</c:v>
                </c:pt>
                <c:pt idx="122">
                  <c:v>42064</c:v>
                </c:pt>
                <c:pt idx="123">
                  <c:v>42095</c:v>
                </c:pt>
                <c:pt idx="124">
                  <c:v>42125</c:v>
                </c:pt>
                <c:pt idx="125">
                  <c:v>42156</c:v>
                </c:pt>
                <c:pt idx="126">
                  <c:v>42186</c:v>
                </c:pt>
                <c:pt idx="127">
                  <c:v>42217</c:v>
                </c:pt>
                <c:pt idx="128">
                  <c:v>42248</c:v>
                </c:pt>
                <c:pt idx="129">
                  <c:v>42278</c:v>
                </c:pt>
                <c:pt idx="130">
                  <c:v>42309</c:v>
                </c:pt>
                <c:pt idx="131">
                  <c:v>42339</c:v>
                </c:pt>
                <c:pt idx="132">
                  <c:v>42370</c:v>
                </c:pt>
                <c:pt idx="133">
                  <c:v>42401</c:v>
                </c:pt>
                <c:pt idx="134">
                  <c:v>42430</c:v>
                </c:pt>
                <c:pt idx="135">
                  <c:v>42461</c:v>
                </c:pt>
                <c:pt idx="136">
                  <c:v>42491</c:v>
                </c:pt>
                <c:pt idx="137">
                  <c:v>42522</c:v>
                </c:pt>
                <c:pt idx="138">
                  <c:v>42552</c:v>
                </c:pt>
                <c:pt idx="139">
                  <c:v>42583</c:v>
                </c:pt>
                <c:pt idx="140">
                  <c:v>42614</c:v>
                </c:pt>
                <c:pt idx="141">
                  <c:v>42644</c:v>
                </c:pt>
                <c:pt idx="142">
                  <c:v>42675</c:v>
                </c:pt>
                <c:pt idx="143">
                  <c:v>42705</c:v>
                </c:pt>
                <c:pt idx="144">
                  <c:v>42736</c:v>
                </c:pt>
                <c:pt idx="145">
                  <c:v>42767</c:v>
                </c:pt>
                <c:pt idx="146">
                  <c:v>42795</c:v>
                </c:pt>
                <c:pt idx="147">
                  <c:v>42826</c:v>
                </c:pt>
                <c:pt idx="148">
                  <c:v>42856</c:v>
                </c:pt>
                <c:pt idx="149">
                  <c:v>42887</c:v>
                </c:pt>
                <c:pt idx="150">
                  <c:v>42917</c:v>
                </c:pt>
                <c:pt idx="151">
                  <c:v>42948</c:v>
                </c:pt>
                <c:pt idx="152">
                  <c:v>42979</c:v>
                </c:pt>
                <c:pt idx="153">
                  <c:v>43009</c:v>
                </c:pt>
                <c:pt idx="154">
                  <c:v>43040</c:v>
                </c:pt>
                <c:pt idx="155">
                  <c:v>43070</c:v>
                </c:pt>
                <c:pt idx="156">
                  <c:v>43101</c:v>
                </c:pt>
                <c:pt idx="157">
                  <c:v>43132</c:v>
                </c:pt>
                <c:pt idx="158">
                  <c:v>43160</c:v>
                </c:pt>
                <c:pt idx="159">
                  <c:v>43191</c:v>
                </c:pt>
                <c:pt idx="160">
                  <c:v>43221</c:v>
                </c:pt>
                <c:pt idx="161">
                  <c:v>43252</c:v>
                </c:pt>
                <c:pt idx="162">
                  <c:v>43282</c:v>
                </c:pt>
                <c:pt idx="163">
                  <c:v>43313</c:v>
                </c:pt>
                <c:pt idx="164">
                  <c:v>43344</c:v>
                </c:pt>
                <c:pt idx="165">
                  <c:v>43374</c:v>
                </c:pt>
                <c:pt idx="166">
                  <c:v>43405</c:v>
                </c:pt>
                <c:pt idx="167">
                  <c:v>43435</c:v>
                </c:pt>
                <c:pt idx="168">
                  <c:v>43466</c:v>
                </c:pt>
                <c:pt idx="169">
                  <c:v>43497</c:v>
                </c:pt>
                <c:pt idx="170">
                  <c:v>43525</c:v>
                </c:pt>
                <c:pt idx="171">
                  <c:v>43556</c:v>
                </c:pt>
                <c:pt idx="172">
                  <c:v>43586</c:v>
                </c:pt>
                <c:pt idx="173">
                  <c:v>43617</c:v>
                </c:pt>
                <c:pt idx="174">
                  <c:v>43647</c:v>
                </c:pt>
                <c:pt idx="175">
                  <c:v>43678</c:v>
                </c:pt>
                <c:pt idx="176">
                  <c:v>43709</c:v>
                </c:pt>
                <c:pt idx="177">
                  <c:v>43739</c:v>
                </c:pt>
                <c:pt idx="178">
                  <c:v>43770</c:v>
                </c:pt>
                <c:pt idx="179">
                  <c:v>43800</c:v>
                </c:pt>
              </c:numCache>
            </c:numRef>
          </c:cat>
          <c:val>
            <c:numRef>
              <c:f>China!$C$2:$C$181</c:f>
              <c:numCache>
                <c:formatCode>General</c:formatCode>
                <c:ptCount val="180"/>
                <c:pt idx="0">
                  <c:v>54.7</c:v>
                </c:pt>
                <c:pt idx="1">
                  <c:v>54.5</c:v>
                </c:pt>
                <c:pt idx="2">
                  <c:v>57.9</c:v>
                </c:pt>
                <c:pt idx="3">
                  <c:v>56.7</c:v>
                </c:pt>
                <c:pt idx="4">
                  <c:v>52.9</c:v>
                </c:pt>
                <c:pt idx="5">
                  <c:v>51.7</c:v>
                </c:pt>
                <c:pt idx="6" formatCode="0.00">
                  <c:v>51.8</c:v>
                </c:pt>
                <c:pt idx="7">
                  <c:v>52.6</c:v>
                </c:pt>
                <c:pt idx="8">
                  <c:v>55.1</c:v>
                </c:pt>
                <c:pt idx="9">
                  <c:v>54.1</c:v>
                </c:pt>
                <c:pt idx="10">
                  <c:v>54.1</c:v>
                </c:pt>
                <c:pt idx="11">
                  <c:v>54.3</c:v>
                </c:pt>
                <c:pt idx="12">
                  <c:v>52.1</c:v>
                </c:pt>
                <c:pt idx="13">
                  <c:v>52.1</c:v>
                </c:pt>
                <c:pt idx="14">
                  <c:v>55.3</c:v>
                </c:pt>
                <c:pt idx="15">
                  <c:v>58.1</c:v>
                </c:pt>
                <c:pt idx="16">
                  <c:v>54.8</c:v>
                </c:pt>
                <c:pt idx="17">
                  <c:v>54.1</c:v>
                </c:pt>
                <c:pt idx="18">
                  <c:v>52.4</c:v>
                </c:pt>
                <c:pt idx="19">
                  <c:v>53.1</c:v>
                </c:pt>
                <c:pt idx="20">
                  <c:v>57</c:v>
                </c:pt>
                <c:pt idx="21">
                  <c:v>54.7</c:v>
                </c:pt>
                <c:pt idx="22">
                  <c:v>55.3</c:v>
                </c:pt>
                <c:pt idx="23">
                  <c:v>54.8</c:v>
                </c:pt>
                <c:pt idx="24">
                  <c:v>55.1</c:v>
                </c:pt>
                <c:pt idx="25">
                  <c:v>53.1</c:v>
                </c:pt>
                <c:pt idx="26">
                  <c:v>56.1</c:v>
                </c:pt>
                <c:pt idx="27">
                  <c:v>58.6</c:v>
                </c:pt>
                <c:pt idx="28">
                  <c:v>55.7</c:v>
                </c:pt>
                <c:pt idx="29">
                  <c:v>54.5</c:v>
                </c:pt>
                <c:pt idx="30">
                  <c:v>53.3</c:v>
                </c:pt>
                <c:pt idx="31">
                  <c:v>54</c:v>
                </c:pt>
                <c:pt idx="32">
                  <c:v>56.1</c:v>
                </c:pt>
                <c:pt idx="33">
                  <c:v>53.2</c:v>
                </c:pt>
                <c:pt idx="34">
                  <c:v>55.4</c:v>
                </c:pt>
                <c:pt idx="35">
                  <c:v>55.3</c:v>
                </c:pt>
                <c:pt idx="36">
                  <c:v>53</c:v>
                </c:pt>
                <c:pt idx="37">
                  <c:v>53.4</c:v>
                </c:pt>
                <c:pt idx="38">
                  <c:v>58.4</c:v>
                </c:pt>
                <c:pt idx="39">
                  <c:v>59.2</c:v>
                </c:pt>
                <c:pt idx="40">
                  <c:v>53.3</c:v>
                </c:pt>
                <c:pt idx="41">
                  <c:v>52</c:v>
                </c:pt>
                <c:pt idx="42">
                  <c:v>48.4</c:v>
                </c:pt>
                <c:pt idx="43">
                  <c:v>48.4</c:v>
                </c:pt>
                <c:pt idx="44">
                  <c:v>51.2</c:v>
                </c:pt>
                <c:pt idx="45">
                  <c:v>44.6</c:v>
                </c:pt>
                <c:pt idx="46">
                  <c:v>38.799999999999997</c:v>
                </c:pt>
                <c:pt idx="47">
                  <c:v>41.2</c:v>
                </c:pt>
                <c:pt idx="48">
                  <c:v>45.3</c:v>
                </c:pt>
                <c:pt idx="49">
                  <c:v>49</c:v>
                </c:pt>
                <c:pt idx="50">
                  <c:v>52.4</c:v>
                </c:pt>
                <c:pt idx="51">
                  <c:v>53.5</c:v>
                </c:pt>
                <c:pt idx="52">
                  <c:v>53.1</c:v>
                </c:pt>
                <c:pt idx="53">
                  <c:v>53.2</c:v>
                </c:pt>
                <c:pt idx="54">
                  <c:v>53.3</c:v>
                </c:pt>
                <c:pt idx="55">
                  <c:v>54</c:v>
                </c:pt>
                <c:pt idx="56">
                  <c:v>54.3</c:v>
                </c:pt>
                <c:pt idx="57">
                  <c:v>55.2</c:v>
                </c:pt>
                <c:pt idx="58">
                  <c:v>55.2</c:v>
                </c:pt>
                <c:pt idx="59">
                  <c:v>56.6</c:v>
                </c:pt>
                <c:pt idx="60">
                  <c:v>55.8</c:v>
                </c:pt>
                <c:pt idx="61">
                  <c:v>52</c:v>
                </c:pt>
                <c:pt idx="62">
                  <c:v>55.1</c:v>
                </c:pt>
                <c:pt idx="63">
                  <c:v>55.7</c:v>
                </c:pt>
                <c:pt idx="64">
                  <c:v>53.9</c:v>
                </c:pt>
                <c:pt idx="65">
                  <c:v>52.1</c:v>
                </c:pt>
                <c:pt idx="66">
                  <c:v>51.2</c:v>
                </c:pt>
                <c:pt idx="67">
                  <c:v>51.7</c:v>
                </c:pt>
                <c:pt idx="68">
                  <c:v>53.8</c:v>
                </c:pt>
                <c:pt idx="69">
                  <c:v>54.7</c:v>
                </c:pt>
                <c:pt idx="70">
                  <c:v>55.2</c:v>
                </c:pt>
                <c:pt idx="71">
                  <c:v>53.9</c:v>
                </c:pt>
                <c:pt idx="72">
                  <c:v>52.9</c:v>
                </c:pt>
                <c:pt idx="73">
                  <c:v>52.2</c:v>
                </c:pt>
                <c:pt idx="74">
                  <c:v>53.4</c:v>
                </c:pt>
                <c:pt idx="75">
                  <c:v>52.9</c:v>
                </c:pt>
                <c:pt idx="76">
                  <c:v>52</c:v>
                </c:pt>
                <c:pt idx="77">
                  <c:v>50.9</c:v>
                </c:pt>
                <c:pt idx="78">
                  <c:v>50.7</c:v>
                </c:pt>
                <c:pt idx="79">
                  <c:v>50.9</c:v>
                </c:pt>
                <c:pt idx="80">
                  <c:v>51.2</c:v>
                </c:pt>
                <c:pt idx="81">
                  <c:v>50.4</c:v>
                </c:pt>
                <c:pt idx="82">
                  <c:v>49</c:v>
                </c:pt>
                <c:pt idx="83">
                  <c:v>50.3</c:v>
                </c:pt>
                <c:pt idx="84">
                  <c:v>50.5</c:v>
                </c:pt>
                <c:pt idx="85">
                  <c:v>51</c:v>
                </c:pt>
                <c:pt idx="86">
                  <c:v>53.1</c:v>
                </c:pt>
                <c:pt idx="87">
                  <c:v>53.3</c:v>
                </c:pt>
                <c:pt idx="88">
                  <c:v>50.4</c:v>
                </c:pt>
                <c:pt idx="89">
                  <c:v>50.2</c:v>
                </c:pt>
                <c:pt idx="90">
                  <c:v>50.1</c:v>
                </c:pt>
                <c:pt idx="91">
                  <c:v>49.2</c:v>
                </c:pt>
                <c:pt idx="92">
                  <c:v>49.8</c:v>
                </c:pt>
                <c:pt idx="93">
                  <c:v>50.2</c:v>
                </c:pt>
                <c:pt idx="94">
                  <c:v>50.6</c:v>
                </c:pt>
                <c:pt idx="95">
                  <c:v>50.6</c:v>
                </c:pt>
                <c:pt idx="96">
                  <c:v>50.4</c:v>
                </c:pt>
                <c:pt idx="97">
                  <c:v>50.1</c:v>
                </c:pt>
                <c:pt idx="98">
                  <c:v>50.9</c:v>
                </c:pt>
                <c:pt idx="99">
                  <c:v>50.6</c:v>
                </c:pt>
                <c:pt idx="100">
                  <c:v>50.8</c:v>
                </c:pt>
                <c:pt idx="101">
                  <c:v>50.1</c:v>
                </c:pt>
                <c:pt idx="102">
                  <c:v>50.3</c:v>
                </c:pt>
                <c:pt idx="103">
                  <c:v>51</c:v>
                </c:pt>
                <c:pt idx="104">
                  <c:v>51.1</c:v>
                </c:pt>
                <c:pt idx="105">
                  <c:v>51.4</c:v>
                </c:pt>
                <c:pt idx="106">
                  <c:v>51.4</c:v>
                </c:pt>
                <c:pt idx="107">
                  <c:v>51</c:v>
                </c:pt>
                <c:pt idx="108">
                  <c:v>50.5</c:v>
                </c:pt>
                <c:pt idx="109">
                  <c:v>50.2</c:v>
                </c:pt>
                <c:pt idx="110">
                  <c:v>50.3</c:v>
                </c:pt>
                <c:pt idx="111">
                  <c:v>50.4</c:v>
                </c:pt>
                <c:pt idx="112">
                  <c:v>50.8</c:v>
                </c:pt>
                <c:pt idx="113">
                  <c:v>51</c:v>
                </c:pt>
                <c:pt idx="114">
                  <c:v>51.7</c:v>
                </c:pt>
                <c:pt idx="115">
                  <c:v>51.1</c:v>
                </c:pt>
                <c:pt idx="116">
                  <c:v>51.1</c:v>
                </c:pt>
                <c:pt idx="117">
                  <c:v>50.8</c:v>
                </c:pt>
                <c:pt idx="118">
                  <c:v>50.3</c:v>
                </c:pt>
                <c:pt idx="119">
                  <c:v>50.1</c:v>
                </c:pt>
                <c:pt idx="120">
                  <c:v>49.8</c:v>
                </c:pt>
                <c:pt idx="121">
                  <c:v>49.9</c:v>
                </c:pt>
                <c:pt idx="122">
                  <c:v>50.1</c:v>
                </c:pt>
                <c:pt idx="123">
                  <c:v>50.1</c:v>
                </c:pt>
                <c:pt idx="124">
                  <c:v>50.2</c:v>
                </c:pt>
                <c:pt idx="125">
                  <c:v>50.2</c:v>
                </c:pt>
                <c:pt idx="126">
                  <c:v>50.2</c:v>
                </c:pt>
                <c:pt idx="127">
                  <c:v>49.7</c:v>
                </c:pt>
                <c:pt idx="128">
                  <c:v>49.8</c:v>
                </c:pt>
                <c:pt idx="129">
                  <c:v>49.8</c:v>
                </c:pt>
                <c:pt idx="130">
                  <c:v>49.6</c:v>
                </c:pt>
                <c:pt idx="131">
                  <c:v>49.7</c:v>
                </c:pt>
                <c:pt idx="132">
                  <c:v>49.4</c:v>
                </c:pt>
                <c:pt idx="133">
                  <c:v>49</c:v>
                </c:pt>
                <c:pt idx="134">
                  <c:v>50.2</c:v>
                </c:pt>
                <c:pt idx="135">
                  <c:v>50.1</c:v>
                </c:pt>
                <c:pt idx="136">
                  <c:v>50.1</c:v>
                </c:pt>
                <c:pt idx="137">
                  <c:v>50</c:v>
                </c:pt>
                <c:pt idx="138">
                  <c:v>49.9</c:v>
                </c:pt>
                <c:pt idx="139">
                  <c:v>50.4</c:v>
                </c:pt>
                <c:pt idx="140">
                  <c:v>50.4</c:v>
                </c:pt>
                <c:pt idx="141">
                  <c:v>51.2</c:v>
                </c:pt>
                <c:pt idx="142">
                  <c:v>51.7</c:v>
                </c:pt>
                <c:pt idx="143">
                  <c:v>51.4</c:v>
                </c:pt>
                <c:pt idx="144">
                  <c:v>51.3</c:v>
                </c:pt>
                <c:pt idx="145">
                  <c:v>51.6</c:v>
                </c:pt>
                <c:pt idx="146">
                  <c:v>51.8</c:v>
                </c:pt>
                <c:pt idx="147">
                  <c:v>51.2</c:v>
                </c:pt>
                <c:pt idx="148">
                  <c:v>51.2</c:v>
                </c:pt>
                <c:pt idx="149">
                  <c:v>51.7</c:v>
                </c:pt>
                <c:pt idx="150">
                  <c:v>51.4</c:v>
                </c:pt>
                <c:pt idx="151">
                  <c:v>51.7</c:v>
                </c:pt>
                <c:pt idx="152">
                  <c:v>52.4</c:v>
                </c:pt>
                <c:pt idx="153">
                  <c:v>51.6</c:v>
                </c:pt>
                <c:pt idx="154">
                  <c:v>51.8</c:v>
                </c:pt>
                <c:pt idx="155">
                  <c:v>51.6</c:v>
                </c:pt>
                <c:pt idx="156">
                  <c:v>51.3</c:v>
                </c:pt>
                <c:pt idx="157">
                  <c:v>50.3</c:v>
                </c:pt>
                <c:pt idx="158">
                  <c:v>51.5</c:v>
                </c:pt>
                <c:pt idx="159">
                  <c:v>51.4</c:v>
                </c:pt>
                <c:pt idx="160">
                  <c:v>51.9</c:v>
                </c:pt>
                <c:pt idx="161">
                  <c:v>51.5</c:v>
                </c:pt>
                <c:pt idx="162">
                  <c:v>51.2</c:v>
                </c:pt>
                <c:pt idx="163">
                  <c:v>51.3</c:v>
                </c:pt>
                <c:pt idx="164">
                  <c:v>50.8</c:v>
                </c:pt>
                <c:pt idx="165">
                  <c:v>50.2</c:v>
                </c:pt>
                <c:pt idx="166">
                  <c:v>50</c:v>
                </c:pt>
                <c:pt idx="167">
                  <c:v>49.4</c:v>
                </c:pt>
                <c:pt idx="168">
                  <c:v>49.5</c:v>
                </c:pt>
                <c:pt idx="169">
                  <c:v>49.2</c:v>
                </c:pt>
                <c:pt idx="170">
                  <c:v>50.5</c:v>
                </c:pt>
                <c:pt idx="171">
                  <c:v>50.1</c:v>
                </c:pt>
                <c:pt idx="172">
                  <c:v>49.4</c:v>
                </c:pt>
                <c:pt idx="173">
                  <c:v>49.4</c:v>
                </c:pt>
                <c:pt idx="174">
                  <c:v>49.7</c:v>
                </c:pt>
                <c:pt idx="175">
                  <c:v>49.5</c:v>
                </c:pt>
                <c:pt idx="176">
                  <c:v>49.8</c:v>
                </c:pt>
                <c:pt idx="177">
                  <c:v>49.3</c:v>
                </c:pt>
                <c:pt idx="178">
                  <c:v>50.2</c:v>
                </c:pt>
                <c:pt idx="179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China!$D$1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China!$B$2:$B$181</c:f>
              <c:numCache>
                <c:formatCode>m/d/yyyy</c:formatCode>
                <c:ptCount val="180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44154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39508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39722</c:v>
                </c:pt>
                <c:pt idx="46">
                  <c:v>39753</c:v>
                </c:pt>
                <c:pt idx="47">
                  <c:v>39783</c:v>
                </c:pt>
                <c:pt idx="48">
                  <c:v>39814</c:v>
                </c:pt>
                <c:pt idx="49">
                  <c:v>39845</c:v>
                </c:pt>
                <c:pt idx="50">
                  <c:v>39873</c:v>
                </c:pt>
                <c:pt idx="51">
                  <c:v>39904</c:v>
                </c:pt>
                <c:pt idx="52">
                  <c:v>39934</c:v>
                </c:pt>
                <c:pt idx="53">
                  <c:v>39965</c:v>
                </c:pt>
                <c:pt idx="54">
                  <c:v>39995</c:v>
                </c:pt>
                <c:pt idx="55">
                  <c:v>40026</c:v>
                </c:pt>
                <c:pt idx="56">
                  <c:v>40057</c:v>
                </c:pt>
                <c:pt idx="57">
                  <c:v>40087</c:v>
                </c:pt>
                <c:pt idx="58">
                  <c:v>40118</c:v>
                </c:pt>
                <c:pt idx="59">
                  <c:v>40148</c:v>
                </c:pt>
                <c:pt idx="60">
                  <c:v>40179</c:v>
                </c:pt>
                <c:pt idx="61">
                  <c:v>40210</c:v>
                </c:pt>
                <c:pt idx="62">
                  <c:v>40238</c:v>
                </c:pt>
                <c:pt idx="63">
                  <c:v>40269</c:v>
                </c:pt>
                <c:pt idx="64">
                  <c:v>40299</c:v>
                </c:pt>
                <c:pt idx="65">
                  <c:v>40330</c:v>
                </c:pt>
                <c:pt idx="66">
                  <c:v>40360</c:v>
                </c:pt>
                <c:pt idx="67">
                  <c:v>40391</c:v>
                </c:pt>
                <c:pt idx="68">
                  <c:v>40422</c:v>
                </c:pt>
                <c:pt idx="69">
                  <c:v>40452</c:v>
                </c:pt>
                <c:pt idx="70">
                  <c:v>40483</c:v>
                </c:pt>
                <c:pt idx="71">
                  <c:v>40513</c:v>
                </c:pt>
                <c:pt idx="72">
                  <c:v>40544</c:v>
                </c:pt>
                <c:pt idx="73">
                  <c:v>40575</c:v>
                </c:pt>
                <c:pt idx="74">
                  <c:v>40603</c:v>
                </c:pt>
                <c:pt idx="75">
                  <c:v>40634</c:v>
                </c:pt>
                <c:pt idx="76">
                  <c:v>40664</c:v>
                </c:pt>
                <c:pt idx="77">
                  <c:v>40695</c:v>
                </c:pt>
                <c:pt idx="78">
                  <c:v>40725</c:v>
                </c:pt>
                <c:pt idx="79">
                  <c:v>40756</c:v>
                </c:pt>
                <c:pt idx="80">
                  <c:v>40787</c:v>
                </c:pt>
                <c:pt idx="81">
                  <c:v>40817</c:v>
                </c:pt>
                <c:pt idx="82">
                  <c:v>40848</c:v>
                </c:pt>
                <c:pt idx="83">
                  <c:v>40878</c:v>
                </c:pt>
                <c:pt idx="84">
                  <c:v>40909</c:v>
                </c:pt>
                <c:pt idx="85">
                  <c:v>40940</c:v>
                </c:pt>
                <c:pt idx="86">
                  <c:v>40969</c:v>
                </c:pt>
                <c:pt idx="87">
                  <c:v>41000</c:v>
                </c:pt>
                <c:pt idx="88">
                  <c:v>41030</c:v>
                </c:pt>
                <c:pt idx="89">
                  <c:v>41061</c:v>
                </c:pt>
                <c:pt idx="90">
                  <c:v>41091</c:v>
                </c:pt>
                <c:pt idx="91">
                  <c:v>41122</c:v>
                </c:pt>
                <c:pt idx="92">
                  <c:v>41153</c:v>
                </c:pt>
                <c:pt idx="93">
                  <c:v>41183</c:v>
                </c:pt>
                <c:pt idx="94">
                  <c:v>41214</c:v>
                </c:pt>
                <c:pt idx="95">
                  <c:v>41244</c:v>
                </c:pt>
                <c:pt idx="96">
                  <c:v>41275</c:v>
                </c:pt>
                <c:pt idx="97">
                  <c:v>41306</c:v>
                </c:pt>
                <c:pt idx="98">
                  <c:v>41334</c:v>
                </c:pt>
                <c:pt idx="99">
                  <c:v>41365</c:v>
                </c:pt>
                <c:pt idx="100">
                  <c:v>41395</c:v>
                </c:pt>
                <c:pt idx="101">
                  <c:v>41426</c:v>
                </c:pt>
                <c:pt idx="102">
                  <c:v>41456</c:v>
                </c:pt>
                <c:pt idx="103">
                  <c:v>41487</c:v>
                </c:pt>
                <c:pt idx="104">
                  <c:v>41518</c:v>
                </c:pt>
                <c:pt idx="105">
                  <c:v>41548</c:v>
                </c:pt>
                <c:pt idx="106">
                  <c:v>41579</c:v>
                </c:pt>
                <c:pt idx="107">
                  <c:v>41609</c:v>
                </c:pt>
                <c:pt idx="108">
                  <c:v>41640</c:v>
                </c:pt>
                <c:pt idx="109">
                  <c:v>41671</c:v>
                </c:pt>
                <c:pt idx="110">
                  <c:v>41699</c:v>
                </c:pt>
                <c:pt idx="111">
                  <c:v>41730</c:v>
                </c:pt>
                <c:pt idx="112">
                  <c:v>41760</c:v>
                </c:pt>
                <c:pt idx="113">
                  <c:v>41791</c:v>
                </c:pt>
                <c:pt idx="114">
                  <c:v>41821</c:v>
                </c:pt>
                <c:pt idx="115">
                  <c:v>41852</c:v>
                </c:pt>
                <c:pt idx="116">
                  <c:v>41883</c:v>
                </c:pt>
                <c:pt idx="117">
                  <c:v>41913</c:v>
                </c:pt>
                <c:pt idx="118">
                  <c:v>41944</c:v>
                </c:pt>
                <c:pt idx="119">
                  <c:v>41974</c:v>
                </c:pt>
                <c:pt idx="120">
                  <c:v>42005</c:v>
                </c:pt>
                <c:pt idx="121">
                  <c:v>42036</c:v>
                </c:pt>
                <c:pt idx="122">
                  <c:v>42064</c:v>
                </c:pt>
                <c:pt idx="123">
                  <c:v>42095</c:v>
                </c:pt>
                <c:pt idx="124">
                  <c:v>42125</c:v>
                </c:pt>
                <c:pt idx="125">
                  <c:v>42156</c:v>
                </c:pt>
                <c:pt idx="126">
                  <c:v>42186</c:v>
                </c:pt>
                <c:pt idx="127">
                  <c:v>42217</c:v>
                </c:pt>
                <c:pt idx="128">
                  <c:v>42248</c:v>
                </c:pt>
                <c:pt idx="129">
                  <c:v>42278</c:v>
                </c:pt>
                <c:pt idx="130">
                  <c:v>42309</c:v>
                </c:pt>
                <c:pt idx="131">
                  <c:v>42339</c:v>
                </c:pt>
                <c:pt idx="132">
                  <c:v>42370</c:v>
                </c:pt>
                <c:pt idx="133">
                  <c:v>42401</c:v>
                </c:pt>
                <c:pt idx="134">
                  <c:v>42430</c:v>
                </c:pt>
                <c:pt idx="135">
                  <c:v>42461</c:v>
                </c:pt>
                <c:pt idx="136">
                  <c:v>42491</c:v>
                </c:pt>
                <c:pt idx="137">
                  <c:v>42522</c:v>
                </c:pt>
                <c:pt idx="138">
                  <c:v>42552</c:v>
                </c:pt>
                <c:pt idx="139">
                  <c:v>42583</c:v>
                </c:pt>
                <c:pt idx="140">
                  <c:v>42614</c:v>
                </c:pt>
                <c:pt idx="141">
                  <c:v>42644</c:v>
                </c:pt>
                <c:pt idx="142">
                  <c:v>42675</c:v>
                </c:pt>
                <c:pt idx="143">
                  <c:v>42705</c:v>
                </c:pt>
                <c:pt idx="144">
                  <c:v>42736</c:v>
                </c:pt>
                <c:pt idx="145">
                  <c:v>42767</c:v>
                </c:pt>
                <c:pt idx="146">
                  <c:v>42795</c:v>
                </c:pt>
                <c:pt idx="147">
                  <c:v>42826</c:v>
                </c:pt>
                <c:pt idx="148">
                  <c:v>42856</c:v>
                </c:pt>
                <c:pt idx="149">
                  <c:v>42887</c:v>
                </c:pt>
                <c:pt idx="150">
                  <c:v>42917</c:v>
                </c:pt>
                <c:pt idx="151">
                  <c:v>42948</c:v>
                </c:pt>
                <c:pt idx="152">
                  <c:v>42979</c:v>
                </c:pt>
                <c:pt idx="153">
                  <c:v>43009</c:v>
                </c:pt>
                <c:pt idx="154">
                  <c:v>43040</c:v>
                </c:pt>
                <c:pt idx="155">
                  <c:v>43070</c:v>
                </c:pt>
                <c:pt idx="156">
                  <c:v>43101</c:v>
                </c:pt>
                <c:pt idx="157">
                  <c:v>43132</c:v>
                </c:pt>
                <c:pt idx="158">
                  <c:v>43160</c:v>
                </c:pt>
                <c:pt idx="159">
                  <c:v>43191</c:v>
                </c:pt>
                <c:pt idx="160">
                  <c:v>43221</c:v>
                </c:pt>
                <c:pt idx="161">
                  <c:v>43252</c:v>
                </c:pt>
                <c:pt idx="162">
                  <c:v>43282</c:v>
                </c:pt>
                <c:pt idx="163">
                  <c:v>43313</c:v>
                </c:pt>
                <c:pt idx="164">
                  <c:v>43344</c:v>
                </c:pt>
                <c:pt idx="165">
                  <c:v>43374</c:v>
                </c:pt>
                <c:pt idx="166">
                  <c:v>43405</c:v>
                </c:pt>
                <c:pt idx="167">
                  <c:v>43435</c:v>
                </c:pt>
                <c:pt idx="168">
                  <c:v>43466</c:v>
                </c:pt>
                <c:pt idx="169">
                  <c:v>43497</c:v>
                </c:pt>
                <c:pt idx="170">
                  <c:v>43525</c:v>
                </c:pt>
                <c:pt idx="171">
                  <c:v>43556</c:v>
                </c:pt>
                <c:pt idx="172">
                  <c:v>43586</c:v>
                </c:pt>
                <c:pt idx="173">
                  <c:v>43617</c:v>
                </c:pt>
                <c:pt idx="174">
                  <c:v>43647</c:v>
                </c:pt>
                <c:pt idx="175">
                  <c:v>43678</c:v>
                </c:pt>
                <c:pt idx="176">
                  <c:v>43709</c:v>
                </c:pt>
                <c:pt idx="177">
                  <c:v>43739</c:v>
                </c:pt>
                <c:pt idx="178">
                  <c:v>43770</c:v>
                </c:pt>
                <c:pt idx="179">
                  <c:v>43800</c:v>
                </c:pt>
              </c:numCache>
            </c:numRef>
          </c:cat>
          <c:val>
            <c:numRef>
              <c:f>China!$D$2:$D$181</c:f>
              <c:numCache>
                <c:formatCode>General</c:formatCode>
                <c:ptCount val="180"/>
                <c:pt idx="1">
                  <c:v>-0.20000000000000284</c:v>
                </c:pt>
                <c:pt idx="2">
                  <c:v>3.3999999999999986</c:v>
                </c:pt>
                <c:pt idx="3">
                  <c:v>-1.1999999999999957</c:v>
                </c:pt>
                <c:pt idx="4">
                  <c:v>-3.8000000000000043</c:v>
                </c:pt>
                <c:pt idx="5">
                  <c:v>-1.1999999999999957</c:v>
                </c:pt>
                <c:pt idx="6">
                  <c:v>9.9999999999994316E-2</c:v>
                </c:pt>
                <c:pt idx="7">
                  <c:v>0.80000000000000426</c:v>
                </c:pt>
                <c:pt idx="8">
                  <c:v>2.5</c:v>
                </c:pt>
                <c:pt idx="9">
                  <c:v>-1</c:v>
                </c:pt>
                <c:pt idx="10">
                  <c:v>0</c:v>
                </c:pt>
                <c:pt idx="11">
                  <c:v>0.19999999999999574</c:v>
                </c:pt>
                <c:pt idx="12">
                  <c:v>-2.1999999999999957</c:v>
                </c:pt>
                <c:pt idx="13">
                  <c:v>0</c:v>
                </c:pt>
                <c:pt idx="14">
                  <c:v>3.1999999999999957</c:v>
                </c:pt>
                <c:pt idx="15">
                  <c:v>2.8000000000000043</c:v>
                </c:pt>
                <c:pt idx="16">
                  <c:v>-3.3000000000000043</c:v>
                </c:pt>
                <c:pt idx="17">
                  <c:v>-0.69999999999999574</c:v>
                </c:pt>
                <c:pt idx="18">
                  <c:v>-1.7000000000000028</c:v>
                </c:pt>
                <c:pt idx="19">
                  <c:v>0.70000000000000284</c:v>
                </c:pt>
                <c:pt idx="20">
                  <c:v>3.8999999999999986</c:v>
                </c:pt>
                <c:pt idx="21">
                  <c:v>-2.2999999999999972</c:v>
                </c:pt>
                <c:pt idx="22">
                  <c:v>0.59999999999999432</c:v>
                </c:pt>
                <c:pt idx="23">
                  <c:v>-0.5</c:v>
                </c:pt>
                <c:pt idx="24">
                  <c:v>0.30000000000000426</c:v>
                </c:pt>
                <c:pt idx="25">
                  <c:v>-2</c:v>
                </c:pt>
                <c:pt idx="26">
                  <c:v>3</c:v>
                </c:pt>
                <c:pt idx="27">
                  <c:v>2.5</c:v>
                </c:pt>
                <c:pt idx="28">
                  <c:v>-2.8999999999999986</c:v>
                </c:pt>
                <c:pt idx="29">
                  <c:v>-1.2000000000000028</c:v>
                </c:pt>
                <c:pt idx="30">
                  <c:v>-1.2000000000000028</c:v>
                </c:pt>
                <c:pt idx="31">
                  <c:v>0.70000000000000284</c:v>
                </c:pt>
                <c:pt idx="32">
                  <c:v>2.1000000000000014</c:v>
                </c:pt>
                <c:pt idx="33">
                  <c:v>-2.8999999999999986</c:v>
                </c:pt>
                <c:pt idx="34">
                  <c:v>2.1999999999999957</c:v>
                </c:pt>
                <c:pt idx="35">
                  <c:v>-0.10000000000000142</c:v>
                </c:pt>
                <c:pt idx="36">
                  <c:v>-2.2999999999999972</c:v>
                </c:pt>
                <c:pt idx="37">
                  <c:v>0.39999999999999858</c:v>
                </c:pt>
                <c:pt idx="38">
                  <c:v>5</c:v>
                </c:pt>
                <c:pt idx="39">
                  <c:v>0.80000000000000426</c:v>
                </c:pt>
                <c:pt idx="40">
                  <c:v>-5.9000000000000057</c:v>
                </c:pt>
                <c:pt idx="41">
                  <c:v>-1.2999999999999972</c:v>
                </c:pt>
                <c:pt idx="42">
                  <c:v>-3.6000000000000014</c:v>
                </c:pt>
                <c:pt idx="43">
                  <c:v>0</c:v>
                </c:pt>
                <c:pt idx="44">
                  <c:v>2.8000000000000043</c:v>
                </c:pt>
                <c:pt idx="45">
                  <c:v>-6.6000000000000014</c:v>
                </c:pt>
                <c:pt idx="46">
                  <c:v>-5.8000000000000043</c:v>
                </c:pt>
                <c:pt idx="47">
                  <c:v>2.4000000000000057</c:v>
                </c:pt>
                <c:pt idx="48">
                  <c:v>4.0999999999999943</c:v>
                </c:pt>
                <c:pt idx="49">
                  <c:v>3.7000000000000028</c:v>
                </c:pt>
                <c:pt idx="50">
                  <c:v>3.3999999999999986</c:v>
                </c:pt>
                <c:pt idx="51">
                  <c:v>1.1000000000000014</c:v>
                </c:pt>
                <c:pt idx="52">
                  <c:v>-0.39999999999999858</c:v>
                </c:pt>
                <c:pt idx="53">
                  <c:v>0.10000000000000142</c:v>
                </c:pt>
                <c:pt idx="54">
                  <c:v>9.9999999999994316E-2</c:v>
                </c:pt>
                <c:pt idx="55">
                  <c:v>0.70000000000000284</c:v>
                </c:pt>
                <c:pt idx="56">
                  <c:v>0.29999999999999716</c:v>
                </c:pt>
                <c:pt idx="57">
                  <c:v>0.90000000000000568</c:v>
                </c:pt>
                <c:pt idx="58">
                  <c:v>0</c:v>
                </c:pt>
                <c:pt idx="59">
                  <c:v>1.3999999999999986</c:v>
                </c:pt>
                <c:pt idx="60">
                  <c:v>-0.80000000000000426</c:v>
                </c:pt>
                <c:pt idx="61">
                  <c:v>-3.7999999999999972</c:v>
                </c:pt>
                <c:pt idx="62">
                  <c:v>3.1000000000000014</c:v>
                </c:pt>
                <c:pt idx="63">
                  <c:v>0.60000000000000142</c:v>
                </c:pt>
                <c:pt idx="64">
                  <c:v>-1.8000000000000043</c:v>
                </c:pt>
                <c:pt idx="65">
                  <c:v>-1.7999999999999972</c:v>
                </c:pt>
                <c:pt idx="66">
                  <c:v>-0.89999999999999858</c:v>
                </c:pt>
                <c:pt idx="67">
                  <c:v>0.5</c:v>
                </c:pt>
                <c:pt idx="68">
                  <c:v>2.0999999999999943</c:v>
                </c:pt>
                <c:pt idx="69">
                  <c:v>0.90000000000000568</c:v>
                </c:pt>
                <c:pt idx="70">
                  <c:v>0.5</c:v>
                </c:pt>
                <c:pt idx="71">
                  <c:v>-1.3000000000000043</c:v>
                </c:pt>
                <c:pt idx="72">
                  <c:v>-1</c:v>
                </c:pt>
                <c:pt idx="73">
                  <c:v>-0.69999999999999574</c:v>
                </c:pt>
                <c:pt idx="74">
                  <c:v>1.1999999999999957</c:v>
                </c:pt>
                <c:pt idx="75">
                  <c:v>-0.5</c:v>
                </c:pt>
                <c:pt idx="76">
                  <c:v>-0.89999999999999858</c:v>
                </c:pt>
                <c:pt idx="77">
                  <c:v>-1.1000000000000014</c:v>
                </c:pt>
                <c:pt idx="78">
                  <c:v>-0.19999999999999574</c:v>
                </c:pt>
                <c:pt idx="79">
                  <c:v>0.19999999999999574</c:v>
                </c:pt>
                <c:pt idx="80">
                  <c:v>0.30000000000000426</c:v>
                </c:pt>
                <c:pt idx="81">
                  <c:v>-0.80000000000000426</c:v>
                </c:pt>
                <c:pt idx="82">
                  <c:v>-1.3999999999999986</c:v>
                </c:pt>
                <c:pt idx="83">
                  <c:v>1.2999999999999972</c:v>
                </c:pt>
                <c:pt idx="84">
                  <c:v>0.20000000000000284</c:v>
                </c:pt>
                <c:pt idx="85">
                  <c:v>0.5</c:v>
                </c:pt>
                <c:pt idx="86">
                  <c:v>2.1000000000000014</c:v>
                </c:pt>
                <c:pt idx="87">
                  <c:v>0.19999999999999574</c:v>
                </c:pt>
                <c:pt idx="88">
                  <c:v>-2.8999999999999986</c:v>
                </c:pt>
                <c:pt idx="89">
                  <c:v>-0.19999999999999574</c:v>
                </c:pt>
                <c:pt idx="90">
                  <c:v>-0.10000000000000142</c:v>
                </c:pt>
                <c:pt idx="91">
                  <c:v>-0.89999999999999858</c:v>
                </c:pt>
                <c:pt idx="92">
                  <c:v>0.59999999999999432</c:v>
                </c:pt>
                <c:pt idx="93">
                  <c:v>0.40000000000000568</c:v>
                </c:pt>
                <c:pt idx="94">
                  <c:v>0.39999999999999858</c:v>
                </c:pt>
                <c:pt idx="95">
                  <c:v>0</c:v>
                </c:pt>
                <c:pt idx="96">
                  <c:v>-0.20000000000000284</c:v>
                </c:pt>
                <c:pt idx="97">
                  <c:v>-0.29999999999999716</c:v>
                </c:pt>
                <c:pt idx="98">
                  <c:v>0.79999999999999716</c:v>
                </c:pt>
                <c:pt idx="99">
                  <c:v>-0.29999999999999716</c:v>
                </c:pt>
                <c:pt idx="100">
                  <c:v>0.19999999999999574</c:v>
                </c:pt>
                <c:pt idx="101">
                  <c:v>-0.69999999999999574</c:v>
                </c:pt>
                <c:pt idx="102">
                  <c:v>0.19999999999999574</c:v>
                </c:pt>
                <c:pt idx="103">
                  <c:v>0.70000000000000284</c:v>
                </c:pt>
                <c:pt idx="104">
                  <c:v>0.10000000000000142</c:v>
                </c:pt>
                <c:pt idx="105">
                  <c:v>0.29999999999999716</c:v>
                </c:pt>
                <c:pt idx="106">
                  <c:v>0</c:v>
                </c:pt>
                <c:pt idx="107">
                  <c:v>-0.39999999999999858</c:v>
                </c:pt>
                <c:pt idx="108">
                  <c:v>-0.5</c:v>
                </c:pt>
                <c:pt idx="109">
                  <c:v>-0.29999999999999716</c:v>
                </c:pt>
                <c:pt idx="110">
                  <c:v>9.9999999999994316E-2</c:v>
                </c:pt>
                <c:pt idx="111">
                  <c:v>0.10000000000000142</c:v>
                </c:pt>
                <c:pt idx="112">
                  <c:v>0.39999999999999858</c:v>
                </c:pt>
                <c:pt idx="113">
                  <c:v>0.20000000000000284</c:v>
                </c:pt>
                <c:pt idx="114">
                  <c:v>0.70000000000000284</c:v>
                </c:pt>
                <c:pt idx="115">
                  <c:v>-0.60000000000000142</c:v>
                </c:pt>
                <c:pt idx="116">
                  <c:v>0</c:v>
                </c:pt>
                <c:pt idx="117">
                  <c:v>-0.30000000000000426</c:v>
                </c:pt>
                <c:pt idx="118">
                  <c:v>-0.5</c:v>
                </c:pt>
                <c:pt idx="119">
                  <c:v>-0.19999999999999574</c:v>
                </c:pt>
                <c:pt idx="120">
                  <c:v>-0.30000000000000426</c:v>
                </c:pt>
                <c:pt idx="121">
                  <c:v>0.10000000000000142</c:v>
                </c:pt>
                <c:pt idx="122">
                  <c:v>0.20000000000000284</c:v>
                </c:pt>
                <c:pt idx="123">
                  <c:v>0</c:v>
                </c:pt>
                <c:pt idx="124">
                  <c:v>0.10000000000000142</c:v>
                </c:pt>
                <c:pt idx="125">
                  <c:v>0</c:v>
                </c:pt>
                <c:pt idx="126">
                  <c:v>0</c:v>
                </c:pt>
                <c:pt idx="127">
                  <c:v>-0.5</c:v>
                </c:pt>
                <c:pt idx="128">
                  <c:v>9.9999999999994316E-2</c:v>
                </c:pt>
                <c:pt idx="129">
                  <c:v>0</c:v>
                </c:pt>
                <c:pt idx="130">
                  <c:v>-0.19999999999999574</c:v>
                </c:pt>
                <c:pt idx="131">
                  <c:v>0.10000000000000142</c:v>
                </c:pt>
                <c:pt idx="132">
                  <c:v>-0.30000000000000426</c:v>
                </c:pt>
                <c:pt idx="133">
                  <c:v>-0.39999999999999858</c:v>
                </c:pt>
                <c:pt idx="134">
                  <c:v>1.2000000000000028</c:v>
                </c:pt>
                <c:pt idx="135">
                  <c:v>-0.10000000000000142</c:v>
                </c:pt>
                <c:pt idx="136">
                  <c:v>0</c:v>
                </c:pt>
                <c:pt idx="137">
                  <c:v>-0.10000000000000142</c:v>
                </c:pt>
                <c:pt idx="138">
                  <c:v>-0.10000000000000142</c:v>
                </c:pt>
                <c:pt idx="139">
                  <c:v>0.5</c:v>
                </c:pt>
                <c:pt idx="140">
                  <c:v>0</c:v>
                </c:pt>
                <c:pt idx="141">
                  <c:v>0.80000000000000426</c:v>
                </c:pt>
                <c:pt idx="142">
                  <c:v>0.5</c:v>
                </c:pt>
                <c:pt idx="143">
                  <c:v>-0.30000000000000426</c:v>
                </c:pt>
                <c:pt idx="144">
                  <c:v>-0.10000000000000142</c:v>
                </c:pt>
                <c:pt idx="145">
                  <c:v>0.30000000000000426</c:v>
                </c:pt>
                <c:pt idx="146">
                  <c:v>0.19999999999999574</c:v>
                </c:pt>
                <c:pt idx="147">
                  <c:v>-0.59999999999999432</c:v>
                </c:pt>
                <c:pt idx="148">
                  <c:v>0</c:v>
                </c:pt>
                <c:pt idx="149">
                  <c:v>0.5</c:v>
                </c:pt>
                <c:pt idx="150">
                  <c:v>-0.30000000000000426</c:v>
                </c:pt>
                <c:pt idx="151">
                  <c:v>0.30000000000000426</c:v>
                </c:pt>
                <c:pt idx="152">
                  <c:v>0.69999999999999574</c:v>
                </c:pt>
                <c:pt idx="153">
                  <c:v>-0.79999999999999716</c:v>
                </c:pt>
                <c:pt idx="154">
                  <c:v>0.19999999999999574</c:v>
                </c:pt>
                <c:pt idx="155">
                  <c:v>-0.19999999999999574</c:v>
                </c:pt>
                <c:pt idx="156">
                  <c:v>-0.30000000000000426</c:v>
                </c:pt>
                <c:pt idx="157">
                  <c:v>-1</c:v>
                </c:pt>
                <c:pt idx="158">
                  <c:v>1.2000000000000028</c:v>
                </c:pt>
                <c:pt idx="159">
                  <c:v>-0.10000000000000142</c:v>
                </c:pt>
                <c:pt idx="160">
                  <c:v>0.5</c:v>
                </c:pt>
                <c:pt idx="161">
                  <c:v>-0.39999999999999858</c:v>
                </c:pt>
                <c:pt idx="162">
                  <c:v>-0.29999999999999716</c:v>
                </c:pt>
                <c:pt idx="163">
                  <c:v>9.9999999999994316E-2</c:v>
                </c:pt>
                <c:pt idx="164">
                  <c:v>-0.5</c:v>
                </c:pt>
                <c:pt idx="165">
                  <c:v>-0.59999999999999432</c:v>
                </c:pt>
                <c:pt idx="166">
                  <c:v>-0.20000000000000284</c:v>
                </c:pt>
                <c:pt idx="167">
                  <c:v>-0.60000000000000142</c:v>
                </c:pt>
                <c:pt idx="168">
                  <c:v>0.10000000000000142</c:v>
                </c:pt>
                <c:pt idx="169">
                  <c:v>-0.29999999999999716</c:v>
                </c:pt>
                <c:pt idx="170">
                  <c:v>1.2999999999999972</c:v>
                </c:pt>
                <c:pt idx="171">
                  <c:v>-0.39999999999999858</c:v>
                </c:pt>
                <c:pt idx="172">
                  <c:v>-0.70000000000000284</c:v>
                </c:pt>
                <c:pt idx="173">
                  <c:v>0</c:v>
                </c:pt>
                <c:pt idx="174">
                  <c:v>0.30000000000000426</c:v>
                </c:pt>
                <c:pt idx="175">
                  <c:v>-0.20000000000000284</c:v>
                </c:pt>
                <c:pt idx="176">
                  <c:v>0.29999999999999716</c:v>
                </c:pt>
                <c:pt idx="177">
                  <c:v>-0.5</c:v>
                </c:pt>
                <c:pt idx="178">
                  <c:v>0.90000000000000568</c:v>
                </c:pt>
                <c:pt idx="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China!$E$1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China!$B$2:$B$181</c:f>
              <c:numCache>
                <c:formatCode>m/d/yyyy</c:formatCode>
                <c:ptCount val="180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44154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39508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39722</c:v>
                </c:pt>
                <c:pt idx="46">
                  <c:v>39753</c:v>
                </c:pt>
                <c:pt idx="47">
                  <c:v>39783</c:v>
                </c:pt>
                <c:pt idx="48">
                  <c:v>39814</c:v>
                </c:pt>
                <c:pt idx="49">
                  <c:v>39845</c:v>
                </c:pt>
                <c:pt idx="50">
                  <c:v>39873</c:v>
                </c:pt>
                <c:pt idx="51">
                  <c:v>39904</c:v>
                </c:pt>
                <c:pt idx="52">
                  <c:v>39934</c:v>
                </c:pt>
                <c:pt idx="53">
                  <c:v>39965</c:v>
                </c:pt>
                <c:pt idx="54">
                  <c:v>39995</c:v>
                </c:pt>
                <c:pt idx="55">
                  <c:v>40026</c:v>
                </c:pt>
                <c:pt idx="56">
                  <c:v>40057</c:v>
                </c:pt>
                <c:pt idx="57">
                  <c:v>40087</c:v>
                </c:pt>
                <c:pt idx="58">
                  <c:v>40118</c:v>
                </c:pt>
                <c:pt idx="59">
                  <c:v>40148</c:v>
                </c:pt>
                <c:pt idx="60">
                  <c:v>40179</c:v>
                </c:pt>
                <c:pt idx="61">
                  <c:v>40210</c:v>
                </c:pt>
                <c:pt idx="62">
                  <c:v>40238</c:v>
                </c:pt>
                <c:pt idx="63">
                  <c:v>40269</c:v>
                </c:pt>
                <c:pt idx="64">
                  <c:v>40299</c:v>
                </c:pt>
                <c:pt idx="65">
                  <c:v>40330</c:v>
                </c:pt>
                <c:pt idx="66">
                  <c:v>40360</c:v>
                </c:pt>
                <c:pt idx="67">
                  <c:v>40391</c:v>
                </c:pt>
                <c:pt idx="68">
                  <c:v>40422</c:v>
                </c:pt>
                <c:pt idx="69">
                  <c:v>40452</c:v>
                </c:pt>
                <c:pt idx="70">
                  <c:v>40483</c:v>
                </c:pt>
                <c:pt idx="71">
                  <c:v>40513</c:v>
                </c:pt>
                <c:pt idx="72">
                  <c:v>40544</c:v>
                </c:pt>
                <c:pt idx="73">
                  <c:v>40575</c:v>
                </c:pt>
                <c:pt idx="74">
                  <c:v>40603</c:v>
                </c:pt>
                <c:pt idx="75">
                  <c:v>40634</c:v>
                </c:pt>
                <c:pt idx="76">
                  <c:v>40664</c:v>
                </c:pt>
                <c:pt idx="77">
                  <c:v>40695</c:v>
                </c:pt>
                <c:pt idx="78">
                  <c:v>40725</c:v>
                </c:pt>
                <c:pt idx="79">
                  <c:v>40756</c:v>
                </c:pt>
                <c:pt idx="80">
                  <c:v>40787</c:v>
                </c:pt>
                <c:pt idx="81">
                  <c:v>40817</c:v>
                </c:pt>
                <c:pt idx="82">
                  <c:v>40848</c:v>
                </c:pt>
                <c:pt idx="83">
                  <c:v>40878</c:v>
                </c:pt>
                <c:pt idx="84">
                  <c:v>40909</c:v>
                </c:pt>
                <c:pt idx="85">
                  <c:v>40940</c:v>
                </c:pt>
                <c:pt idx="86">
                  <c:v>40969</c:v>
                </c:pt>
                <c:pt idx="87">
                  <c:v>41000</c:v>
                </c:pt>
                <c:pt idx="88">
                  <c:v>41030</c:v>
                </c:pt>
                <c:pt idx="89">
                  <c:v>41061</c:v>
                </c:pt>
                <c:pt idx="90">
                  <c:v>41091</c:v>
                </c:pt>
                <c:pt idx="91">
                  <c:v>41122</c:v>
                </c:pt>
                <c:pt idx="92">
                  <c:v>41153</c:v>
                </c:pt>
                <c:pt idx="93">
                  <c:v>41183</c:v>
                </c:pt>
                <c:pt idx="94">
                  <c:v>41214</c:v>
                </c:pt>
                <c:pt idx="95">
                  <c:v>41244</c:v>
                </c:pt>
                <c:pt idx="96">
                  <c:v>41275</c:v>
                </c:pt>
                <c:pt idx="97">
                  <c:v>41306</c:v>
                </c:pt>
                <c:pt idx="98">
                  <c:v>41334</c:v>
                </c:pt>
                <c:pt idx="99">
                  <c:v>41365</c:v>
                </c:pt>
                <c:pt idx="100">
                  <c:v>41395</c:v>
                </c:pt>
                <c:pt idx="101">
                  <c:v>41426</c:v>
                </c:pt>
                <c:pt idx="102">
                  <c:v>41456</c:v>
                </c:pt>
                <c:pt idx="103">
                  <c:v>41487</c:v>
                </c:pt>
                <c:pt idx="104">
                  <c:v>41518</c:v>
                </c:pt>
                <c:pt idx="105">
                  <c:v>41548</c:v>
                </c:pt>
                <c:pt idx="106">
                  <c:v>41579</c:v>
                </c:pt>
                <c:pt idx="107">
                  <c:v>41609</c:v>
                </c:pt>
                <c:pt idx="108">
                  <c:v>41640</c:v>
                </c:pt>
                <c:pt idx="109">
                  <c:v>41671</c:v>
                </c:pt>
                <c:pt idx="110">
                  <c:v>41699</c:v>
                </c:pt>
                <c:pt idx="111">
                  <c:v>41730</c:v>
                </c:pt>
                <c:pt idx="112">
                  <c:v>41760</c:v>
                </c:pt>
                <c:pt idx="113">
                  <c:v>41791</c:v>
                </c:pt>
                <c:pt idx="114">
                  <c:v>41821</c:v>
                </c:pt>
                <c:pt idx="115">
                  <c:v>41852</c:v>
                </c:pt>
                <c:pt idx="116">
                  <c:v>41883</c:v>
                </c:pt>
                <c:pt idx="117">
                  <c:v>41913</c:v>
                </c:pt>
                <c:pt idx="118">
                  <c:v>41944</c:v>
                </c:pt>
                <c:pt idx="119">
                  <c:v>41974</c:v>
                </c:pt>
                <c:pt idx="120">
                  <c:v>42005</c:v>
                </c:pt>
                <c:pt idx="121">
                  <c:v>42036</c:v>
                </c:pt>
                <c:pt idx="122">
                  <c:v>42064</c:v>
                </c:pt>
                <c:pt idx="123">
                  <c:v>42095</c:v>
                </c:pt>
                <c:pt idx="124">
                  <c:v>42125</c:v>
                </c:pt>
                <c:pt idx="125">
                  <c:v>42156</c:v>
                </c:pt>
                <c:pt idx="126">
                  <c:v>42186</c:v>
                </c:pt>
                <c:pt idx="127">
                  <c:v>42217</c:v>
                </c:pt>
                <c:pt idx="128">
                  <c:v>42248</c:v>
                </c:pt>
                <c:pt idx="129">
                  <c:v>42278</c:v>
                </c:pt>
                <c:pt idx="130">
                  <c:v>42309</c:v>
                </c:pt>
                <c:pt idx="131">
                  <c:v>42339</c:v>
                </c:pt>
                <c:pt idx="132">
                  <c:v>42370</c:v>
                </c:pt>
                <c:pt idx="133">
                  <c:v>42401</c:v>
                </c:pt>
                <c:pt idx="134">
                  <c:v>42430</c:v>
                </c:pt>
                <c:pt idx="135">
                  <c:v>42461</c:v>
                </c:pt>
                <c:pt idx="136">
                  <c:v>42491</c:v>
                </c:pt>
                <c:pt idx="137">
                  <c:v>42522</c:v>
                </c:pt>
                <c:pt idx="138">
                  <c:v>42552</c:v>
                </c:pt>
                <c:pt idx="139">
                  <c:v>42583</c:v>
                </c:pt>
                <c:pt idx="140">
                  <c:v>42614</c:v>
                </c:pt>
                <c:pt idx="141">
                  <c:v>42644</c:v>
                </c:pt>
                <c:pt idx="142">
                  <c:v>42675</c:v>
                </c:pt>
                <c:pt idx="143">
                  <c:v>42705</c:v>
                </c:pt>
                <c:pt idx="144">
                  <c:v>42736</c:v>
                </c:pt>
                <c:pt idx="145">
                  <c:v>42767</c:v>
                </c:pt>
                <c:pt idx="146">
                  <c:v>42795</c:v>
                </c:pt>
                <c:pt idx="147">
                  <c:v>42826</c:v>
                </c:pt>
                <c:pt idx="148">
                  <c:v>42856</c:v>
                </c:pt>
                <c:pt idx="149">
                  <c:v>42887</c:v>
                </c:pt>
                <c:pt idx="150">
                  <c:v>42917</c:v>
                </c:pt>
                <c:pt idx="151">
                  <c:v>42948</c:v>
                </c:pt>
                <c:pt idx="152">
                  <c:v>42979</c:v>
                </c:pt>
                <c:pt idx="153">
                  <c:v>43009</c:v>
                </c:pt>
                <c:pt idx="154">
                  <c:v>43040</c:v>
                </c:pt>
                <c:pt idx="155">
                  <c:v>43070</c:v>
                </c:pt>
                <c:pt idx="156">
                  <c:v>43101</c:v>
                </c:pt>
                <c:pt idx="157">
                  <c:v>43132</c:v>
                </c:pt>
                <c:pt idx="158">
                  <c:v>43160</c:v>
                </c:pt>
                <c:pt idx="159">
                  <c:v>43191</c:v>
                </c:pt>
                <c:pt idx="160">
                  <c:v>43221</c:v>
                </c:pt>
                <c:pt idx="161">
                  <c:v>43252</c:v>
                </c:pt>
                <c:pt idx="162">
                  <c:v>43282</c:v>
                </c:pt>
                <c:pt idx="163">
                  <c:v>43313</c:v>
                </c:pt>
                <c:pt idx="164">
                  <c:v>43344</c:v>
                </c:pt>
                <c:pt idx="165">
                  <c:v>43374</c:v>
                </c:pt>
                <c:pt idx="166">
                  <c:v>43405</c:v>
                </c:pt>
                <c:pt idx="167">
                  <c:v>43435</c:v>
                </c:pt>
                <c:pt idx="168">
                  <c:v>43466</c:v>
                </c:pt>
                <c:pt idx="169">
                  <c:v>43497</c:v>
                </c:pt>
                <c:pt idx="170">
                  <c:v>43525</c:v>
                </c:pt>
                <c:pt idx="171">
                  <c:v>43556</c:v>
                </c:pt>
                <c:pt idx="172">
                  <c:v>43586</c:v>
                </c:pt>
                <c:pt idx="173">
                  <c:v>43617</c:v>
                </c:pt>
                <c:pt idx="174">
                  <c:v>43647</c:v>
                </c:pt>
                <c:pt idx="175">
                  <c:v>43678</c:v>
                </c:pt>
                <c:pt idx="176">
                  <c:v>43709</c:v>
                </c:pt>
                <c:pt idx="177">
                  <c:v>43739</c:v>
                </c:pt>
                <c:pt idx="178">
                  <c:v>43770</c:v>
                </c:pt>
                <c:pt idx="179">
                  <c:v>43800</c:v>
                </c:pt>
              </c:numCache>
            </c:numRef>
          </c:cat>
          <c:val>
            <c:numRef>
              <c:f>China!$E$2:$E$181</c:f>
              <c:numCache>
                <c:formatCode>General</c:formatCode>
                <c:ptCount val="1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54.418181818181822</c:v>
                </c:pt>
                <c:pt idx="12">
                  <c:v>54.181818181818194</c:v>
                </c:pt>
                <c:pt idx="13">
                  <c:v>53.963636363636375</c:v>
                </c:pt>
                <c:pt idx="14">
                  <c:v>53.727272727272727</c:v>
                </c:pt>
                <c:pt idx="15">
                  <c:v>53.854545454545466</c:v>
                </c:pt>
                <c:pt idx="16">
                  <c:v>54.027272727272731</c:v>
                </c:pt>
                <c:pt idx="17">
                  <c:v>54.24545454545455</c:v>
                </c:pt>
                <c:pt idx="18">
                  <c:v>54.091666666666669</c:v>
                </c:pt>
                <c:pt idx="19">
                  <c:v>54.133333333333347</c:v>
                </c:pt>
                <c:pt idx="20">
                  <c:v>54.291666666666679</c:v>
                </c:pt>
                <c:pt idx="21">
                  <c:v>54.341666666666669</c:v>
                </c:pt>
                <c:pt idx="22">
                  <c:v>54.44166666666667</c:v>
                </c:pt>
                <c:pt idx="23">
                  <c:v>54.483333333333327</c:v>
                </c:pt>
                <c:pt idx="24">
                  <c:v>54.733333333333327</c:v>
                </c:pt>
                <c:pt idx="25">
                  <c:v>54.81666666666667</c:v>
                </c:pt>
                <c:pt idx="26">
                  <c:v>54.883333333333333</c:v>
                </c:pt>
                <c:pt idx="27">
                  <c:v>54.925000000000004</c:v>
                </c:pt>
                <c:pt idx="28">
                  <c:v>55.000000000000007</c:v>
                </c:pt>
                <c:pt idx="29">
                  <c:v>55.033333333333339</c:v>
                </c:pt>
                <c:pt idx="30">
                  <c:v>55.108333333333341</c:v>
                </c:pt>
                <c:pt idx="31">
                  <c:v>55.183333333333337</c:v>
                </c:pt>
                <c:pt idx="32">
                  <c:v>55.108333333333341</c:v>
                </c:pt>
                <c:pt idx="33">
                  <c:v>54.983333333333341</c:v>
                </c:pt>
                <c:pt idx="34">
                  <c:v>54.991666666666667</c:v>
                </c:pt>
                <c:pt idx="35">
                  <c:v>55.033333333333331</c:v>
                </c:pt>
                <c:pt idx="36">
                  <c:v>54.858333333333327</c:v>
                </c:pt>
                <c:pt idx="37">
                  <c:v>54.883333333333326</c:v>
                </c:pt>
                <c:pt idx="38">
                  <c:v>55.074999999999996</c:v>
                </c:pt>
                <c:pt idx="39">
                  <c:v>55.125</c:v>
                </c:pt>
                <c:pt idx="40">
                  <c:v>54.925000000000004</c:v>
                </c:pt>
                <c:pt idx="41">
                  <c:v>54.716666666666661</c:v>
                </c:pt>
                <c:pt idx="42">
                  <c:v>54.30833333333333</c:v>
                </c:pt>
                <c:pt idx="43">
                  <c:v>53.841666666666661</c:v>
                </c:pt>
                <c:pt idx="44">
                  <c:v>53.43333333333333</c:v>
                </c:pt>
                <c:pt idx="45">
                  <c:v>52.716666666666669</c:v>
                </c:pt>
                <c:pt idx="46">
                  <c:v>51.333333333333336</c:v>
                </c:pt>
                <c:pt idx="47">
                  <c:v>50.158333333333331</c:v>
                </c:pt>
                <c:pt idx="48">
                  <c:v>49.516666666666659</c:v>
                </c:pt>
                <c:pt idx="49">
                  <c:v>49.15</c:v>
                </c:pt>
                <c:pt idx="50">
                  <c:v>48.650000000000006</c:v>
                </c:pt>
                <c:pt idx="51">
                  <c:v>48.175000000000004</c:v>
                </c:pt>
                <c:pt idx="52">
                  <c:v>48.158333333333331</c:v>
                </c:pt>
                <c:pt idx="53">
                  <c:v>48.258333333333333</c:v>
                </c:pt>
                <c:pt idx="54">
                  <c:v>48.666666666666664</c:v>
                </c:pt>
                <c:pt idx="55">
                  <c:v>49.133333333333333</c:v>
                </c:pt>
                <c:pt idx="56">
                  <c:v>49.391666666666673</c:v>
                </c:pt>
                <c:pt idx="57">
                  <c:v>50.275000000000006</c:v>
                </c:pt>
                <c:pt idx="58">
                  <c:v>51.641666666666673</c:v>
                </c:pt>
                <c:pt idx="59">
                  <c:v>52.925000000000011</c:v>
                </c:pt>
                <c:pt idx="60">
                  <c:v>53.800000000000004</c:v>
                </c:pt>
                <c:pt idx="61">
                  <c:v>54.04999999999999</c:v>
                </c:pt>
                <c:pt idx="62">
                  <c:v>54.275000000000006</c:v>
                </c:pt>
                <c:pt idx="63">
                  <c:v>54.458333333333343</c:v>
                </c:pt>
                <c:pt idx="64">
                  <c:v>54.525000000000006</c:v>
                </c:pt>
                <c:pt idx="65">
                  <c:v>54.433333333333337</c:v>
                </c:pt>
                <c:pt idx="66">
                  <c:v>54.258333333333347</c:v>
                </c:pt>
                <c:pt idx="67">
                  <c:v>54.06666666666667</c:v>
                </c:pt>
                <c:pt idx="68">
                  <c:v>54.025000000000006</c:v>
                </c:pt>
                <c:pt idx="69">
                  <c:v>53.983333333333341</c:v>
                </c:pt>
                <c:pt idx="70">
                  <c:v>53.983333333333341</c:v>
                </c:pt>
                <c:pt idx="71">
                  <c:v>53.758333333333333</c:v>
                </c:pt>
                <c:pt idx="72">
                  <c:v>53.516666666666659</c:v>
                </c:pt>
                <c:pt idx="73">
                  <c:v>53.533333333333331</c:v>
                </c:pt>
                <c:pt idx="74">
                  <c:v>53.391666666666659</c:v>
                </c:pt>
                <c:pt idx="75">
                  <c:v>53.158333333333324</c:v>
                </c:pt>
                <c:pt idx="76">
                  <c:v>52.999999999999993</c:v>
                </c:pt>
                <c:pt idx="77">
                  <c:v>52.899999999999984</c:v>
                </c:pt>
                <c:pt idx="78">
                  <c:v>52.85833333333332</c:v>
                </c:pt>
                <c:pt idx="79">
                  <c:v>52.791666666666664</c:v>
                </c:pt>
                <c:pt idx="80">
                  <c:v>52.574999999999996</c:v>
                </c:pt>
                <c:pt idx="81">
                  <c:v>52.216666666666661</c:v>
                </c:pt>
                <c:pt idx="82">
                  <c:v>51.699999999999996</c:v>
                </c:pt>
                <c:pt idx="83">
                  <c:v>51.399999999999984</c:v>
                </c:pt>
                <c:pt idx="84">
                  <c:v>51.199999999999989</c:v>
                </c:pt>
                <c:pt idx="85">
                  <c:v>51.1</c:v>
                </c:pt>
                <c:pt idx="86">
                  <c:v>51.074999999999996</c:v>
                </c:pt>
                <c:pt idx="87">
                  <c:v>51.108333333333327</c:v>
                </c:pt>
                <c:pt idx="88">
                  <c:v>50.975000000000001</c:v>
                </c:pt>
                <c:pt idx="89">
                  <c:v>50.916666666666679</c:v>
                </c:pt>
                <c:pt idx="90">
                  <c:v>50.866666666666674</c:v>
                </c:pt>
                <c:pt idx="91">
                  <c:v>50.725000000000001</c:v>
                </c:pt>
                <c:pt idx="92">
                  <c:v>50.608333333333327</c:v>
                </c:pt>
                <c:pt idx="93">
                  <c:v>50.591666666666669</c:v>
                </c:pt>
                <c:pt idx="94">
                  <c:v>50.725000000000001</c:v>
                </c:pt>
                <c:pt idx="95">
                  <c:v>50.75</c:v>
                </c:pt>
                <c:pt idx="96">
                  <c:v>50.741666666666667</c:v>
                </c:pt>
                <c:pt idx="97">
                  <c:v>50.666666666666679</c:v>
                </c:pt>
                <c:pt idx="98">
                  <c:v>50.483333333333327</c:v>
                </c:pt>
                <c:pt idx="99">
                  <c:v>50.258333333333333</c:v>
                </c:pt>
                <c:pt idx="100">
                  <c:v>50.291666666666664</c:v>
                </c:pt>
                <c:pt idx="101">
                  <c:v>50.283333333333331</c:v>
                </c:pt>
                <c:pt idx="102">
                  <c:v>50.29999999999999</c:v>
                </c:pt>
                <c:pt idx="103">
                  <c:v>50.449999999999996</c:v>
                </c:pt>
                <c:pt idx="104">
                  <c:v>50.558333333333344</c:v>
                </c:pt>
                <c:pt idx="105">
                  <c:v>50.658333333333331</c:v>
                </c:pt>
                <c:pt idx="106">
                  <c:v>50.725000000000001</c:v>
                </c:pt>
                <c:pt idx="107">
                  <c:v>50.758333333333333</c:v>
                </c:pt>
                <c:pt idx="108">
                  <c:v>50.766666666666659</c:v>
                </c:pt>
                <c:pt idx="109">
                  <c:v>50.774999999999999</c:v>
                </c:pt>
                <c:pt idx="110">
                  <c:v>50.724999999999994</c:v>
                </c:pt>
                <c:pt idx="111">
                  <c:v>50.708333333333321</c:v>
                </c:pt>
                <c:pt idx="112">
                  <c:v>50.708333333333336</c:v>
                </c:pt>
                <c:pt idx="113">
                  <c:v>50.783333333333331</c:v>
                </c:pt>
                <c:pt idx="114">
                  <c:v>50.9</c:v>
                </c:pt>
                <c:pt idx="115">
                  <c:v>50.908333333333339</c:v>
                </c:pt>
                <c:pt idx="116">
                  <c:v>50.908333333333331</c:v>
                </c:pt>
                <c:pt idx="117">
                  <c:v>50.858333333333327</c:v>
                </c:pt>
                <c:pt idx="118">
                  <c:v>50.766666666666659</c:v>
                </c:pt>
                <c:pt idx="119">
                  <c:v>50.69166666666667</c:v>
                </c:pt>
                <c:pt idx="120">
                  <c:v>50.633333333333333</c:v>
                </c:pt>
                <c:pt idx="121">
                  <c:v>50.608333333333341</c:v>
                </c:pt>
                <c:pt idx="122">
                  <c:v>50.591666666666669</c:v>
                </c:pt>
                <c:pt idx="123">
                  <c:v>50.56666666666667</c:v>
                </c:pt>
                <c:pt idx="124">
                  <c:v>50.516666666666673</c:v>
                </c:pt>
                <c:pt idx="125">
                  <c:v>50.45000000000001</c:v>
                </c:pt>
                <c:pt idx="126">
                  <c:v>50.32500000000001</c:v>
                </c:pt>
                <c:pt idx="127">
                  <c:v>50.208333333333336</c:v>
                </c:pt>
                <c:pt idx="128">
                  <c:v>50.099999999999994</c:v>
                </c:pt>
                <c:pt idx="129">
                  <c:v>50.016666666666659</c:v>
                </c:pt>
                <c:pt idx="130">
                  <c:v>49.958333333333336</c:v>
                </c:pt>
                <c:pt idx="131">
                  <c:v>49.925000000000004</c:v>
                </c:pt>
                <c:pt idx="132">
                  <c:v>49.891666666666673</c:v>
                </c:pt>
                <c:pt idx="133">
                  <c:v>49.81666666666667</c:v>
                </c:pt>
                <c:pt idx="134">
                  <c:v>49.82500000000001</c:v>
                </c:pt>
                <c:pt idx="135">
                  <c:v>49.82500000000001</c:v>
                </c:pt>
                <c:pt idx="136">
                  <c:v>49.81666666666667</c:v>
                </c:pt>
                <c:pt idx="137">
                  <c:v>49.800000000000004</c:v>
                </c:pt>
                <c:pt idx="138">
                  <c:v>49.775000000000006</c:v>
                </c:pt>
                <c:pt idx="139">
                  <c:v>49.833333333333336</c:v>
                </c:pt>
                <c:pt idx="140">
                  <c:v>49.883333333333333</c:v>
                </c:pt>
                <c:pt idx="141">
                  <c:v>50.000000000000007</c:v>
                </c:pt>
                <c:pt idx="142">
                  <c:v>50.175000000000004</c:v>
                </c:pt>
                <c:pt idx="143">
                  <c:v>50.316666666666663</c:v>
                </c:pt>
                <c:pt idx="144">
                  <c:v>50.474999999999994</c:v>
                </c:pt>
                <c:pt idx="145">
                  <c:v>50.691666666666663</c:v>
                </c:pt>
                <c:pt idx="146">
                  <c:v>50.824999999999989</c:v>
                </c:pt>
                <c:pt idx="147">
                  <c:v>50.916666666666664</c:v>
                </c:pt>
                <c:pt idx="148">
                  <c:v>51.008333333333347</c:v>
                </c:pt>
                <c:pt idx="149">
                  <c:v>51.150000000000006</c:v>
                </c:pt>
                <c:pt idx="150">
                  <c:v>51.275000000000006</c:v>
                </c:pt>
                <c:pt idx="151">
                  <c:v>51.383333333333333</c:v>
                </c:pt>
                <c:pt idx="152">
                  <c:v>51.550000000000004</c:v>
                </c:pt>
                <c:pt idx="153">
                  <c:v>51.583333333333321</c:v>
                </c:pt>
                <c:pt idx="154">
                  <c:v>51.591666666666661</c:v>
                </c:pt>
                <c:pt idx="155">
                  <c:v>51.60833333333332</c:v>
                </c:pt>
                <c:pt idx="156">
                  <c:v>51.608333333333327</c:v>
                </c:pt>
                <c:pt idx="157">
                  <c:v>51.499999999999993</c:v>
                </c:pt>
                <c:pt idx="158">
                  <c:v>51.475000000000001</c:v>
                </c:pt>
                <c:pt idx="159">
                  <c:v>51.491666666666667</c:v>
                </c:pt>
                <c:pt idx="160">
                  <c:v>51.550000000000004</c:v>
                </c:pt>
                <c:pt idx="161">
                  <c:v>51.533333333333331</c:v>
                </c:pt>
                <c:pt idx="162">
                  <c:v>51.516666666666673</c:v>
                </c:pt>
                <c:pt idx="163">
                  <c:v>51.483333333333327</c:v>
                </c:pt>
                <c:pt idx="164">
                  <c:v>51.349999999999994</c:v>
                </c:pt>
                <c:pt idx="165">
                  <c:v>51.233333333333327</c:v>
                </c:pt>
                <c:pt idx="166">
                  <c:v>51.083333333333336</c:v>
                </c:pt>
                <c:pt idx="167">
                  <c:v>50.9</c:v>
                </c:pt>
                <c:pt idx="168">
                  <c:v>50.75</c:v>
                </c:pt>
                <c:pt idx="169">
                  <c:v>50.658333333333339</c:v>
                </c:pt>
                <c:pt idx="170">
                  <c:v>50.574999999999996</c:v>
                </c:pt>
                <c:pt idx="171">
                  <c:v>50.466666666666669</c:v>
                </c:pt>
                <c:pt idx="172">
                  <c:v>50.258333333333326</c:v>
                </c:pt>
                <c:pt idx="173">
                  <c:v>50.083333333333336</c:v>
                </c:pt>
                <c:pt idx="174">
                  <c:v>49.958333333333343</c:v>
                </c:pt>
                <c:pt idx="175">
                  <c:v>49.808333333333337</c:v>
                </c:pt>
                <c:pt idx="176">
                  <c:v>49.724999999999994</c:v>
                </c:pt>
                <c:pt idx="177">
                  <c:v>49.65</c:v>
                </c:pt>
                <c:pt idx="178">
                  <c:v>49.666666666666664</c:v>
                </c:pt>
                <c:pt idx="179">
                  <c:v>49.733333333333341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7EA-47D2-8B35-82B9B1088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Colombia!$C$1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Colombia!$B$2:$B$54</c:f>
              <c:numCache>
                <c:formatCode>m/d/yyyy</c:formatCode>
                <c:ptCount val="53"/>
                <c:pt idx="0">
                  <c:v>42217</c:v>
                </c:pt>
                <c:pt idx="1">
                  <c:v>42248</c:v>
                </c:pt>
                <c:pt idx="2">
                  <c:v>42278</c:v>
                </c:pt>
                <c:pt idx="3">
                  <c:v>42309</c:v>
                </c:pt>
                <c:pt idx="4">
                  <c:v>42339</c:v>
                </c:pt>
                <c:pt idx="5">
                  <c:v>42370</c:v>
                </c:pt>
                <c:pt idx="6">
                  <c:v>42401</c:v>
                </c:pt>
                <c:pt idx="7">
                  <c:v>42430</c:v>
                </c:pt>
                <c:pt idx="8">
                  <c:v>42461</c:v>
                </c:pt>
                <c:pt idx="9">
                  <c:v>42491</c:v>
                </c:pt>
                <c:pt idx="10">
                  <c:v>42522</c:v>
                </c:pt>
                <c:pt idx="11">
                  <c:v>42552</c:v>
                </c:pt>
                <c:pt idx="12">
                  <c:v>42583</c:v>
                </c:pt>
                <c:pt idx="13">
                  <c:v>42614</c:v>
                </c:pt>
                <c:pt idx="14">
                  <c:v>42644</c:v>
                </c:pt>
                <c:pt idx="15">
                  <c:v>42675</c:v>
                </c:pt>
                <c:pt idx="16">
                  <c:v>42705</c:v>
                </c:pt>
                <c:pt idx="17">
                  <c:v>42736</c:v>
                </c:pt>
                <c:pt idx="18">
                  <c:v>42767</c:v>
                </c:pt>
                <c:pt idx="19">
                  <c:v>42795</c:v>
                </c:pt>
                <c:pt idx="20">
                  <c:v>42826</c:v>
                </c:pt>
                <c:pt idx="21">
                  <c:v>42856</c:v>
                </c:pt>
                <c:pt idx="22">
                  <c:v>42887</c:v>
                </c:pt>
                <c:pt idx="23">
                  <c:v>42917</c:v>
                </c:pt>
                <c:pt idx="24">
                  <c:v>42948</c:v>
                </c:pt>
                <c:pt idx="25">
                  <c:v>42979</c:v>
                </c:pt>
                <c:pt idx="26">
                  <c:v>43009</c:v>
                </c:pt>
                <c:pt idx="27">
                  <c:v>43040</c:v>
                </c:pt>
                <c:pt idx="28">
                  <c:v>43070</c:v>
                </c:pt>
                <c:pt idx="29">
                  <c:v>43101</c:v>
                </c:pt>
                <c:pt idx="30">
                  <c:v>43132</c:v>
                </c:pt>
                <c:pt idx="31">
                  <c:v>43160</c:v>
                </c:pt>
                <c:pt idx="32">
                  <c:v>43191</c:v>
                </c:pt>
                <c:pt idx="33">
                  <c:v>43221</c:v>
                </c:pt>
                <c:pt idx="34">
                  <c:v>43252</c:v>
                </c:pt>
                <c:pt idx="35">
                  <c:v>43282</c:v>
                </c:pt>
                <c:pt idx="36">
                  <c:v>43313</c:v>
                </c:pt>
                <c:pt idx="37">
                  <c:v>43344</c:v>
                </c:pt>
                <c:pt idx="38">
                  <c:v>43374</c:v>
                </c:pt>
                <c:pt idx="39">
                  <c:v>43405</c:v>
                </c:pt>
                <c:pt idx="40">
                  <c:v>43435</c:v>
                </c:pt>
                <c:pt idx="41">
                  <c:v>43466</c:v>
                </c:pt>
                <c:pt idx="42">
                  <c:v>43497</c:v>
                </c:pt>
                <c:pt idx="43">
                  <c:v>43525</c:v>
                </c:pt>
                <c:pt idx="44">
                  <c:v>43556</c:v>
                </c:pt>
                <c:pt idx="45">
                  <c:v>43586</c:v>
                </c:pt>
                <c:pt idx="46">
                  <c:v>43617</c:v>
                </c:pt>
                <c:pt idx="47">
                  <c:v>43647</c:v>
                </c:pt>
                <c:pt idx="48">
                  <c:v>43678</c:v>
                </c:pt>
                <c:pt idx="49">
                  <c:v>43709</c:v>
                </c:pt>
                <c:pt idx="50">
                  <c:v>43739</c:v>
                </c:pt>
                <c:pt idx="51">
                  <c:v>43770</c:v>
                </c:pt>
                <c:pt idx="52">
                  <c:v>43800</c:v>
                </c:pt>
              </c:numCache>
            </c:numRef>
          </c:cat>
          <c:val>
            <c:numRef>
              <c:f>Colombia!$C$2:$C$54</c:f>
              <c:numCache>
                <c:formatCode>0.00</c:formatCode>
                <c:ptCount val="53"/>
                <c:pt idx="0">
                  <c:v>50.1</c:v>
                </c:pt>
                <c:pt idx="1">
                  <c:v>50</c:v>
                </c:pt>
                <c:pt idx="2">
                  <c:v>51.6</c:v>
                </c:pt>
                <c:pt idx="3">
                  <c:v>52.2</c:v>
                </c:pt>
                <c:pt idx="4">
                  <c:v>53.5</c:v>
                </c:pt>
                <c:pt idx="5">
                  <c:v>54.3</c:v>
                </c:pt>
                <c:pt idx="6">
                  <c:v>52.9</c:v>
                </c:pt>
                <c:pt idx="7">
                  <c:v>52.1</c:v>
                </c:pt>
                <c:pt idx="8">
                  <c:v>51.2</c:v>
                </c:pt>
                <c:pt idx="9">
                  <c:v>50.9</c:v>
                </c:pt>
                <c:pt idx="10">
                  <c:v>50.4</c:v>
                </c:pt>
                <c:pt idx="11">
                  <c:v>50.7</c:v>
                </c:pt>
                <c:pt idx="12">
                  <c:v>50.4</c:v>
                </c:pt>
                <c:pt idx="13">
                  <c:v>52.1</c:v>
                </c:pt>
                <c:pt idx="14">
                  <c:v>50.3</c:v>
                </c:pt>
                <c:pt idx="15">
                  <c:v>50.5</c:v>
                </c:pt>
                <c:pt idx="16">
                  <c:v>50.6</c:v>
                </c:pt>
                <c:pt idx="17">
                  <c:v>50.5</c:v>
                </c:pt>
                <c:pt idx="18">
                  <c:v>49.3</c:v>
                </c:pt>
                <c:pt idx="19">
                  <c:v>49.2</c:v>
                </c:pt>
                <c:pt idx="20">
                  <c:v>47.4</c:v>
                </c:pt>
                <c:pt idx="21">
                  <c:v>45.4</c:v>
                </c:pt>
                <c:pt idx="22">
                  <c:v>46.1</c:v>
                </c:pt>
                <c:pt idx="23">
                  <c:v>46.2</c:v>
                </c:pt>
                <c:pt idx="24">
                  <c:v>46</c:v>
                </c:pt>
                <c:pt idx="25">
                  <c:v>48.3</c:v>
                </c:pt>
                <c:pt idx="26">
                  <c:v>49.3</c:v>
                </c:pt>
                <c:pt idx="27">
                  <c:v>48.1</c:v>
                </c:pt>
                <c:pt idx="28">
                  <c:v>48.8</c:v>
                </c:pt>
                <c:pt idx="29">
                  <c:v>47</c:v>
                </c:pt>
                <c:pt idx="30">
                  <c:v>49.7</c:v>
                </c:pt>
                <c:pt idx="31">
                  <c:v>50.7</c:v>
                </c:pt>
                <c:pt idx="32">
                  <c:v>52.1</c:v>
                </c:pt>
                <c:pt idx="33">
                  <c:v>51.1</c:v>
                </c:pt>
                <c:pt idx="34">
                  <c:v>53</c:v>
                </c:pt>
                <c:pt idx="35">
                  <c:v>53.5</c:v>
                </c:pt>
                <c:pt idx="36">
                  <c:v>53.3</c:v>
                </c:pt>
                <c:pt idx="37">
                  <c:v>52.8</c:v>
                </c:pt>
                <c:pt idx="38">
                  <c:v>52</c:v>
                </c:pt>
                <c:pt idx="39">
                  <c:v>51.6</c:v>
                </c:pt>
                <c:pt idx="40">
                  <c:v>51.5</c:v>
                </c:pt>
                <c:pt idx="41">
                  <c:v>48.5</c:v>
                </c:pt>
                <c:pt idx="42">
                  <c:v>49.5</c:v>
                </c:pt>
                <c:pt idx="43">
                  <c:v>48.9</c:v>
                </c:pt>
                <c:pt idx="44">
                  <c:v>51</c:v>
                </c:pt>
                <c:pt idx="45">
                  <c:v>50.8</c:v>
                </c:pt>
                <c:pt idx="46">
                  <c:v>49.2</c:v>
                </c:pt>
                <c:pt idx="47">
                  <c:v>51.5</c:v>
                </c:pt>
                <c:pt idx="48">
                  <c:v>50.3</c:v>
                </c:pt>
                <c:pt idx="49">
                  <c:v>50.9</c:v>
                </c:pt>
                <c:pt idx="50">
                  <c:v>51.1</c:v>
                </c:pt>
                <c:pt idx="51">
                  <c:v>52.9</c:v>
                </c:pt>
                <c:pt idx="52">
                  <c:v>52.4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DF-427D-A51B-66AC965D92B5}"/>
            </c:ext>
          </c:extLst>
        </c:ser>
        <c:ser>
          <c:idx val="1"/>
          <c:order val="1"/>
          <c:tx>
            <c:strRef>
              <c:f>Colombia!$D$1</c:f>
              <c:strCache>
                <c:ptCount val="1"/>
                <c:pt idx="0">
                  <c:v>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Colombia!$B$2:$B$54</c:f>
              <c:numCache>
                <c:formatCode>m/d/yyyy</c:formatCode>
                <c:ptCount val="53"/>
                <c:pt idx="0">
                  <c:v>42217</c:v>
                </c:pt>
                <c:pt idx="1">
                  <c:v>42248</c:v>
                </c:pt>
                <c:pt idx="2">
                  <c:v>42278</c:v>
                </c:pt>
                <c:pt idx="3">
                  <c:v>42309</c:v>
                </c:pt>
                <c:pt idx="4">
                  <c:v>42339</c:v>
                </c:pt>
                <c:pt idx="5">
                  <c:v>42370</c:v>
                </c:pt>
                <c:pt idx="6">
                  <c:v>42401</c:v>
                </c:pt>
                <c:pt idx="7">
                  <c:v>42430</c:v>
                </c:pt>
                <c:pt idx="8">
                  <c:v>42461</c:v>
                </c:pt>
                <c:pt idx="9">
                  <c:v>42491</c:v>
                </c:pt>
                <c:pt idx="10">
                  <c:v>42522</c:v>
                </c:pt>
                <c:pt idx="11">
                  <c:v>42552</c:v>
                </c:pt>
                <c:pt idx="12">
                  <c:v>42583</c:v>
                </c:pt>
                <c:pt idx="13">
                  <c:v>42614</c:v>
                </c:pt>
                <c:pt idx="14">
                  <c:v>42644</c:v>
                </c:pt>
                <c:pt idx="15">
                  <c:v>42675</c:v>
                </c:pt>
                <c:pt idx="16">
                  <c:v>42705</c:v>
                </c:pt>
                <c:pt idx="17">
                  <c:v>42736</c:v>
                </c:pt>
                <c:pt idx="18">
                  <c:v>42767</c:v>
                </c:pt>
                <c:pt idx="19">
                  <c:v>42795</c:v>
                </c:pt>
                <c:pt idx="20">
                  <c:v>42826</c:v>
                </c:pt>
                <c:pt idx="21">
                  <c:v>42856</c:v>
                </c:pt>
                <c:pt idx="22">
                  <c:v>42887</c:v>
                </c:pt>
                <c:pt idx="23">
                  <c:v>42917</c:v>
                </c:pt>
                <c:pt idx="24">
                  <c:v>42948</c:v>
                </c:pt>
                <c:pt idx="25">
                  <c:v>42979</c:v>
                </c:pt>
                <c:pt idx="26">
                  <c:v>43009</c:v>
                </c:pt>
                <c:pt idx="27">
                  <c:v>43040</c:v>
                </c:pt>
                <c:pt idx="28">
                  <c:v>43070</c:v>
                </c:pt>
                <c:pt idx="29">
                  <c:v>43101</c:v>
                </c:pt>
                <c:pt idx="30">
                  <c:v>43132</c:v>
                </c:pt>
                <c:pt idx="31">
                  <c:v>43160</c:v>
                </c:pt>
                <c:pt idx="32">
                  <c:v>43191</c:v>
                </c:pt>
                <c:pt idx="33">
                  <c:v>43221</c:v>
                </c:pt>
                <c:pt idx="34">
                  <c:v>43252</c:v>
                </c:pt>
                <c:pt idx="35">
                  <c:v>43282</c:v>
                </c:pt>
                <c:pt idx="36">
                  <c:v>43313</c:v>
                </c:pt>
                <c:pt idx="37">
                  <c:v>43344</c:v>
                </c:pt>
                <c:pt idx="38">
                  <c:v>43374</c:v>
                </c:pt>
                <c:pt idx="39">
                  <c:v>43405</c:v>
                </c:pt>
                <c:pt idx="40">
                  <c:v>43435</c:v>
                </c:pt>
                <c:pt idx="41">
                  <c:v>43466</c:v>
                </c:pt>
                <c:pt idx="42">
                  <c:v>43497</c:v>
                </c:pt>
                <c:pt idx="43">
                  <c:v>43525</c:v>
                </c:pt>
                <c:pt idx="44">
                  <c:v>43556</c:v>
                </c:pt>
                <c:pt idx="45">
                  <c:v>43586</c:v>
                </c:pt>
                <c:pt idx="46">
                  <c:v>43617</c:v>
                </c:pt>
                <c:pt idx="47">
                  <c:v>43647</c:v>
                </c:pt>
                <c:pt idx="48">
                  <c:v>43678</c:v>
                </c:pt>
                <c:pt idx="49">
                  <c:v>43709</c:v>
                </c:pt>
                <c:pt idx="50">
                  <c:v>43739</c:v>
                </c:pt>
                <c:pt idx="51">
                  <c:v>43770</c:v>
                </c:pt>
                <c:pt idx="52">
                  <c:v>43800</c:v>
                </c:pt>
              </c:numCache>
            </c:numRef>
          </c:cat>
          <c:val>
            <c:numRef>
              <c:f>Colombia!$D$2:$D$54</c:f>
              <c:numCache>
                <c:formatCode>0.00</c:formatCode>
                <c:ptCount val="53"/>
                <c:pt idx="1">
                  <c:v>-0.10000000000000142</c:v>
                </c:pt>
                <c:pt idx="2">
                  <c:v>1.6000000000000014</c:v>
                </c:pt>
                <c:pt idx="3">
                  <c:v>0.60000000000000142</c:v>
                </c:pt>
                <c:pt idx="4">
                  <c:v>1.2999999999999972</c:v>
                </c:pt>
                <c:pt idx="5">
                  <c:v>0.79999999999999716</c:v>
                </c:pt>
                <c:pt idx="6">
                  <c:v>-1.3999999999999986</c:v>
                </c:pt>
                <c:pt idx="7">
                  <c:v>-0.79999999999999716</c:v>
                </c:pt>
                <c:pt idx="8">
                  <c:v>-0.89999999999999858</c:v>
                </c:pt>
                <c:pt idx="9">
                  <c:v>-0.30000000000000426</c:v>
                </c:pt>
                <c:pt idx="10">
                  <c:v>-0.5</c:v>
                </c:pt>
                <c:pt idx="11">
                  <c:v>0.30000000000000426</c:v>
                </c:pt>
                <c:pt idx="12">
                  <c:v>-0.30000000000000426</c:v>
                </c:pt>
                <c:pt idx="13">
                  <c:v>1.7000000000000028</c:v>
                </c:pt>
                <c:pt idx="14">
                  <c:v>-1.8000000000000043</c:v>
                </c:pt>
                <c:pt idx="15">
                  <c:v>0.20000000000000284</c:v>
                </c:pt>
                <c:pt idx="16">
                  <c:v>0.10000000000000142</c:v>
                </c:pt>
                <c:pt idx="17">
                  <c:v>-0.10000000000000142</c:v>
                </c:pt>
                <c:pt idx="18">
                  <c:v>-1.2000000000000028</c:v>
                </c:pt>
                <c:pt idx="19">
                  <c:v>-9.9999999999994316E-2</c:v>
                </c:pt>
                <c:pt idx="20">
                  <c:v>-1.8000000000000043</c:v>
                </c:pt>
                <c:pt idx="21">
                  <c:v>-2</c:v>
                </c:pt>
                <c:pt idx="22">
                  <c:v>0.70000000000000284</c:v>
                </c:pt>
                <c:pt idx="23">
                  <c:v>0.10000000000000142</c:v>
                </c:pt>
                <c:pt idx="24">
                  <c:v>-0.20000000000000284</c:v>
                </c:pt>
                <c:pt idx="25">
                  <c:v>2.2999999999999972</c:v>
                </c:pt>
                <c:pt idx="26">
                  <c:v>1</c:v>
                </c:pt>
                <c:pt idx="27">
                  <c:v>-1.1999999999999957</c:v>
                </c:pt>
                <c:pt idx="28">
                  <c:v>0.69999999999999574</c:v>
                </c:pt>
                <c:pt idx="29">
                  <c:v>-1.7999999999999972</c:v>
                </c:pt>
                <c:pt idx="30">
                  <c:v>2.7000000000000028</c:v>
                </c:pt>
                <c:pt idx="31">
                  <c:v>1</c:v>
                </c:pt>
                <c:pt idx="32">
                  <c:v>1.3999999999999986</c:v>
                </c:pt>
                <c:pt idx="33">
                  <c:v>-1</c:v>
                </c:pt>
                <c:pt idx="34">
                  <c:v>1.8999999999999986</c:v>
                </c:pt>
                <c:pt idx="35">
                  <c:v>0.5</c:v>
                </c:pt>
                <c:pt idx="36">
                  <c:v>-0.20000000000000284</c:v>
                </c:pt>
                <c:pt idx="37">
                  <c:v>-0.5</c:v>
                </c:pt>
                <c:pt idx="38">
                  <c:v>-0.79999999999999716</c:v>
                </c:pt>
                <c:pt idx="39">
                  <c:v>-0.39999999999999858</c:v>
                </c:pt>
                <c:pt idx="40">
                  <c:v>-0.10000000000000142</c:v>
                </c:pt>
                <c:pt idx="41">
                  <c:v>-3</c:v>
                </c:pt>
                <c:pt idx="42">
                  <c:v>1</c:v>
                </c:pt>
                <c:pt idx="43">
                  <c:v>-0.60000000000000142</c:v>
                </c:pt>
                <c:pt idx="44">
                  <c:v>2.1000000000000014</c:v>
                </c:pt>
                <c:pt idx="45">
                  <c:v>-0.20000000000000284</c:v>
                </c:pt>
                <c:pt idx="46">
                  <c:v>-1.5999999999999943</c:v>
                </c:pt>
                <c:pt idx="47">
                  <c:v>2.2999999999999972</c:v>
                </c:pt>
                <c:pt idx="48">
                  <c:v>-1.2000000000000028</c:v>
                </c:pt>
                <c:pt idx="49">
                  <c:v>0.60000000000000142</c:v>
                </c:pt>
                <c:pt idx="50">
                  <c:v>0.20000000000000284</c:v>
                </c:pt>
                <c:pt idx="51">
                  <c:v>1.7999999999999972</c:v>
                </c:pt>
                <c:pt idx="52">
                  <c:v>-0.5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DF-427D-A51B-66AC965D92B5}"/>
            </c:ext>
          </c:extLst>
        </c:ser>
        <c:ser>
          <c:idx val="2"/>
          <c:order val="2"/>
          <c:tx>
            <c:strRef>
              <c:f>Colombia!$E$1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Colombia!$B$2:$B$54</c:f>
              <c:numCache>
                <c:formatCode>m/d/yyyy</c:formatCode>
                <c:ptCount val="53"/>
                <c:pt idx="0">
                  <c:v>42217</c:v>
                </c:pt>
                <c:pt idx="1">
                  <c:v>42248</c:v>
                </c:pt>
                <c:pt idx="2">
                  <c:v>42278</c:v>
                </c:pt>
                <c:pt idx="3">
                  <c:v>42309</c:v>
                </c:pt>
                <c:pt idx="4">
                  <c:v>42339</c:v>
                </c:pt>
                <c:pt idx="5">
                  <c:v>42370</c:v>
                </c:pt>
                <c:pt idx="6">
                  <c:v>42401</c:v>
                </c:pt>
                <c:pt idx="7">
                  <c:v>42430</c:v>
                </c:pt>
                <c:pt idx="8">
                  <c:v>42461</c:v>
                </c:pt>
                <c:pt idx="9">
                  <c:v>42491</c:v>
                </c:pt>
                <c:pt idx="10">
                  <c:v>42522</c:v>
                </c:pt>
                <c:pt idx="11">
                  <c:v>42552</c:v>
                </c:pt>
                <c:pt idx="12">
                  <c:v>42583</c:v>
                </c:pt>
                <c:pt idx="13">
                  <c:v>42614</c:v>
                </c:pt>
                <c:pt idx="14">
                  <c:v>42644</c:v>
                </c:pt>
                <c:pt idx="15">
                  <c:v>42675</c:v>
                </c:pt>
                <c:pt idx="16">
                  <c:v>42705</c:v>
                </c:pt>
                <c:pt idx="17">
                  <c:v>42736</c:v>
                </c:pt>
                <c:pt idx="18">
                  <c:v>42767</c:v>
                </c:pt>
                <c:pt idx="19">
                  <c:v>42795</c:v>
                </c:pt>
                <c:pt idx="20">
                  <c:v>42826</c:v>
                </c:pt>
                <c:pt idx="21">
                  <c:v>42856</c:v>
                </c:pt>
                <c:pt idx="22">
                  <c:v>42887</c:v>
                </c:pt>
                <c:pt idx="23">
                  <c:v>42917</c:v>
                </c:pt>
                <c:pt idx="24">
                  <c:v>42948</c:v>
                </c:pt>
                <c:pt idx="25">
                  <c:v>42979</c:v>
                </c:pt>
                <c:pt idx="26">
                  <c:v>43009</c:v>
                </c:pt>
                <c:pt idx="27">
                  <c:v>43040</c:v>
                </c:pt>
                <c:pt idx="28">
                  <c:v>43070</c:v>
                </c:pt>
                <c:pt idx="29">
                  <c:v>43101</c:v>
                </c:pt>
                <c:pt idx="30">
                  <c:v>43132</c:v>
                </c:pt>
                <c:pt idx="31">
                  <c:v>43160</c:v>
                </c:pt>
                <c:pt idx="32">
                  <c:v>43191</c:v>
                </c:pt>
                <c:pt idx="33">
                  <c:v>43221</c:v>
                </c:pt>
                <c:pt idx="34">
                  <c:v>43252</c:v>
                </c:pt>
                <c:pt idx="35">
                  <c:v>43282</c:v>
                </c:pt>
                <c:pt idx="36">
                  <c:v>43313</c:v>
                </c:pt>
                <c:pt idx="37">
                  <c:v>43344</c:v>
                </c:pt>
                <c:pt idx="38">
                  <c:v>43374</c:v>
                </c:pt>
                <c:pt idx="39">
                  <c:v>43405</c:v>
                </c:pt>
                <c:pt idx="40">
                  <c:v>43435</c:v>
                </c:pt>
                <c:pt idx="41">
                  <c:v>43466</c:v>
                </c:pt>
                <c:pt idx="42">
                  <c:v>43497</c:v>
                </c:pt>
                <c:pt idx="43">
                  <c:v>43525</c:v>
                </c:pt>
                <c:pt idx="44">
                  <c:v>43556</c:v>
                </c:pt>
                <c:pt idx="45">
                  <c:v>43586</c:v>
                </c:pt>
                <c:pt idx="46">
                  <c:v>43617</c:v>
                </c:pt>
                <c:pt idx="47">
                  <c:v>43647</c:v>
                </c:pt>
                <c:pt idx="48">
                  <c:v>43678</c:v>
                </c:pt>
                <c:pt idx="49">
                  <c:v>43709</c:v>
                </c:pt>
                <c:pt idx="50">
                  <c:v>43739</c:v>
                </c:pt>
                <c:pt idx="51">
                  <c:v>43770</c:v>
                </c:pt>
                <c:pt idx="52">
                  <c:v>43800</c:v>
                </c:pt>
              </c:numCache>
            </c:numRef>
          </c:cat>
          <c:val>
            <c:numRef>
              <c:f>Colombia!$E$2:$E$54</c:f>
              <c:numCache>
                <c:formatCode>General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51.658333333333331</c:v>
                </c:pt>
                <c:pt idx="12">
                  <c:v>51.683333333333337</c:v>
                </c:pt>
                <c:pt idx="13">
                  <c:v>51.858333333333327</c:v>
                </c:pt>
                <c:pt idx="14">
                  <c:v>51.749999999999993</c:v>
                </c:pt>
                <c:pt idx="15">
                  <c:v>51.60833333333332</c:v>
                </c:pt>
                <c:pt idx="16">
                  <c:v>51.366666666666667</c:v>
                </c:pt>
                <c:pt idx="17">
                  <c:v>51.050000000000004</c:v>
                </c:pt>
                <c:pt idx="18">
                  <c:v>50.75</c:v>
                </c:pt>
                <c:pt idx="19">
                  <c:v>50.508333333333333</c:v>
                </c:pt>
                <c:pt idx="20">
                  <c:v>50.19166666666667</c:v>
                </c:pt>
                <c:pt idx="21">
                  <c:v>49.733333333333327</c:v>
                </c:pt>
                <c:pt idx="22">
                  <c:v>49.375</c:v>
                </c:pt>
                <c:pt idx="23">
                  <c:v>49</c:v>
                </c:pt>
                <c:pt idx="24">
                  <c:v>48.633333333333333</c:v>
                </c:pt>
                <c:pt idx="25">
                  <c:v>48.316666666666663</c:v>
                </c:pt>
                <c:pt idx="26">
                  <c:v>48.23333333333332</c:v>
                </c:pt>
                <c:pt idx="27">
                  <c:v>48.033333333333331</c:v>
                </c:pt>
                <c:pt idx="28">
                  <c:v>47.883333333333333</c:v>
                </c:pt>
                <c:pt idx="29">
                  <c:v>47.591666666666669</c:v>
                </c:pt>
                <c:pt idx="30">
                  <c:v>47.625000000000007</c:v>
                </c:pt>
                <c:pt idx="31">
                  <c:v>47.750000000000007</c:v>
                </c:pt>
                <c:pt idx="32">
                  <c:v>48.141666666666673</c:v>
                </c:pt>
                <c:pt idx="33">
                  <c:v>48.616666666666674</c:v>
                </c:pt>
                <c:pt idx="34">
                  <c:v>49.191666666666663</c:v>
                </c:pt>
                <c:pt idx="35">
                  <c:v>49.800000000000004</c:v>
                </c:pt>
                <c:pt idx="36">
                  <c:v>50.408333333333331</c:v>
                </c:pt>
                <c:pt idx="37">
                  <c:v>50.783333333333331</c:v>
                </c:pt>
                <c:pt idx="38">
                  <c:v>51.008333333333333</c:v>
                </c:pt>
                <c:pt idx="39">
                  <c:v>51.300000000000004</c:v>
                </c:pt>
                <c:pt idx="40">
                  <c:v>51.525000000000006</c:v>
                </c:pt>
                <c:pt idx="41">
                  <c:v>51.650000000000006</c:v>
                </c:pt>
                <c:pt idx="42">
                  <c:v>51.633333333333333</c:v>
                </c:pt>
                <c:pt idx="43">
                  <c:v>51.483333333333341</c:v>
                </c:pt>
                <c:pt idx="44">
                  <c:v>51.391666666666659</c:v>
                </c:pt>
                <c:pt idx="45">
                  <c:v>51.366666666666667</c:v>
                </c:pt>
                <c:pt idx="46">
                  <c:v>51.04999999999999</c:v>
                </c:pt>
                <c:pt idx="47">
                  <c:v>50.883333333333333</c:v>
                </c:pt>
                <c:pt idx="48">
                  <c:v>50.633333333333326</c:v>
                </c:pt>
                <c:pt idx="49">
                  <c:v>50.474999999999994</c:v>
                </c:pt>
                <c:pt idx="50">
                  <c:v>50.400000000000006</c:v>
                </c:pt>
                <c:pt idx="51">
                  <c:v>50.508333333333326</c:v>
                </c:pt>
                <c:pt idx="52">
                  <c:v>50.583333333333336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DF-427D-A51B-66AC965D9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'Czech Republic'!$C$1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'Czech Republic'!$B$2:$B$98</c:f>
              <c:strCache>
                <c:ptCount val="97"/>
                <c:pt idx="0">
                  <c:v> 2011-12-01</c:v>
                </c:pt>
                <c:pt idx="1">
                  <c:v> 2012-01-01</c:v>
                </c:pt>
                <c:pt idx="2">
                  <c:v> 2012-02-01</c:v>
                </c:pt>
                <c:pt idx="3">
                  <c:v> 2012-03-01</c:v>
                </c:pt>
                <c:pt idx="4">
                  <c:v> 2012-04-01</c:v>
                </c:pt>
                <c:pt idx="5">
                  <c:v> 2012-05-01</c:v>
                </c:pt>
                <c:pt idx="6">
                  <c:v> 2012-06-01</c:v>
                </c:pt>
                <c:pt idx="7">
                  <c:v> 2012-07-01</c:v>
                </c:pt>
                <c:pt idx="8">
                  <c:v> 2012-08-01</c:v>
                </c:pt>
                <c:pt idx="9">
                  <c:v> 2012-09-01</c:v>
                </c:pt>
                <c:pt idx="10">
                  <c:v> 2012-10-01</c:v>
                </c:pt>
                <c:pt idx="11">
                  <c:v> 2012-11-01</c:v>
                </c:pt>
                <c:pt idx="12">
                  <c:v> 2012-12-01</c:v>
                </c:pt>
                <c:pt idx="13">
                  <c:v> 2013-01-01</c:v>
                </c:pt>
                <c:pt idx="14">
                  <c:v> 2013-02-01</c:v>
                </c:pt>
                <c:pt idx="15">
                  <c:v> 2013-03-01</c:v>
                </c:pt>
                <c:pt idx="16">
                  <c:v> 2013-04-01</c:v>
                </c:pt>
                <c:pt idx="17">
                  <c:v> 2013-05-01</c:v>
                </c:pt>
                <c:pt idx="18">
                  <c:v> 2013-06-01</c:v>
                </c:pt>
                <c:pt idx="19">
                  <c:v> 2013-07-01</c:v>
                </c:pt>
                <c:pt idx="20">
                  <c:v> 2013-08-01</c:v>
                </c:pt>
                <c:pt idx="21">
                  <c:v> 2013-09-01</c:v>
                </c:pt>
                <c:pt idx="22">
                  <c:v> 2013-10-01</c:v>
                </c:pt>
                <c:pt idx="23">
                  <c:v> 2013-11-01</c:v>
                </c:pt>
                <c:pt idx="24">
                  <c:v> 2013-12-01</c:v>
                </c:pt>
                <c:pt idx="25">
                  <c:v> 2014-01-01</c:v>
                </c:pt>
                <c:pt idx="26">
                  <c:v> 2014-02-01</c:v>
                </c:pt>
                <c:pt idx="27">
                  <c:v> 2014-03-01</c:v>
                </c:pt>
                <c:pt idx="28">
                  <c:v> 2014-04-01</c:v>
                </c:pt>
                <c:pt idx="29">
                  <c:v> 2014-05-01</c:v>
                </c:pt>
                <c:pt idx="30">
                  <c:v> 2014-06-01</c:v>
                </c:pt>
                <c:pt idx="31">
                  <c:v> 2014-07-01</c:v>
                </c:pt>
                <c:pt idx="32">
                  <c:v> 2014-08-01</c:v>
                </c:pt>
                <c:pt idx="33">
                  <c:v> 2014-09-01</c:v>
                </c:pt>
                <c:pt idx="34">
                  <c:v> 2014-10-01</c:v>
                </c:pt>
                <c:pt idx="35">
                  <c:v> 2014-11-01</c:v>
                </c:pt>
                <c:pt idx="36">
                  <c:v> 2014-12-01</c:v>
                </c:pt>
                <c:pt idx="37">
                  <c:v> 2015-01-01</c:v>
                </c:pt>
                <c:pt idx="38">
                  <c:v> 2015-02-01</c:v>
                </c:pt>
                <c:pt idx="39">
                  <c:v> 2015-03-01</c:v>
                </c:pt>
                <c:pt idx="40">
                  <c:v> 2015-04-01</c:v>
                </c:pt>
                <c:pt idx="41">
                  <c:v> 2015-05-01</c:v>
                </c:pt>
                <c:pt idx="42">
                  <c:v> 2015-06-01</c:v>
                </c:pt>
                <c:pt idx="43">
                  <c:v> 2015-07-01</c:v>
                </c:pt>
                <c:pt idx="44">
                  <c:v> 2015-08-01</c:v>
                </c:pt>
                <c:pt idx="45">
                  <c:v> 2015-09-01</c:v>
                </c:pt>
                <c:pt idx="46">
                  <c:v> 2015-10-01</c:v>
                </c:pt>
                <c:pt idx="47">
                  <c:v> 2015-11-01</c:v>
                </c:pt>
                <c:pt idx="48">
                  <c:v> 2015-12-01</c:v>
                </c:pt>
                <c:pt idx="49">
                  <c:v> 2016-01-01</c:v>
                </c:pt>
                <c:pt idx="50">
                  <c:v> 2016-02-01</c:v>
                </c:pt>
                <c:pt idx="51">
                  <c:v> 2016-03-01</c:v>
                </c:pt>
                <c:pt idx="52">
                  <c:v> 2016-04-01</c:v>
                </c:pt>
                <c:pt idx="53">
                  <c:v> 2016-05-01</c:v>
                </c:pt>
                <c:pt idx="54">
                  <c:v> 2016-06-01</c:v>
                </c:pt>
                <c:pt idx="55">
                  <c:v> 2016-07-01</c:v>
                </c:pt>
                <c:pt idx="56">
                  <c:v> 2016-08-01</c:v>
                </c:pt>
                <c:pt idx="57">
                  <c:v> 2016-09-01</c:v>
                </c:pt>
                <c:pt idx="58">
                  <c:v> 2016-10-01</c:v>
                </c:pt>
                <c:pt idx="59">
                  <c:v> 2016-11-01</c:v>
                </c:pt>
                <c:pt idx="60">
                  <c:v> 2016-12-01</c:v>
                </c:pt>
                <c:pt idx="61">
                  <c:v> 2017-01-01</c:v>
                </c:pt>
                <c:pt idx="62">
                  <c:v> 2017-02-01</c:v>
                </c:pt>
                <c:pt idx="63">
                  <c:v> 2017-03-01</c:v>
                </c:pt>
                <c:pt idx="64">
                  <c:v> 2017-04-01</c:v>
                </c:pt>
                <c:pt idx="65">
                  <c:v> 2017-05-01</c:v>
                </c:pt>
                <c:pt idx="66">
                  <c:v> 2017-06-01</c:v>
                </c:pt>
                <c:pt idx="67">
                  <c:v> 2017-07-01</c:v>
                </c:pt>
                <c:pt idx="68">
                  <c:v> 2017-08-01</c:v>
                </c:pt>
                <c:pt idx="69">
                  <c:v> 2017-09-01</c:v>
                </c:pt>
                <c:pt idx="70">
                  <c:v> 2017-10-01</c:v>
                </c:pt>
                <c:pt idx="71">
                  <c:v> 2017-11-01</c:v>
                </c:pt>
                <c:pt idx="72">
                  <c:v> 2017-12-01</c:v>
                </c:pt>
                <c:pt idx="73">
                  <c:v> 2018-01-01</c:v>
                </c:pt>
                <c:pt idx="74">
                  <c:v> 2018-02-01</c:v>
                </c:pt>
                <c:pt idx="75">
                  <c:v> 2018-03-01</c:v>
                </c:pt>
                <c:pt idx="76">
                  <c:v> 2018-04-01</c:v>
                </c:pt>
                <c:pt idx="77">
                  <c:v> 2018-05-01</c:v>
                </c:pt>
                <c:pt idx="78">
                  <c:v> 2018-06-01</c:v>
                </c:pt>
                <c:pt idx="79">
                  <c:v> 2018-07-01</c:v>
                </c:pt>
                <c:pt idx="80">
                  <c:v> 2018-08-01</c:v>
                </c:pt>
                <c:pt idx="81">
                  <c:v> 2018-09-01</c:v>
                </c:pt>
                <c:pt idx="82">
                  <c:v> 2018-10-01</c:v>
                </c:pt>
                <c:pt idx="83">
                  <c:v> 2018-11-01</c:v>
                </c:pt>
                <c:pt idx="84">
                  <c:v> 2018-12-01</c:v>
                </c:pt>
                <c:pt idx="85">
                  <c:v> 2019-01-01</c:v>
                </c:pt>
                <c:pt idx="86">
                  <c:v> 2019-02-01</c:v>
                </c:pt>
                <c:pt idx="87">
                  <c:v> 2019-03-01</c:v>
                </c:pt>
                <c:pt idx="88">
                  <c:v> 2019-04-01</c:v>
                </c:pt>
                <c:pt idx="89">
                  <c:v> 2019-05-01</c:v>
                </c:pt>
                <c:pt idx="90">
                  <c:v> 2019-06-01</c:v>
                </c:pt>
                <c:pt idx="91">
                  <c:v> 2019-07-01</c:v>
                </c:pt>
                <c:pt idx="92">
                  <c:v> 2019-08-01</c:v>
                </c:pt>
                <c:pt idx="93">
                  <c:v> 2019-09-01</c:v>
                </c:pt>
                <c:pt idx="94">
                  <c:v> 2019-10-01</c:v>
                </c:pt>
                <c:pt idx="95">
                  <c:v> 2019-11-01</c:v>
                </c:pt>
                <c:pt idx="96">
                  <c:v>12/1/2019</c:v>
                </c:pt>
              </c:strCache>
            </c:strRef>
          </c:cat>
          <c:val>
            <c:numRef>
              <c:f>'Czech Republic'!$C$2:$C$98</c:f>
              <c:numCache>
                <c:formatCode>0.00</c:formatCode>
                <c:ptCount val="97"/>
                <c:pt idx="0">
                  <c:v>49.2</c:v>
                </c:pt>
                <c:pt idx="1">
                  <c:v>48.8</c:v>
                </c:pt>
                <c:pt idx="2">
                  <c:v>50.5</c:v>
                </c:pt>
                <c:pt idx="3">
                  <c:v>52.1</c:v>
                </c:pt>
                <c:pt idx="4">
                  <c:v>49.7</c:v>
                </c:pt>
                <c:pt idx="5">
                  <c:v>47.6</c:v>
                </c:pt>
                <c:pt idx="6">
                  <c:v>43.5</c:v>
                </c:pt>
                <c:pt idx="7">
                  <c:v>49.5</c:v>
                </c:pt>
                <c:pt idx="8">
                  <c:v>48.7</c:v>
                </c:pt>
                <c:pt idx="9">
                  <c:v>48</c:v>
                </c:pt>
                <c:pt idx="10">
                  <c:v>47.2</c:v>
                </c:pt>
                <c:pt idx="11">
                  <c:v>48.2</c:v>
                </c:pt>
                <c:pt idx="12">
                  <c:v>46</c:v>
                </c:pt>
                <c:pt idx="13">
                  <c:v>48.3</c:v>
                </c:pt>
                <c:pt idx="14">
                  <c:v>49.9</c:v>
                </c:pt>
                <c:pt idx="15">
                  <c:v>49.1</c:v>
                </c:pt>
                <c:pt idx="16">
                  <c:v>49.5</c:v>
                </c:pt>
                <c:pt idx="17">
                  <c:v>50.1</c:v>
                </c:pt>
                <c:pt idx="18">
                  <c:v>51</c:v>
                </c:pt>
                <c:pt idx="19">
                  <c:v>52</c:v>
                </c:pt>
                <c:pt idx="20">
                  <c:v>53.9</c:v>
                </c:pt>
                <c:pt idx="21">
                  <c:v>53.4</c:v>
                </c:pt>
                <c:pt idx="22">
                  <c:v>54.5</c:v>
                </c:pt>
                <c:pt idx="23">
                  <c:v>55.4</c:v>
                </c:pt>
                <c:pt idx="24">
                  <c:v>54.7</c:v>
                </c:pt>
                <c:pt idx="25">
                  <c:v>55.9</c:v>
                </c:pt>
                <c:pt idx="26">
                  <c:v>56.5</c:v>
                </c:pt>
                <c:pt idx="27">
                  <c:v>55.5</c:v>
                </c:pt>
                <c:pt idx="28">
                  <c:v>56.5</c:v>
                </c:pt>
                <c:pt idx="29">
                  <c:v>57.3</c:v>
                </c:pt>
                <c:pt idx="30">
                  <c:v>54.7</c:v>
                </c:pt>
                <c:pt idx="31">
                  <c:v>56.5</c:v>
                </c:pt>
                <c:pt idx="32">
                  <c:v>54.3</c:v>
                </c:pt>
                <c:pt idx="33">
                  <c:v>55.6</c:v>
                </c:pt>
                <c:pt idx="34">
                  <c:v>54.4</c:v>
                </c:pt>
                <c:pt idx="35">
                  <c:v>55.6</c:v>
                </c:pt>
                <c:pt idx="36">
                  <c:v>53.3</c:v>
                </c:pt>
                <c:pt idx="37">
                  <c:v>56.1</c:v>
                </c:pt>
                <c:pt idx="38">
                  <c:v>55.6</c:v>
                </c:pt>
                <c:pt idx="39">
                  <c:v>56.1</c:v>
                </c:pt>
                <c:pt idx="40">
                  <c:v>54.7</c:v>
                </c:pt>
                <c:pt idx="41">
                  <c:v>55.5</c:v>
                </c:pt>
                <c:pt idx="42">
                  <c:v>56.9</c:v>
                </c:pt>
                <c:pt idx="43">
                  <c:v>57.5</c:v>
                </c:pt>
                <c:pt idx="44">
                  <c:v>56.6</c:v>
                </c:pt>
                <c:pt idx="45">
                  <c:v>55.5</c:v>
                </c:pt>
                <c:pt idx="46">
                  <c:v>54</c:v>
                </c:pt>
                <c:pt idx="47">
                  <c:v>54.2</c:v>
                </c:pt>
                <c:pt idx="48">
                  <c:v>55.6</c:v>
                </c:pt>
                <c:pt idx="49">
                  <c:v>56.9</c:v>
                </c:pt>
                <c:pt idx="50">
                  <c:v>55.5</c:v>
                </c:pt>
                <c:pt idx="51">
                  <c:v>54.3</c:v>
                </c:pt>
                <c:pt idx="52">
                  <c:v>53.6</c:v>
                </c:pt>
                <c:pt idx="53">
                  <c:v>53.3</c:v>
                </c:pt>
                <c:pt idx="54">
                  <c:v>51.8</c:v>
                </c:pt>
                <c:pt idx="55">
                  <c:v>49.3</c:v>
                </c:pt>
                <c:pt idx="56">
                  <c:v>50.1</c:v>
                </c:pt>
                <c:pt idx="57">
                  <c:v>52</c:v>
                </c:pt>
                <c:pt idx="58">
                  <c:v>53.3</c:v>
                </c:pt>
                <c:pt idx="59">
                  <c:v>52.2</c:v>
                </c:pt>
                <c:pt idx="60">
                  <c:v>53.8</c:v>
                </c:pt>
                <c:pt idx="61">
                  <c:v>55.7</c:v>
                </c:pt>
                <c:pt idx="62">
                  <c:v>57.6</c:v>
                </c:pt>
                <c:pt idx="63">
                  <c:v>57.5</c:v>
                </c:pt>
                <c:pt idx="64">
                  <c:v>57.5</c:v>
                </c:pt>
                <c:pt idx="65">
                  <c:v>56.4</c:v>
                </c:pt>
                <c:pt idx="66">
                  <c:v>56.4</c:v>
                </c:pt>
                <c:pt idx="67">
                  <c:v>55.3</c:v>
                </c:pt>
                <c:pt idx="68">
                  <c:v>54.9</c:v>
                </c:pt>
                <c:pt idx="69">
                  <c:v>56.6</c:v>
                </c:pt>
                <c:pt idx="70">
                  <c:v>58.5</c:v>
                </c:pt>
                <c:pt idx="71">
                  <c:v>58.7</c:v>
                </c:pt>
                <c:pt idx="72">
                  <c:v>59.8</c:v>
                </c:pt>
                <c:pt idx="73">
                  <c:v>59.8</c:v>
                </c:pt>
                <c:pt idx="74">
                  <c:v>58.8</c:v>
                </c:pt>
                <c:pt idx="75">
                  <c:v>57.3</c:v>
                </c:pt>
                <c:pt idx="76">
                  <c:v>57.2</c:v>
                </c:pt>
                <c:pt idx="77">
                  <c:v>56.5</c:v>
                </c:pt>
                <c:pt idx="78">
                  <c:v>56.8</c:v>
                </c:pt>
                <c:pt idx="79">
                  <c:v>55.4</c:v>
                </c:pt>
                <c:pt idx="80">
                  <c:v>54.9</c:v>
                </c:pt>
                <c:pt idx="81">
                  <c:v>53.4</c:v>
                </c:pt>
                <c:pt idx="82">
                  <c:v>52.5</c:v>
                </c:pt>
                <c:pt idx="83">
                  <c:v>51.8</c:v>
                </c:pt>
                <c:pt idx="84">
                  <c:v>49.7</c:v>
                </c:pt>
                <c:pt idx="85">
                  <c:v>49</c:v>
                </c:pt>
                <c:pt idx="86">
                  <c:v>48.6</c:v>
                </c:pt>
                <c:pt idx="87">
                  <c:v>47.3</c:v>
                </c:pt>
                <c:pt idx="88">
                  <c:v>46.6</c:v>
                </c:pt>
                <c:pt idx="89">
                  <c:v>46.6</c:v>
                </c:pt>
                <c:pt idx="90">
                  <c:v>45.9</c:v>
                </c:pt>
                <c:pt idx="91">
                  <c:v>43.1</c:v>
                </c:pt>
                <c:pt idx="92">
                  <c:v>44.9</c:v>
                </c:pt>
                <c:pt idx="93">
                  <c:v>44.9</c:v>
                </c:pt>
                <c:pt idx="94">
                  <c:v>45</c:v>
                </c:pt>
                <c:pt idx="95">
                  <c:v>43.5</c:v>
                </c:pt>
                <c:pt idx="96">
                  <c:v>43.6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54-4ADF-A006-14821F2889A0}"/>
            </c:ext>
          </c:extLst>
        </c:ser>
        <c:ser>
          <c:idx val="1"/>
          <c:order val="1"/>
          <c:tx>
            <c:strRef>
              <c:f>'Czech Republic'!$D$1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'Czech Republic'!$B$2:$B$98</c:f>
              <c:strCache>
                <c:ptCount val="97"/>
                <c:pt idx="0">
                  <c:v> 2011-12-01</c:v>
                </c:pt>
                <c:pt idx="1">
                  <c:v> 2012-01-01</c:v>
                </c:pt>
                <c:pt idx="2">
                  <c:v> 2012-02-01</c:v>
                </c:pt>
                <c:pt idx="3">
                  <c:v> 2012-03-01</c:v>
                </c:pt>
                <c:pt idx="4">
                  <c:v> 2012-04-01</c:v>
                </c:pt>
                <c:pt idx="5">
                  <c:v> 2012-05-01</c:v>
                </c:pt>
                <c:pt idx="6">
                  <c:v> 2012-06-01</c:v>
                </c:pt>
                <c:pt idx="7">
                  <c:v> 2012-07-01</c:v>
                </c:pt>
                <c:pt idx="8">
                  <c:v> 2012-08-01</c:v>
                </c:pt>
                <c:pt idx="9">
                  <c:v> 2012-09-01</c:v>
                </c:pt>
                <c:pt idx="10">
                  <c:v> 2012-10-01</c:v>
                </c:pt>
                <c:pt idx="11">
                  <c:v> 2012-11-01</c:v>
                </c:pt>
                <c:pt idx="12">
                  <c:v> 2012-12-01</c:v>
                </c:pt>
                <c:pt idx="13">
                  <c:v> 2013-01-01</c:v>
                </c:pt>
                <c:pt idx="14">
                  <c:v> 2013-02-01</c:v>
                </c:pt>
                <c:pt idx="15">
                  <c:v> 2013-03-01</c:v>
                </c:pt>
                <c:pt idx="16">
                  <c:v> 2013-04-01</c:v>
                </c:pt>
                <c:pt idx="17">
                  <c:v> 2013-05-01</c:v>
                </c:pt>
                <c:pt idx="18">
                  <c:v> 2013-06-01</c:v>
                </c:pt>
                <c:pt idx="19">
                  <c:v> 2013-07-01</c:v>
                </c:pt>
                <c:pt idx="20">
                  <c:v> 2013-08-01</c:v>
                </c:pt>
                <c:pt idx="21">
                  <c:v> 2013-09-01</c:v>
                </c:pt>
                <c:pt idx="22">
                  <c:v> 2013-10-01</c:v>
                </c:pt>
                <c:pt idx="23">
                  <c:v> 2013-11-01</c:v>
                </c:pt>
                <c:pt idx="24">
                  <c:v> 2013-12-01</c:v>
                </c:pt>
                <c:pt idx="25">
                  <c:v> 2014-01-01</c:v>
                </c:pt>
                <c:pt idx="26">
                  <c:v> 2014-02-01</c:v>
                </c:pt>
                <c:pt idx="27">
                  <c:v> 2014-03-01</c:v>
                </c:pt>
                <c:pt idx="28">
                  <c:v> 2014-04-01</c:v>
                </c:pt>
                <c:pt idx="29">
                  <c:v> 2014-05-01</c:v>
                </c:pt>
                <c:pt idx="30">
                  <c:v> 2014-06-01</c:v>
                </c:pt>
                <c:pt idx="31">
                  <c:v> 2014-07-01</c:v>
                </c:pt>
                <c:pt idx="32">
                  <c:v> 2014-08-01</c:v>
                </c:pt>
                <c:pt idx="33">
                  <c:v> 2014-09-01</c:v>
                </c:pt>
                <c:pt idx="34">
                  <c:v> 2014-10-01</c:v>
                </c:pt>
                <c:pt idx="35">
                  <c:v> 2014-11-01</c:v>
                </c:pt>
                <c:pt idx="36">
                  <c:v> 2014-12-01</c:v>
                </c:pt>
                <c:pt idx="37">
                  <c:v> 2015-01-01</c:v>
                </c:pt>
                <c:pt idx="38">
                  <c:v> 2015-02-01</c:v>
                </c:pt>
                <c:pt idx="39">
                  <c:v> 2015-03-01</c:v>
                </c:pt>
                <c:pt idx="40">
                  <c:v> 2015-04-01</c:v>
                </c:pt>
                <c:pt idx="41">
                  <c:v> 2015-05-01</c:v>
                </c:pt>
                <c:pt idx="42">
                  <c:v> 2015-06-01</c:v>
                </c:pt>
                <c:pt idx="43">
                  <c:v> 2015-07-01</c:v>
                </c:pt>
                <c:pt idx="44">
                  <c:v> 2015-08-01</c:v>
                </c:pt>
                <c:pt idx="45">
                  <c:v> 2015-09-01</c:v>
                </c:pt>
                <c:pt idx="46">
                  <c:v> 2015-10-01</c:v>
                </c:pt>
                <c:pt idx="47">
                  <c:v> 2015-11-01</c:v>
                </c:pt>
                <c:pt idx="48">
                  <c:v> 2015-12-01</c:v>
                </c:pt>
                <c:pt idx="49">
                  <c:v> 2016-01-01</c:v>
                </c:pt>
                <c:pt idx="50">
                  <c:v> 2016-02-01</c:v>
                </c:pt>
                <c:pt idx="51">
                  <c:v> 2016-03-01</c:v>
                </c:pt>
                <c:pt idx="52">
                  <c:v> 2016-04-01</c:v>
                </c:pt>
                <c:pt idx="53">
                  <c:v> 2016-05-01</c:v>
                </c:pt>
                <c:pt idx="54">
                  <c:v> 2016-06-01</c:v>
                </c:pt>
                <c:pt idx="55">
                  <c:v> 2016-07-01</c:v>
                </c:pt>
                <c:pt idx="56">
                  <c:v> 2016-08-01</c:v>
                </c:pt>
                <c:pt idx="57">
                  <c:v> 2016-09-01</c:v>
                </c:pt>
                <c:pt idx="58">
                  <c:v> 2016-10-01</c:v>
                </c:pt>
                <c:pt idx="59">
                  <c:v> 2016-11-01</c:v>
                </c:pt>
                <c:pt idx="60">
                  <c:v> 2016-12-01</c:v>
                </c:pt>
                <c:pt idx="61">
                  <c:v> 2017-01-01</c:v>
                </c:pt>
                <c:pt idx="62">
                  <c:v> 2017-02-01</c:v>
                </c:pt>
                <c:pt idx="63">
                  <c:v> 2017-03-01</c:v>
                </c:pt>
                <c:pt idx="64">
                  <c:v> 2017-04-01</c:v>
                </c:pt>
                <c:pt idx="65">
                  <c:v> 2017-05-01</c:v>
                </c:pt>
                <c:pt idx="66">
                  <c:v> 2017-06-01</c:v>
                </c:pt>
                <c:pt idx="67">
                  <c:v> 2017-07-01</c:v>
                </c:pt>
                <c:pt idx="68">
                  <c:v> 2017-08-01</c:v>
                </c:pt>
                <c:pt idx="69">
                  <c:v> 2017-09-01</c:v>
                </c:pt>
                <c:pt idx="70">
                  <c:v> 2017-10-01</c:v>
                </c:pt>
                <c:pt idx="71">
                  <c:v> 2017-11-01</c:v>
                </c:pt>
                <c:pt idx="72">
                  <c:v> 2017-12-01</c:v>
                </c:pt>
                <c:pt idx="73">
                  <c:v> 2018-01-01</c:v>
                </c:pt>
                <c:pt idx="74">
                  <c:v> 2018-02-01</c:v>
                </c:pt>
                <c:pt idx="75">
                  <c:v> 2018-03-01</c:v>
                </c:pt>
                <c:pt idx="76">
                  <c:v> 2018-04-01</c:v>
                </c:pt>
                <c:pt idx="77">
                  <c:v> 2018-05-01</c:v>
                </c:pt>
                <c:pt idx="78">
                  <c:v> 2018-06-01</c:v>
                </c:pt>
                <c:pt idx="79">
                  <c:v> 2018-07-01</c:v>
                </c:pt>
                <c:pt idx="80">
                  <c:v> 2018-08-01</c:v>
                </c:pt>
                <c:pt idx="81">
                  <c:v> 2018-09-01</c:v>
                </c:pt>
                <c:pt idx="82">
                  <c:v> 2018-10-01</c:v>
                </c:pt>
                <c:pt idx="83">
                  <c:v> 2018-11-01</c:v>
                </c:pt>
                <c:pt idx="84">
                  <c:v> 2018-12-01</c:v>
                </c:pt>
                <c:pt idx="85">
                  <c:v> 2019-01-01</c:v>
                </c:pt>
                <c:pt idx="86">
                  <c:v> 2019-02-01</c:v>
                </c:pt>
                <c:pt idx="87">
                  <c:v> 2019-03-01</c:v>
                </c:pt>
                <c:pt idx="88">
                  <c:v> 2019-04-01</c:v>
                </c:pt>
                <c:pt idx="89">
                  <c:v> 2019-05-01</c:v>
                </c:pt>
                <c:pt idx="90">
                  <c:v> 2019-06-01</c:v>
                </c:pt>
                <c:pt idx="91">
                  <c:v> 2019-07-01</c:v>
                </c:pt>
                <c:pt idx="92">
                  <c:v> 2019-08-01</c:v>
                </c:pt>
                <c:pt idx="93">
                  <c:v> 2019-09-01</c:v>
                </c:pt>
                <c:pt idx="94">
                  <c:v> 2019-10-01</c:v>
                </c:pt>
                <c:pt idx="95">
                  <c:v> 2019-11-01</c:v>
                </c:pt>
                <c:pt idx="96">
                  <c:v>12/1/2019</c:v>
                </c:pt>
              </c:strCache>
            </c:strRef>
          </c:cat>
          <c:val>
            <c:numRef>
              <c:f>'Czech Republic'!$D$2:$D$98</c:f>
              <c:numCache>
                <c:formatCode>0.00</c:formatCode>
                <c:ptCount val="97"/>
                <c:pt idx="0" formatCode="General">
                  <c:v>0</c:v>
                </c:pt>
                <c:pt idx="1">
                  <c:v>-0.40000000000000568</c:v>
                </c:pt>
                <c:pt idx="2">
                  <c:v>1.7000000000000028</c:v>
                </c:pt>
                <c:pt idx="3">
                  <c:v>1.6000000000000014</c:v>
                </c:pt>
                <c:pt idx="4">
                  <c:v>-2.3999999999999986</c:v>
                </c:pt>
                <c:pt idx="5">
                  <c:v>-2.1000000000000014</c:v>
                </c:pt>
                <c:pt idx="6">
                  <c:v>-4.1000000000000014</c:v>
                </c:pt>
                <c:pt idx="7">
                  <c:v>6</c:v>
                </c:pt>
                <c:pt idx="8">
                  <c:v>-0.79999999999999716</c:v>
                </c:pt>
                <c:pt idx="9">
                  <c:v>-0.70000000000000284</c:v>
                </c:pt>
                <c:pt idx="10">
                  <c:v>-0.79999999999999716</c:v>
                </c:pt>
                <c:pt idx="11">
                  <c:v>1</c:v>
                </c:pt>
                <c:pt idx="12">
                  <c:v>-2.2000000000000028</c:v>
                </c:pt>
                <c:pt idx="13">
                  <c:v>2.2999999999999972</c:v>
                </c:pt>
                <c:pt idx="14">
                  <c:v>1.6000000000000014</c:v>
                </c:pt>
                <c:pt idx="15">
                  <c:v>-0.79999999999999716</c:v>
                </c:pt>
                <c:pt idx="16">
                  <c:v>0.39999999999999858</c:v>
                </c:pt>
                <c:pt idx="17">
                  <c:v>0.60000000000000142</c:v>
                </c:pt>
                <c:pt idx="18">
                  <c:v>0.89999999999999858</c:v>
                </c:pt>
                <c:pt idx="19">
                  <c:v>1</c:v>
                </c:pt>
                <c:pt idx="20">
                  <c:v>1.8999999999999986</c:v>
                </c:pt>
                <c:pt idx="21">
                  <c:v>-0.5</c:v>
                </c:pt>
                <c:pt idx="22">
                  <c:v>1.1000000000000014</c:v>
                </c:pt>
                <c:pt idx="23">
                  <c:v>0.89999999999999858</c:v>
                </c:pt>
                <c:pt idx="24">
                  <c:v>-0.69999999999999574</c:v>
                </c:pt>
                <c:pt idx="25">
                  <c:v>1.1999999999999957</c:v>
                </c:pt>
                <c:pt idx="26">
                  <c:v>0.60000000000000142</c:v>
                </c:pt>
                <c:pt idx="27">
                  <c:v>-1</c:v>
                </c:pt>
                <c:pt idx="28">
                  <c:v>1</c:v>
                </c:pt>
                <c:pt idx="29">
                  <c:v>0.79999999999999716</c:v>
                </c:pt>
                <c:pt idx="30">
                  <c:v>-2.5999999999999943</c:v>
                </c:pt>
                <c:pt idx="31">
                  <c:v>1.7999999999999972</c:v>
                </c:pt>
                <c:pt idx="32">
                  <c:v>-2.2000000000000028</c:v>
                </c:pt>
                <c:pt idx="33">
                  <c:v>1.3000000000000043</c:v>
                </c:pt>
                <c:pt idx="34">
                  <c:v>-1.2000000000000028</c:v>
                </c:pt>
                <c:pt idx="35">
                  <c:v>1.2000000000000028</c:v>
                </c:pt>
                <c:pt idx="36">
                  <c:v>-2.3000000000000043</c:v>
                </c:pt>
                <c:pt idx="37">
                  <c:v>2.8000000000000043</c:v>
                </c:pt>
                <c:pt idx="38">
                  <c:v>-0.5</c:v>
                </c:pt>
                <c:pt idx="39">
                  <c:v>0.5</c:v>
                </c:pt>
                <c:pt idx="40">
                  <c:v>-1.3999999999999986</c:v>
                </c:pt>
                <c:pt idx="41">
                  <c:v>0.79999999999999716</c:v>
                </c:pt>
                <c:pt idx="42">
                  <c:v>1.3999999999999986</c:v>
                </c:pt>
                <c:pt idx="43">
                  <c:v>0.60000000000000142</c:v>
                </c:pt>
                <c:pt idx="44">
                  <c:v>-0.89999999999999858</c:v>
                </c:pt>
                <c:pt idx="45">
                  <c:v>-1.1000000000000014</c:v>
                </c:pt>
                <c:pt idx="46">
                  <c:v>-1.5</c:v>
                </c:pt>
                <c:pt idx="47">
                  <c:v>0.20000000000000284</c:v>
                </c:pt>
                <c:pt idx="48">
                  <c:v>1.3999999999999986</c:v>
                </c:pt>
                <c:pt idx="49">
                  <c:v>1.2999999999999972</c:v>
                </c:pt>
                <c:pt idx="50">
                  <c:v>-1.3999999999999986</c:v>
                </c:pt>
                <c:pt idx="51">
                  <c:v>-1.2000000000000028</c:v>
                </c:pt>
                <c:pt idx="52">
                  <c:v>-0.69999999999999574</c:v>
                </c:pt>
                <c:pt idx="53">
                  <c:v>-0.30000000000000426</c:v>
                </c:pt>
                <c:pt idx="54">
                  <c:v>-1.5</c:v>
                </c:pt>
                <c:pt idx="55">
                  <c:v>-2.5</c:v>
                </c:pt>
                <c:pt idx="56">
                  <c:v>0.80000000000000426</c:v>
                </c:pt>
                <c:pt idx="57">
                  <c:v>1.8999999999999986</c:v>
                </c:pt>
                <c:pt idx="58">
                  <c:v>1.2999999999999972</c:v>
                </c:pt>
                <c:pt idx="59">
                  <c:v>-1.0999999999999943</c:v>
                </c:pt>
                <c:pt idx="60">
                  <c:v>1.5999999999999943</c:v>
                </c:pt>
                <c:pt idx="61">
                  <c:v>1.9000000000000057</c:v>
                </c:pt>
                <c:pt idx="62">
                  <c:v>1.8999999999999986</c:v>
                </c:pt>
                <c:pt idx="63">
                  <c:v>-0.10000000000000142</c:v>
                </c:pt>
                <c:pt idx="64">
                  <c:v>0</c:v>
                </c:pt>
                <c:pt idx="65">
                  <c:v>-1.1000000000000014</c:v>
                </c:pt>
                <c:pt idx="66">
                  <c:v>0</c:v>
                </c:pt>
                <c:pt idx="67">
                  <c:v>-1.1000000000000014</c:v>
                </c:pt>
                <c:pt idx="68">
                  <c:v>-0.39999999999999858</c:v>
                </c:pt>
                <c:pt idx="69">
                  <c:v>1.7000000000000028</c:v>
                </c:pt>
                <c:pt idx="70">
                  <c:v>1.8999999999999986</c:v>
                </c:pt>
                <c:pt idx="71">
                  <c:v>0.20000000000000284</c:v>
                </c:pt>
                <c:pt idx="72">
                  <c:v>1.0999999999999943</c:v>
                </c:pt>
                <c:pt idx="73">
                  <c:v>0</c:v>
                </c:pt>
                <c:pt idx="74">
                  <c:v>-1</c:v>
                </c:pt>
                <c:pt idx="75">
                  <c:v>-1.5</c:v>
                </c:pt>
                <c:pt idx="76">
                  <c:v>-9.9999999999994316E-2</c:v>
                </c:pt>
                <c:pt idx="77">
                  <c:v>-0.70000000000000284</c:v>
                </c:pt>
                <c:pt idx="78">
                  <c:v>0.29999999999999716</c:v>
                </c:pt>
                <c:pt idx="79">
                  <c:v>-1.3999999999999986</c:v>
                </c:pt>
                <c:pt idx="80">
                  <c:v>-0.5</c:v>
                </c:pt>
                <c:pt idx="81">
                  <c:v>-1.5</c:v>
                </c:pt>
                <c:pt idx="82">
                  <c:v>-0.89999999999999858</c:v>
                </c:pt>
                <c:pt idx="83">
                  <c:v>-0.70000000000000284</c:v>
                </c:pt>
                <c:pt idx="84">
                  <c:v>-2.0999999999999943</c:v>
                </c:pt>
                <c:pt idx="85">
                  <c:v>-0.70000000000000284</c:v>
                </c:pt>
                <c:pt idx="86">
                  <c:v>-0.39999999999999858</c:v>
                </c:pt>
                <c:pt idx="87">
                  <c:v>-1.3000000000000043</c:v>
                </c:pt>
                <c:pt idx="88">
                  <c:v>-0.69999999999999574</c:v>
                </c:pt>
                <c:pt idx="89">
                  <c:v>0</c:v>
                </c:pt>
                <c:pt idx="90">
                  <c:v>-0.70000000000000284</c:v>
                </c:pt>
                <c:pt idx="91">
                  <c:v>-2.7999999999999972</c:v>
                </c:pt>
                <c:pt idx="92">
                  <c:v>1.7999999999999972</c:v>
                </c:pt>
                <c:pt idx="93">
                  <c:v>0</c:v>
                </c:pt>
                <c:pt idx="94">
                  <c:v>0.10000000000000142</c:v>
                </c:pt>
                <c:pt idx="95">
                  <c:v>-1.5</c:v>
                </c:pt>
                <c:pt idx="96">
                  <c:v>0.10000000000000142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54-4ADF-A006-14821F2889A0}"/>
            </c:ext>
          </c:extLst>
        </c:ser>
        <c:ser>
          <c:idx val="2"/>
          <c:order val="2"/>
          <c:tx>
            <c:strRef>
              <c:f>'Czech Republic'!$E$1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'Czech Republic'!$B$2:$B$98</c:f>
              <c:strCache>
                <c:ptCount val="97"/>
                <c:pt idx="0">
                  <c:v> 2011-12-01</c:v>
                </c:pt>
                <c:pt idx="1">
                  <c:v> 2012-01-01</c:v>
                </c:pt>
                <c:pt idx="2">
                  <c:v> 2012-02-01</c:v>
                </c:pt>
                <c:pt idx="3">
                  <c:v> 2012-03-01</c:v>
                </c:pt>
                <c:pt idx="4">
                  <c:v> 2012-04-01</c:v>
                </c:pt>
                <c:pt idx="5">
                  <c:v> 2012-05-01</c:v>
                </c:pt>
                <c:pt idx="6">
                  <c:v> 2012-06-01</c:v>
                </c:pt>
                <c:pt idx="7">
                  <c:v> 2012-07-01</c:v>
                </c:pt>
                <c:pt idx="8">
                  <c:v> 2012-08-01</c:v>
                </c:pt>
                <c:pt idx="9">
                  <c:v> 2012-09-01</c:v>
                </c:pt>
                <c:pt idx="10">
                  <c:v> 2012-10-01</c:v>
                </c:pt>
                <c:pt idx="11">
                  <c:v> 2012-11-01</c:v>
                </c:pt>
                <c:pt idx="12">
                  <c:v> 2012-12-01</c:v>
                </c:pt>
                <c:pt idx="13">
                  <c:v> 2013-01-01</c:v>
                </c:pt>
                <c:pt idx="14">
                  <c:v> 2013-02-01</c:v>
                </c:pt>
                <c:pt idx="15">
                  <c:v> 2013-03-01</c:v>
                </c:pt>
                <c:pt idx="16">
                  <c:v> 2013-04-01</c:v>
                </c:pt>
                <c:pt idx="17">
                  <c:v> 2013-05-01</c:v>
                </c:pt>
                <c:pt idx="18">
                  <c:v> 2013-06-01</c:v>
                </c:pt>
                <c:pt idx="19">
                  <c:v> 2013-07-01</c:v>
                </c:pt>
                <c:pt idx="20">
                  <c:v> 2013-08-01</c:v>
                </c:pt>
                <c:pt idx="21">
                  <c:v> 2013-09-01</c:v>
                </c:pt>
                <c:pt idx="22">
                  <c:v> 2013-10-01</c:v>
                </c:pt>
                <c:pt idx="23">
                  <c:v> 2013-11-01</c:v>
                </c:pt>
                <c:pt idx="24">
                  <c:v> 2013-12-01</c:v>
                </c:pt>
                <c:pt idx="25">
                  <c:v> 2014-01-01</c:v>
                </c:pt>
                <c:pt idx="26">
                  <c:v> 2014-02-01</c:v>
                </c:pt>
                <c:pt idx="27">
                  <c:v> 2014-03-01</c:v>
                </c:pt>
                <c:pt idx="28">
                  <c:v> 2014-04-01</c:v>
                </c:pt>
                <c:pt idx="29">
                  <c:v> 2014-05-01</c:v>
                </c:pt>
                <c:pt idx="30">
                  <c:v> 2014-06-01</c:v>
                </c:pt>
                <c:pt idx="31">
                  <c:v> 2014-07-01</c:v>
                </c:pt>
                <c:pt idx="32">
                  <c:v> 2014-08-01</c:v>
                </c:pt>
                <c:pt idx="33">
                  <c:v> 2014-09-01</c:v>
                </c:pt>
                <c:pt idx="34">
                  <c:v> 2014-10-01</c:v>
                </c:pt>
                <c:pt idx="35">
                  <c:v> 2014-11-01</c:v>
                </c:pt>
                <c:pt idx="36">
                  <c:v> 2014-12-01</c:v>
                </c:pt>
                <c:pt idx="37">
                  <c:v> 2015-01-01</c:v>
                </c:pt>
                <c:pt idx="38">
                  <c:v> 2015-02-01</c:v>
                </c:pt>
                <c:pt idx="39">
                  <c:v> 2015-03-01</c:v>
                </c:pt>
                <c:pt idx="40">
                  <c:v> 2015-04-01</c:v>
                </c:pt>
                <c:pt idx="41">
                  <c:v> 2015-05-01</c:v>
                </c:pt>
                <c:pt idx="42">
                  <c:v> 2015-06-01</c:v>
                </c:pt>
                <c:pt idx="43">
                  <c:v> 2015-07-01</c:v>
                </c:pt>
                <c:pt idx="44">
                  <c:v> 2015-08-01</c:v>
                </c:pt>
                <c:pt idx="45">
                  <c:v> 2015-09-01</c:v>
                </c:pt>
                <c:pt idx="46">
                  <c:v> 2015-10-01</c:v>
                </c:pt>
                <c:pt idx="47">
                  <c:v> 2015-11-01</c:v>
                </c:pt>
                <c:pt idx="48">
                  <c:v> 2015-12-01</c:v>
                </c:pt>
                <c:pt idx="49">
                  <c:v> 2016-01-01</c:v>
                </c:pt>
                <c:pt idx="50">
                  <c:v> 2016-02-01</c:v>
                </c:pt>
                <c:pt idx="51">
                  <c:v> 2016-03-01</c:v>
                </c:pt>
                <c:pt idx="52">
                  <c:v> 2016-04-01</c:v>
                </c:pt>
                <c:pt idx="53">
                  <c:v> 2016-05-01</c:v>
                </c:pt>
                <c:pt idx="54">
                  <c:v> 2016-06-01</c:v>
                </c:pt>
                <c:pt idx="55">
                  <c:v> 2016-07-01</c:v>
                </c:pt>
                <c:pt idx="56">
                  <c:v> 2016-08-01</c:v>
                </c:pt>
                <c:pt idx="57">
                  <c:v> 2016-09-01</c:v>
                </c:pt>
                <c:pt idx="58">
                  <c:v> 2016-10-01</c:v>
                </c:pt>
                <c:pt idx="59">
                  <c:v> 2016-11-01</c:v>
                </c:pt>
                <c:pt idx="60">
                  <c:v> 2016-12-01</c:v>
                </c:pt>
                <c:pt idx="61">
                  <c:v> 2017-01-01</c:v>
                </c:pt>
                <c:pt idx="62">
                  <c:v> 2017-02-01</c:v>
                </c:pt>
                <c:pt idx="63">
                  <c:v> 2017-03-01</c:v>
                </c:pt>
                <c:pt idx="64">
                  <c:v> 2017-04-01</c:v>
                </c:pt>
                <c:pt idx="65">
                  <c:v> 2017-05-01</c:v>
                </c:pt>
                <c:pt idx="66">
                  <c:v> 2017-06-01</c:v>
                </c:pt>
                <c:pt idx="67">
                  <c:v> 2017-07-01</c:v>
                </c:pt>
                <c:pt idx="68">
                  <c:v> 2017-08-01</c:v>
                </c:pt>
                <c:pt idx="69">
                  <c:v> 2017-09-01</c:v>
                </c:pt>
                <c:pt idx="70">
                  <c:v> 2017-10-01</c:v>
                </c:pt>
                <c:pt idx="71">
                  <c:v> 2017-11-01</c:v>
                </c:pt>
                <c:pt idx="72">
                  <c:v> 2017-12-01</c:v>
                </c:pt>
                <c:pt idx="73">
                  <c:v> 2018-01-01</c:v>
                </c:pt>
                <c:pt idx="74">
                  <c:v> 2018-02-01</c:v>
                </c:pt>
                <c:pt idx="75">
                  <c:v> 2018-03-01</c:v>
                </c:pt>
                <c:pt idx="76">
                  <c:v> 2018-04-01</c:v>
                </c:pt>
                <c:pt idx="77">
                  <c:v> 2018-05-01</c:v>
                </c:pt>
                <c:pt idx="78">
                  <c:v> 2018-06-01</c:v>
                </c:pt>
                <c:pt idx="79">
                  <c:v> 2018-07-01</c:v>
                </c:pt>
                <c:pt idx="80">
                  <c:v> 2018-08-01</c:v>
                </c:pt>
                <c:pt idx="81">
                  <c:v> 2018-09-01</c:v>
                </c:pt>
                <c:pt idx="82">
                  <c:v> 2018-10-01</c:v>
                </c:pt>
                <c:pt idx="83">
                  <c:v> 2018-11-01</c:v>
                </c:pt>
                <c:pt idx="84">
                  <c:v> 2018-12-01</c:v>
                </c:pt>
                <c:pt idx="85">
                  <c:v> 2019-01-01</c:v>
                </c:pt>
                <c:pt idx="86">
                  <c:v> 2019-02-01</c:v>
                </c:pt>
                <c:pt idx="87">
                  <c:v> 2019-03-01</c:v>
                </c:pt>
                <c:pt idx="88">
                  <c:v> 2019-04-01</c:v>
                </c:pt>
                <c:pt idx="89">
                  <c:v> 2019-05-01</c:v>
                </c:pt>
                <c:pt idx="90">
                  <c:v> 2019-06-01</c:v>
                </c:pt>
                <c:pt idx="91">
                  <c:v> 2019-07-01</c:v>
                </c:pt>
                <c:pt idx="92">
                  <c:v> 2019-08-01</c:v>
                </c:pt>
                <c:pt idx="93">
                  <c:v> 2019-09-01</c:v>
                </c:pt>
                <c:pt idx="94">
                  <c:v> 2019-10-01</c:v>
                </c:pt>
                <c:pt idx="95">
                  <c:v> 2019-11-01</c:v>
                </c:pt>
                <c:pt idx="96">
                  <c:v>12/1/2019</c:v>
                </c:pt>
              </c:strCache>
            </c:strRef>
          </c:cat>
          <c:val>
            <c:numRef>
              <c:f>'Czech Republic'!$E$2:$E$98</c:f>
              <c:numCache>
                <c:formatCode>General</c:formatCode>
                <c:ptCount val="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43.6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454-4ADF-A006-14821F288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catAx>
        <c:axId val="1656311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Algn val="ctr"/>
        <c:lblOffset val="100"/>
        <c:noMultiLvlLbl val="0"/>
      </c:cat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Denmark!$C$1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Denmark!$B$2:$B$313</c:f>
              <c:numCache>
                <c:formatCode>m/d/yyyy</c:formatCode>
                <c:ptCount val="312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44154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  <c:pt idx="248">
                  <c:v>41883</c:v>
                </c:pt>
                <c:pt idx="249">
                  <c:v>41913</c:v>
                </c:pt>
                <c:pt idx="250">
                  <c:v>41944</c:v>
                </c:pt>
                <c:pt idx="251">
                  <c:v>41974</c:v>
                </c:pt>
                <c:pt idx="252">
                  <c:v>42005</c:v>
                </c:pt>
                <c:pt idx="253">
                  <c:v>42036</c:v>
                </c:pt>
                <c:pt idx="254">
                  <c:v>42064</c:v>
                </c:pt>
                <c:pt idx="255">
                  <c:v>42095</c:v>
                </c:pt>
                <c:pt idx="256">
                  <c:v>42125</c:v>
                </c:pt>
                <c:pt idx="257">
                  <c:v>42156</c:v>
                </c:pt>
                <c:pt idx="258">
                  <c:v>42186</c:v>
                </c:pt>
                <c:pt idx="259">
                  <c:v>42217</c:v>
                </c:pt>
                <c:pt idx="260">
                  <c:v>42248</c:v>
                </c:pt>
                <c:pt idx="261">
                  <c:v>42278</c:v>
                </c:pt>
                <c:pt idx="262">
                  <c:v>42309</c:v>
                </c:pt>
                <c:pt idx="263">
                  <c:v>42339</c:v>
                </c:pt>
                <c:pt idx="264">
                  <c:v>42370</c:v>
                </c:pt>
                <c:pt idx="265">
                  <c:v>42401</c:v>
                </c:pt>
                <c:pt idx="266">
                  <c:v>42430</c:v>
                </c:pt>
                <c:pt idx="267">
                  <c:v>42461</c:v>
                </c:pt>
                <c:pt idx="268">
                  <c:v>42491</c:v>
                </c:pt>
                <c:pt idx="269">
                  <c:v>42522</c:v>
                </c:pt>
                <c:pt idx="270">
                  <c:v>42552</c:v>
                </c:pt>
                <c:pt idx="271">
                  <c:v>42583</c:v>
                </c:pt>
                <c:pt idx="272">
                  <c:v>42614</c:v>
                </c:pt>
                <c:pt idx="273">
                  <c:v>42644</c:v>
                </c:pt>
                <c:pt idx="274">
                  <c:v>42675</c:v>
                </c:pt>
                <c:pt idx="275">
                  <c:v>42705</c:v>
                </c:pt>
                <c:pt idx="276">
                  <c:v>42736</c:v>
                </c:pt>
                <c:pt idx="277">
                  <c:v>42767</c:v>
                </c:pt>
                <c:pt idx="278">
                  <c:v>42795</c:v>
                </c:pt>
                <c:pt idx="279">
                  <c:v>42826</c:v>
                </c:pt>
                <c:pt idx="280">
                  <c:v>42856</c:v>
                </c:pt>
                <c:pt idx="281">
                  <c:v>42887</c:v>
                </c:pt>
                <c:pt idx="282">
                  <c:v>42917</c:v>
                </c:pt>
                <c:pt idx="283">
                  <c:v>42948</c:v>
                </c:pt>
                <c:pt idx="284">
                  <c:v>42979</c:v>
                </c:pt>
                <c:pt idx="285">
                  <c:v>43009</c:v>
                </c:pt>
                <c:pt idx="286">
                  <c:v>43040</c:v>
                </c:pt>
                <c:pt idx="287">
                  <c:v>43070</c:v>
                </c:pt>
                <c:pt idx="288">
                  <c:v>43101</c:v>
                </c:pt>
                <c:pt idx="289">
                  <c:v>43132</c:v>
                </c:pt>
                <c:pt idx="290">
                  <c:v>43160</c:v>
                </c:pt>
                <c:pt idx="291">
                  <c:v>43191</c:v>
                </c:pt>
                <c:pt idx="292">
                  <c:v>43221</c:v>
                </c:pt>
                <c:pt idx="293">
                  <c:v>43252</c:v>
                </c:pt>
                <c:pt idx="294">
                  <c:v>43282</c:v>
                </c:pt>
                <c:pt idx="295">
                  <c:v>43313</c:v>
                </c:pt>
                <c:pt idx="296">
                  <c:v>43344</c:v>
                </c:pt>
                <c:pt idx="297">
                  <c:v>43374</c:v>
                </c:pt>
                <c:pt idx="298">
                  <c:v>43405</c:v>
                </c:pt>
                <c:pt idx="299">
                  <c:v>43435</c:v>
                </c:pt>
                <c:pt idx="300">
                  <c:v>43466</c:v>
                </c:pt>
                <c:pt idx="301">
                  <c:v>43497</c:v>
                </c:pt>
                <c:pt idx="302">
                  <c:v>43525</c:v>
                </c:pt>
                <c:pt idx="303">
                  <c:v>43556</c:v>
                </c:pt>
                <c:pt idx="304">
                  <c:v>43586</c:v>
                </c:pt>
                <c:pt idx="305">
                  <c:v>43617</c:v>
                </c:pt>
                <c:pt idx="306">
                  <c:v>43647</c:v>
                </c:pt>
                <c:pt idx="307">
                  <c:v>43678</c:v>
                </c:pt>
                <c:pt idx="308">
                  <c:v>43709</c:v>
                </c:pt>
                <c:pt idx="309">
                  <c:v>43739</c:v>
                </c:pt>
                <c:pt idx="310">
                  <c:v>43770</c:v>
                </c:pt>
                <c:pt idx="311">
                  <c:v>43800</c:v>
                </c:pt>
              </c:numCache>
            </c:numRef>
          </c:cat>
          <c:val>
            <c:numRef>
              <c:f>Denmark!$C$2:$C$313</c:f>
              <c:numCache>
                <c:formatCode>0.00</c:formatCode>
                <c:ptCount val="312"/>
                <c:pt idx="0">
                  <c:v>62.8</c:v>
                </c:pt>
                <c:pt idx="1">
                  <c:v>67.53</c:v>
                </c:pt>
                <c:pt idx="2">
                  <c:v>61.89</c:v>
                </c:pt>
                <c:pt idx="3">
                  <c:v>60.57</c:v>
                </c:pt>
                <c:pt idx="4">
                  <c:v>63.1</c:v>
                </c:pt>
                <c:pt idx="5">
                  <c:v>62.94</c:v>
                </c:pt>
                <c:pt idx="6">
                  <c:v>53</c:v>
                </c:pt>
                <c:pt idx="7">
                  <c:v>59.49</c:v>
                </c:pt>
                <c:pt idx="8">
                  <c:v>59.36</c:v>
                </c:pt>
                <c:pt idx="9">
                  <c:v>61.33</c:v>
                </c:pt>
                <c:pt idx="10">
                  <c:v>60.53</c:v>
                </c:pt>
                <c:pt idx="11">
                  <c:v>62.29</c:v>
                </c:pt>
                <c:pt idx="12">
                  <c:v>62.95</c:v>
                </c:pt>
                <c:pt idx="13">
                  <c:v>63.78</c:v>
                </c:pt>
                <c:pt idx="14">
                  <c:v>61.91</c:v>
                </c:pt>
                <c:pt idx="15">
                  <c:v>59.68</c:v>
                </c:pt>
                <c:pt idx="16">
                  <c:v>58.91</c:v>
                </c:pt>
                <c:pt idx="17">
                  <c:v>58.16</c:v>
                </c:pt>
                <c:pt idx="18">
                  <c:v>65.400000000000006</c:v>
                </c:pt>
                <c:pt idx="19">
                  <c:v>56.52</c:v>
                </c:pt>
                <c:pt idx="20">
                  <c:v>55.67</c:v>
                </c:pt>
                <c:pt idx="21">
                  <c:v>53.13</c:v>
                </c:pt>
                <c:pt idx="22">
                  <c:v>55.08</c:v>
                </c:pt>
                <c:pt idx="23">
                  <c:v>54.03</c:v>
                </c:pt>
                <c:pt idx="24">
                  <c:v>50.16</c:v>
                </c:pt>
                <c:pt idx="25">
                  <c:v>46.39</c:v>
                </c:pt>
                <c:pt idx="26">
                  <c:v>52.65</c:v>
                </c:pt>
                <c:pt idx="27">
                  <c:v>54.64</c:v>
                </c:pt>
                <c:pt idx="28">
                  <c:v>48.99</c:v>
                </c:pt>
                <c:pt idx="29">
                  <c:v>50.64</c:v>
                </c:pt>
                <c:pt idx="30">
                  <c:v>54.71</c:v>
                </c:pt>
                <c:pt idx="31">
                  <c:v>56.45</c:v>
                </c:pt>
                <c:pt idx="32">
                  <c:v>59.28</c:v>
                </c:pt>
                <c:pt idx="33">
                  <c:v>57.5</c:v>
                </c:pt>
                <c:pt idx="34">
                  <c:v>61.58</c:v>
                </c:pt>
                <c:pt idx="35">
                  <c:v>60.71</c:v>
                </c:pt>
                <c:pt idx="36">
                  <c:v>62.72</c:v>
                </c:pt>
                <c:pt idx="37">
                  <c:v>57.65</c:v>
                </c:pt>
                <c:pt idx="38">
                  <c:v>60.38</c:v>
                </c:pt>
                <c:pt idx="39">
                  <c:v>60.87</c:v>
                </c:pt>
                <c:pt idx="40">
                  <c:v>64.19</c:v>
                </c:pt>
                <c:pt idx="41">
                  <c:v>63.39</c:v>
                </c:pt>
                <c:pt idx="42">
                  <c:v>54.91</c:v>
                </c:pt>
                <c:pt idx="43">
                  <c:v>61.24</c:v>
                </c:pt>
                <c:pt idx="44">
                  <c:v>61.84</c:v>
                </c:pt>
                <c:pt idx="45">
                  <c:v>58.85</c:v>
                </c:pt>
                <c:pt idx="46">
                  <c:v>56.31</c:v>
                </c:pt>
                <c:pt idx="47">
                  <c:v>56.74</c:v>
                </c:pt>
                <c:pt idx="48">
                  <c:v>55.77</c:v>
                </c:pt>
                <c:pt idx="49">
                  <c:v>55.65</c:v>
                </c:pt>
                <c:pt idx="50">
                  <c:v>58.86</c:v>
                </c:pt>
                <c:pt idx="51">
                  <c:v>58.81</c:v>
                </c:pt>
                <c:pt idx="52">
                  <c:v>60.33</c:v>
                </c:pt>
                <c:pt idx="53">
                  <c:v>57.47</c:v>
                </c:pt>
                <c:pt idx="54">
                  <c:v>50.69</c:v>
                </c:pt>
                <c:pt idx="55">
                  <c:v>62.83</c:v>
                </c:pt>
                <c:pt idx="56">
                  <c:v>51.54</c:v>
                </c:pt>
                <c:pt idx="57">
                  <c:v>54.98</c:v>
                </c:pt>
                <c:pt idx="58">
                  <c:v>48.18</c:v>
                </c:pt>
                <c:pt idx="59">
                  <c:v>49.94</c:v>
                </c:pt>
                <c:pt idx="60">
                  <c:v>53.69</c:v>
                </c:pt>
                <c:pt idx="61">
                  <c:v>55.51</c:v>
                </c:pt>
                <c:pt idx="62">
                  <c:v>45.31</c:v>
                </c:pt>
                <c:pt idx="63">
                  <c:v>50.98</c:v>
                </c:pt>
                <c:pt idx="64">
                  <c:v>48.32</c:v>
                </c:pt>
                <c:pt idx="65">
                  <c:v>51.51</c:v>
                </c:pt>
                <c:pt idx="66">
                  <c:v>53.06</c:v>
                </c:pt>
                <c:pt idx="67">
                  <c:v>49.57</c:v>
                </c:pt>
                <c:pt idx="68">
                  <c:v>52.05</c:v>
                </c:pt>
                <c:pt idx="69">
                  <c:v>69.81</c:v>
                </c:pt>
                <c:pt idx="70">
                  <c:v>64.64</c:v>
                </c:pt>
                <c:pt idx="71">
                  <c:v>46.56</c:v>
                </c:pt>
                <c:pt idx="72">
                  <c:v>56.5</c:v>
                </c:pt>
                <c:pt idx="73">
                  <c:v>60.09</c:v>
                </c:pt>
                <c:pt idx="74">
                  <c:v>58.02</c:v>
                </c:pt>
                <c:pt idx="75">
                  <c:v>54.89</c:v>
                </c:pt>
                <c:pt idx="76">
                  <c:v>55.18</c:v>
                </c:pt>
                <c:pt idx="77">
                  <c:v>53.67</c:v>
                </c:pt>
                <c:pt idx="78">
                  <c:v>64.05</c:v>
                </c:pt>
                <c:pt idx="79">
                  <c:v>56.8</c:v>
                </c:pt>
                <c:pt idx="80">
                  <c:v>56.22</c:v>
                </c:pt>
                <c:pt idx="81">
                  <c:v>59.73</c:v>
                </c:pt>
                <c:pt idx="82">
                  <c:v>54.3</c:v>
                </c:pt>
                <c:pt idx="83">
                  <c:v>55.55</c:v>
                </c:pt>
                <c:pt idx="84">
                  <c:v>52.87</c:v>
                </c:pt>
                <c:pt idx="85">
                  <c:v>51.59</c:v>
                </c:pt>
                <c:pt idx="86">
                  <c:v>52.48</c:v>
                </c:pt>
                <c:pt idx="87">
                  <c:v>49.59</c:v>
                </c:pt>
                <c:pt idx="88">
                  <c:v>52.88</c:v>
                </c:pt>
                <c:pt idx="89">
                  <c:v>53.97</c:v>
                </c:pt>
                <c:pt idx="90">
                  <c:v>50.4</c:v>
                </c:pt>
                <c:pt idx="91">
                  <c:v>53.25</c:v>
                </c:pt>
                <c:pt idx="92">
                  <c:v>47.76</c:v>
                </c:pt>
                <c:pt idx="93">
                  <c:v>46.1</c:v>
                </c:pt>
                <c:pt idx="94">
                  <c:v>50.82</c:v>
                </c:pt>
                <c:pt idx="95">
                  <c:v>46.1</c:v>
                </c:pt>
                <c:pt idx="96">
                  <c:v>52.41</c:v>
                </c:pt>
                <c:pt idx="97">
                  <c:v>53.27</c:v>
                </c:pt>
                <c:pt idx="98">
                  <c:v>53.01</c:v>
                </c:pt>
                <c:pt idx="99">
                  <c:v>55.67</c:v>
                </c:pt>
                <c:pt idx="100">
                  <c:v>52.25</c:v>
                </c:pt>
                <c:pt idx="101">
                  <c:v>53.98</c:v>
                </c:pt>
                <c:pt idx="102">
                  <c:v>54.31</c:v>
                </c:pt>
                <c:pt idx="103">
                  <c:v>53.19</c:v>
                </c:pt>
                <c:pt idx="104">
                  <c:v>52.1</c:v>
                </c:pt>
                <c:pt idx="105">
                  <c:v>47.58</c:v>
                </c:pt>
                <c:pt idx="106">
                  <c:v>47.96</c:v>
                </c:pt>
                <c:pt idx="107">
                  <c:v>48.71</c:v>
                </c:pt>
                <c:pt idx="108">
                  <c:v>46.28</c:v>
                </c:pt>
                <c:pt idx="109">
                  <c:v>46.25</c:v>
                </c:pt>
                <c:pt idx="110">
                  <c:v>49.89</c:v>
                </c:pt>
                <c:pt idx="111">
                  <c:v>52.86</c:v>
                </c:pt>
                <c:pt idx="112">
                  <c:v>50.08</c:v>
                </c:pt>
                <c:pt idx="113">
                  <c:v>47.13</c:v>
                </c:pt>
                <c:pt idx="114">
                  <c:v>49.64</c:v>
                </c:pt>
                <c:pt idx="115">
                  <c:v>49.91</c:v>
                </c:pt>
                <c:pt idx="116">
                  <c:v>59.69</c:v>
                </c:pt>
                <c:pt idx="117">
                  <c:v>54.18</c:v>
                </c:pt>
                <c:pt idx="118">
                  <c:v>57.72</c:v>
                </c:pt>
                <c:pt idx="119">
                  <c:v>60.4</c:v>
                </c:pt>
                <c:pt idx="120">
                  <c:v>46.34</c:v>
                </c:pt>
                <c:pt idx="121">
                  <c:v>56.91</c:v>
                </c:pt>
                <c:pt idx="122">
                  <c:v>58.91</c:v>
                </c:pt>
                <c:pt idx="123">
                  <c:v>59.06</c:v>
                </c:pt>
                <c:pt idx="124">
                  <c:v>61.21</c:v>
                </c:pt>
                <c:pt idx="125">
                  <c:v>51.91</c:v>
                </c:pt>
                <c:pt idx="126">
                  <c:v>56.18</c:v>
                </c:pt>
                <c:pt idx="127">
                  <c:v>62.55</c:v>
                </c:pt>
                <c:pt idx="128">
                  <c:v>57.47</c:v>
                </c:pt>
                <c:pt idx="129">
                  <c:v>56.99</c:v>
                </c:pt>
                <c:pt idx="130">
                  <c:v>54.49</c:v>
                </c:pt>
                <c:pt idx="131">
                  <c:v>57.62</c:v>
                </c:pt>
                <c:pt idx="132">
                  <c:v>59.36</c:v>
                </c:pt>
                <c:pt idx="133">
                  <c:v>55.12</c:v>
                </c:pt>
                <c:pt idx="134">
                  <c:v>56.44</c:v>
                </c:pt>
                <c:pt idx="135">
                  <c:v>52.65</c:v>
                </c:pt>
                <c:pt idx="136">
                  <c:v>53.39</c:v>
                </c:pt>
                <c:pt idx="137">
                  <c:v>58.7</c:v>
                </c:pt>
                <c:pt idx="138">
                  <c:v>56.19</c:v>
                </c:pt>
                <c:pt idx="139">
                  <c:v>56.84</c:v>
                </c:pt>
                <c:pt idx="140">
                  <c:v>61.24</c:v>
                </c:pt>
                <c:pt idx="141">
                  <c:v>69.2</c:v>
                </c:pt>
                <c:pt idx="142">
                  <c:v>57.72</c:v>
                </c:pt>
                <c:pt idx="143">
                  <c:v>59.86</c:v>
                </c:pt>
                <c:pt idx="144">
                  <c:v>59.06</c:v>
                </c:pt>
                <c:pt idx="145">
                  <c:v>59.94</c:v>
                </c:pt>
                <c:pt idx="146">
                  <c:v>52.52</c:v>
                </c:pt>
                <c:pt idx="147">
                  <c:v>55.58</c:v>
                </c:pt>
                <c:pt idx="148">
                  <c:v>56.67</c:v>
                </c:pt>
                <c:pt idx="149">
                  <c:v>56.96</c:v>
                </c:pt>
                <c:pt idx="150">
                  <c:v>57.88</c:v>
                </c:pt>
                <c:pt idx="151">
                  <c:v>64.3</c:v>
                </c:pt>
                <c:pt idx="152">
                  <c:v>62.94</c:v>
                </c:pt>
                <c:pt idx="153">
                  <c:v>63.09</c:v>
                </c:pt>
                <c:pt idx="154">
                  <c:v>67.06</c:v>
                </c:pt>
                <c:pt idx="155">
                  <c:v>62.59</c:v>
                </c:pt>
                <c:pt idx="156">
                  <c:v>55.92</c:v>
                </c:pt>
                <c:pt idx="157">
                  <c:v>59.94</c:v>
                </c:pt>
                <c:pt idx="158">
                  <c:v>64.92</c:v>
                </c:pt>
                <c:pt idx="159">
                  <c:v>62.88</c:v>
                </c:pt>
                <c:pt idx="160">
                  <c:v>62.54</c:v>
                </c:pt>
                <c:pt idx="161">
                  <c:v>59.48</c:v>
                </c:pt>
                <c:pt idx="162">
                  <c:v>63.3</c:v>
                </c:pt>
                <c:pt idx="163">
                  <c:v>56.19</c:v>
                </c:pt>
                <c:pt idx="164">
                  <c:v>57.19</c:v>
                </c:pt>
                <c:pt idx="165">
                  <c:v>60.51</c:v>
                </c:pt>
                <c:pt idx="166">
                  <c:v>57.36</c:v>
                </c:pt>
                <c:pt idx="167">
                  <c:v>55.7</c:v>
                </c:pt>
                <c:pt idx="168">
                  <c:v>56.63</c:v>
                </c:pt>
                <c:pt idx="169">
                  <c:v>64.150000000000006</c:v>
                </c:pt>
                <c:pt idx="170">
                  <c:v>56.35</c:v>
                </c:pt>
                <c:pt idx="171">
                  <c:v>44.3</c:v>
                </c:pt>
                <c:pt idx="172">
                  <c:v>66.47</c:v>
                </c:pt>
                <c:pt idx="173">
                  <c:v>63.02</c:v>
                </c:pt>
                <c:pt idx="174">
                  <c:v>38.31</c:v>
                </c:pt>
                <c:pt idx="175">
                  <c:v>49.83</c:v>
                </c:pt>
                <c:pt idx="176">
                  <c:v>52.98</c:v>
                </c:pt>
                <c:pt idx="177">
                  <c:v>41.38</c:v>
                </c:pt>
                <c:pt idx="178">
                  <c:v>45.82</c:v>
                </c:pt>
                <c:pt idx="179">
                  <c:v>40.33</c:v>
                </c:pt>
                <c:pt idx="180">
                  <c:v>25.62</c:v>
                </c:pt>
                <c:pt idx="181">
                  <c:v>24.36</c:v>
                </c:pt>
                <c:pt idx="182">
                  <c:v>29.9</c:v>
                </c:pt>
                <c:pt idx="183">
                  <c:v>33.82</c:v>
                </c:pt>
                <c:pt idx="184">
                  <c:v>27.44</c:v>
                </c:pt>
                <c:pt idx="185">
                  <c:v>42.41</c:v>
                </c:pt>
                <c:pt idx="186">
                  <c:v>47.18</c:v>
                </c:pt>
                <c:pt idx="187">
                  <c:v>43.66</c:v>
                </c:pt>
                <c:pt idx="188">
                  <c:v>42.77</c:v>
                </c:pt>
                <c:pt idx="189">
                  <c:v>50.43</c:v>
                </c:pt>
                <c:pt idx="190">
                  <c:v>50.96</c:v>
                </c:pt>
                <c:pt idx="191">
                  <c:v>49.41</c:v>
                </c:pt>
                <c:pt idx="192">
                  <c:v>51.26</c:v>
                </c:pt>
                <c:pt idx="193">
                  <c:v>48.37</c:v>
                </c:pt>
                <c:pt idx="194">
                  <c:v>51.15</c:v>
                </c:pt>
                <c:pt idx="195">
                  <c:v>48.43</c:v>
                </c:pt>
                <c:pt idx="196">
                  <c:v>51.1</c:v>
                </c:pt>
                <c:pt idx="197">
                  <c:v>50.47</c:v>
                </c:pt>
                <c:pt idx="198">
                  <c:v>54.11</c:v>
                </c:pt>
                <c:pt idx="199">
                  <c:v>55.48</c:v>
                </c:pt>
                <c:pt idx="200">
                  <c:v>56.35</c:v>
                </c:pt>
                <c:pt idx="201">
                  <c:v>57.29</c:v>
                </c:pt>
                <c:pt idx="202">
                  <c:v>56</c:v>
                </c:pt>
                <c:pt idx="203">
                  <c:v>62.25</c:v>
                </c:pt>
                <c:pt idx="204">
                  <c:v>57.42</c:v>
                </c:pt>
                <c:pt idx="205">
                  <c:v>60.38</c:v>
                </c:pt>
                <c:pt idx="206">
                  <c:v>61.76</c:v>
                </c:pt>
                <c:pt idx="207">
                  <c:v>62.52</c:v>
                </c:pt>
                <c:pt idx="208">
                  <c:v>58.44</c:v>
                </c:pt>
                <c:pt idx="209">
                  <c:v>58.19</c:v>
                </c:pt>
                <c:pt idx="210">
                  <c:v>58.5</c:v>
                </c:pt>
                <c:pt idx="211">
                  <c:v>55.5</c:v>
                </c:pt>
                <c:pt idx="212">
                  <c:v>64.5</c:v>
                </c:pt>
                <c:pt idx="213">
                  <c:v>44.17</c:v>
                </c:pt>
                <c:pt idx="214">
                  <c:v>47.91</c:v>
                </c:pt>
                <c:pt idx="215">
                  <c:v>58.26</c:v>
                </c:pt>
                <c:pt idx="216">
                  <c:v>52.21</c:v>
                </c:pt>
                <c:pt idx="217">
                  <c:v>53.6</c:v>
                </c:pt>
                <c:pt idx="218">
                  <c:v>50.2</c:v>
                </c:pt>
                <c:pt idx="219">
                  <c:v>63.13</c:v>
                </c:pt>
                <c:pt idx="220">
                  <c:v>51.34</c:v>
                </c:pt>
                <c:pt idx="221">
                  <c:v>52.68</c:v>
                </c:pt>
                <c:pt idx="222">
                  <c:v>47.68</c:v>
                </c:pt>
                <c:pt idx="223">
                  <c:v>51.18</c:v>
                </c:pt>
                <c:pt idx="224">
                  <c:v>52.31</c:v>
                </c:pt>
                <c:pt idx="225">
                  <c:v>57.56</c:v>
                </c:pt>
                <c:pt idx="226">
                  <c:v>56.39</c:v>
                </c:pt>
                <c:pt idx="227">
                  <c:v>57.47</c:v>
                </c:pt>
                <c:pt idx="228">
                  <c:v>55.32</c:v>
                </c:pt>
                <c:pt idx="229">
                  <c:v>60.71</c:v>
                </c:pt>
                <c:pt idx="230">
                  <c:v>49.8</c:v>
                </c:pt>
                <c:pt idx="231">
                  <c:v>48.79</c:v>
                </c:pt>
                <c:pt idx="232">
                  <c:v>54.75</c:v>
                </c:pt>
                <c:pt idx="233">
                  <c:v>57.77</c:v>
                </c:pt>
                <c:pt idx="234">
                  <c:v>59.79</c:v>
                </c:pt>
                <c:pt idx="235">
                  <c:v>60.44</c:v>
                </c:pt>
                <c:pt idx="236">
                  <c:v>55.99</c:v>
                </c:pt>
                <c:pt idx="237">
                  <c:v>55.86</c:v>
                </c:pt>
                <c:pt idx="238">
                  <c:v>57.95</c:v>
                </c:pt>
                <c:pt idx="239">
                  <c:v>53.23</c:v>
                </c:pt>
                <c:pt idx="240">
                  <c:v>55.63</c:v>
                </c:pt>
                <c:pt idx="241">
                  <c:v>55.86</c:v>
                </c:pt>
                <c:pt idx="242">
                  <c:v>60.33</c:v>
                </c:pt>
                <c:pt idx="243">
                  <c:v>59.95</c:v>
                </c:pt>
                <c:pt idx="244">
                  <c:v>58.83</c:v>
                </c:pt>
                <c:pt idx="245">
                  <c:v>51.91</c:v>
                </c:pt>
                <c:pt idx="246">
                  <c:v>50.49</c:v>
                </c:pt>
                <c:pt idx="247">
                  <c:v>48.39</c:v>
                </c:pt>
                <c:pt idx="248">
                  <c:v>51.7</c:v>
                </c:pt>
                <c:pt idx="249">
                  <c:v>54.25</c:v>
                </c:pt>
                <c:pt idx="250">
                  <c:v>51.65</c:v>
                </c:pt>
                <c:pt idx="251">
                  <c:v>53.57</c:v>
                </c:pt>
                <c:pt idx="252">
                  <c:v>55.21</c:v>
                </c:pt>
                <c:pt idx="253">
                  <c:v>56.11</c:v>
                </c:pt>
                <c:pt idx="254">
                  <c:v>58.6</c:v>
                </c:pt>
                <c:pt idx="255">
                  <c:v>52.78</c:v>
                </c:pt>
                <c:pt idx="256">
                  <c:v>53.4</c:v>
                </c:pt>
                <c:pt idx="257">
                  <c:v>54.78</c:v>
                </c:pt>
                <c:pt idx="258">
                  <c:v>53.1</c:v>
                </c:pt>
                <c:pt idx="259">
                  <c:v>62.91</c:v>
                </c:pt>
                <c:pt idx="260">
                  <c:v>69.86</c:v>
                </c:pt>
                <c:pt idx="261">
                  <c:v>55.84</c:v>
                </c:pt>
                <c:pt idx="262">
                  <c:v>61.68</c:v>
                </c:pt>
                <c:pt idx="263">
                  <c:v>54.25</c:v>
                </c:pt>
                <c:pt idx="264">
                  <c:v>54.46</c:v>
                </c:pt>
                <c:pt idx="265">
                  <c:v>47.87</c:v>
                </c:pt>
                <c:pt idx="266">
                  <c:v>55.05</c:v>
                </c:pt>
                <c:pt idx="267">
                  <c:v>62.57</c:v>
                </c:pt>
                <c:pt idx="268">
                  <c:v>63.44</c:v>
                </c:pt>
                <c:pt idx="269">
                  <c:v>60.54</c:v>
                </c:pt>
                <c:pt idx="270">
                  <c:v>60.45</c:v>
                </c:pt>
                <c:pt idx="271">
                  <c:v>54.13</c:v>
                </c:pt>
                <c:pt idx="272">
                  <c:v>59.48</c:v>
                </c:pt>
                <c:pt idx="273">
                  <c:v>57.31</c:v>
                </c:pt>
                <c:pt idx="274">
                  <c:v>57.46</c:v>
                </c:pt>
                <c:pt idx="275">
                  <c:v>61.77</c:v>
                </c:pt>
                <c:pt idx="276">
                  <c:v>57.76</c:v>
                </c:pt>
                <c:pt idx="277">
                  <c:v>51.93</c:v>
                </c:pt>
                <c:pt idx="278">
                  <c:v>56.43</c:v>
                </c:pt>
                <c:pt idx="279">
                  <c:v>48.21</c:v>
                </c:pt>
                <c:pt idx="280">
                  <c:v>61.1</c:v>
                </c:pt>
                <c:pt idx="281">
                  <c:v>65.03</c:v>
                </c:pt>
                <c:pt idx="282">
                  <c:v>64.959999999999994</c:v>
                </c:pt>
                <c:pt idx="283">
                  <c:v>61.13</c:v>
                </c:pt>
                <c:pt idx="284">
                  <c:v>62.17</c:v>
                </c:pt>
                <c:pt idx="285">
                  <c:v>58.24</c:v>
                </c:pt>
                <c:pt idx="286">
                  <c:v>58.57</c:v>
                </c:pt>
                <c:pt idx="287">
                  <c:v>59.83</c:v>
                </c:pt>
                <c:pt idx="288">
                  <c:v>66.98</c:v>
                </c:pt>
                <c:pt idx="289">
                  <c:v>65.09</c:v>
                </c:pt>
                <c:pt idx="290">
                  <c:v>60.61</c:v>
                </c:pt>
                <c:pt idx="291">
                  <c:v>53.13</c:v>
                </c:pt>
                <c:pt idx="292">
                  <c:v>52.11</c:v>
                </c:pt>
                <c:pt idx="293">
                  <c:v>51.93</c:v>
                </c:pt>
                <c:pt idx="294">
                  <c:v>57.31</c:v>
                </c:pt>
                <c:pt idx="295">
                  <c:v>59.7</c:v>
                </c:pt>
                <c:pt idx="296">
                  <c:v>53.89</c:v>
                </c:pt>
                <c:pt idx="297">
                  <c:v>66.400000000000006</c:v>
                </c:pt>
                <c:pt idx="298">
                  <c:v>57.69</c:v>
                </c:pt>
                <c:pt idx="299">
                  <c:v>57.62</c:v>
                </c:pt>
                <c:pt idx="300">
                  <c:v>50.3</c:v>
                </c:pt>
                <c:pt idx="301">
                  <c:v>61.7</c:v>
                </c:pt>
                <c:pt idx="302">
                  <c:v>55.28</c:v>
                </c:pt>
                <c:pt idx="303">
                  <c:v>57.56</c:v>
                </c:pt>
                <c:pt idx="304">
                  <c:v>48.64</c:v>
                </c:pt>
                <c:pt idx="305">
                  <c:v>44.25</c:v>
                </c:pt>
                <c:pt idx="306">
                  <c:v>49.09</c:v>
                </c:pt>
                <c:pt idx="307">
                  <c:v>48.69</c:v>
                </c:pt>
                <c:pt idx="308">
                  <c:v>50.45</c:v>
                </c:pt>
                <c:pt idx="309">
                  <c:v>50.02</c:v>
                </c:pt>
                <c:pt idx="310">
                  <c:v>53</c:v>
                </c:pt>
                <c:pt idx="311">
                  <c:v>50.7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Denmark!$D$1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Denmark!$B$2:$B$313</c:f>
              <c:numCache>
                <c:formatCode>m/d/yyyy</c:formatCode>
                <c:ptCount val="312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44154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  <c:pt idx="248">
                  <c:v>41883</c:v>
                </c:pt>
                <c:pt idx="249">
                  <c:v>41913</c:v>
                </c:pt>
                <c:pt idx="250">
                  <c:v>41944</c:v>
                </c:pt>
                <c:pt idx="251">
                  <c:v>41974</c:v>
                </c:pt>
                <c:pt idx="252">
                  <c:v>42005</c:v>
                </c:pt>
                <c:pt idx="253">
                  <c:v>42036</c:v>
                </c:pt>
                <c:pt idx="254">
                  <c:v>42064</c:v>
                </c:pt>
                <c:pt idx="255">
                  <c:v>42095</c:v>
                </c:pt>
                <c:pt idx="256">
                  <c:v>42125</c:v>
                </c:pt>
                <c:pt idx="257">
                  <c:v>42156</c:v>
                </c:pt>
                <c:pt idx="258">
                  <c:v>42186</c:v>
                </c:pt>
                <c:pt idx="259">
                  <c:v>42217</c:v>
                </c:pt>
                <c:pt idx="260">
                  <c:v>42248</c:v>
                </c:pt>
                <c:pt idx="261">
                  <c:v>42278</c:v>
                </c:pt>
                <c:pt idx="262">
                  <c:v>42309</c:v>
                </c:pt>
                <c:pt idx="263">
                  <c:v>42339</c:v>
                </c:pt>
                <c:pt idx="264">
                  <c:v>42370</c:v>
                </c:pt>
                <c:pt idx="265">
                  <c:v>42401</c:v>
                </c:pt>
                <c:pt idx="266">
                  <c:v>42430</c:v>
                </c:pt>
                <c:pt idx="267">
                  <c:v>42461</c:v>
                </c:pt>
                <c:pt idx="268">
                  <c:v>42491</c:v>
                </c:pt>
                <c:pt idx="269">
                  <c:v>42522</c:v>
                </c:pt>
                <c:pt idx="270">
                  <c:v>42552</c:v>
                </c:pt>
                <c:pt idx="271">
                  <c:v>42583</c:v>
                </c:pt>
                <c:pt idx="272">
                  <c:v>42614</c:v>
                </c:pt>
                <c:pt idx="273">
                  <c:v>42644</c:v>
                </c:pt>
                <c:pt idx="274">
                  <c:v>42675</c:v>
                </c:pt>
                <c:pt idx="275">
                  <c:v>42705</c:v>
                </c:pt>
                <c:pt idx="276">
                  <c:v>42736</c:v>
                </c:pt>
                <c:pt idx="277">
                  <c:v>42767</c:v>
                </c:pt>
                <c:pt idx="278">
                  <c:v>42795</c:v>
                </c:pt>
                <c:pt idx="279">
                  <c:v>42826</c:v>
                </c:pt>
                <c:pt idx="280">
                  <c:v>42856</c:v>
                </c:pt>
                <c:pt idx="281">
                  <c:v>42887</c:v>
                </c:pt>
                <c:pt idx="282">
                  <c:v>42917</c:v>
                </c:pt>
                <c:pt idx="283">
                  <c:v>42948</c:v>
                </c:pt>
                <c:pt idx="284">
                  <c:v>42979</c:v>
                </c:pt>
                <c:pt idx="285">
                  <c:v>43009</c:v>
                </c:pt>
                <c:pt idx="286">
                  <c:v>43040</c:v>
                </c:pt>
                <c:pt idx="287">
                  <c:v>43070</c:v>
                </c:pt>
                <c:pt idx="288">
                  <c:v>43101</c:v>
                </c:pt>
                <c:pt idx="289">
                  <c:v>43132</c:v>
                </c:pt>
                <c:pt idx="290">
                  <c:v>43160</c:v>
                </c:pt>
                <c:pt idx="291">
                  <c:v>43191</c:v>
                </c:pt>
                <c:pt idx="292">
                  <c:v>43221</c:v>
                </c:pt>
                <c:pt idx="293">
                  <c:v>43252</c:v>
                </c:pt>
                <c:pt idx="294">
                  <c:v>43282</c:v>
                </c:pt>
                <c:pt idx="295">
                  <c:v>43313</c:v>
                </c:pt>
                <c:pt idx="296">
                  <c:v>43344</c:v>
                </c:pt>
                <c:pt idx="297">
                  <c:v>43374</c:v>
                </c:pt>
                <c:pt idx="298">
                  <c:v>43405</c:v>
                </c:pt>
                <c:pt idx="299">
                  <c:v>43435</c:v>
                </c:pt>
                <c:pt idx="300">
                  <c:v>43466</c:v>
                </c:pt>
                <c:pt idx="301">
                  <c:v>43497</c:v>
                </c:pt>
                <c:pt idx="302">
                  <c:v>43525</c:v>
                </c:pt>
                <c:pt idx="303">
                  <c:v>43556</c:v>
                </c:pt>
                <c:pt idx="304">
                  <c:v>43586</c:v>
                </c:pt>
                <c:pt idx="305">
                  <c:v>43617</c:v>
                </c:pt>
                <c:pt idx="306">
                  <c:v>43647</c:v>
                </c:pt>
                <c:pt idx="307">
                  <c:v>43678</c:v>
                </c:pt>
                <c:pt idx="308">
                  <c:v>43709</c:v>
                </c:pt>
                <c:pt idx="309">
                  <c:v>43739</c:v>
                </c:pt>
                <c:pt idx="310">
                  <c:v>43770</c:v>
                </c:pt>
                <c:pt idx="311">
                  <c:v>43800</c:v>
                </c:pt>
              </c:numCache>
            </c:numRef>
          </c:cat>
          <c:val>
            <c:numRef>
              <c:f>Denmark!$D$2:$D$313</c:f>
              <c:numCache>
                <c:formatCode>0.00</c:formatCode>
                <c:ptCount val="312"/>
                <c:pt idx="1">
                  <c:v>4.730000000000004</c:v>
                </c:pt>
                <c:pt idx="2">
                  <c:v>-5.6400000000000006</c:v>
                </c:pt>
                <c:pt idx="3">
                  <c:v>-1.3200000000000003</c:v>
                </c:pt>
                <c:pt idx="4">
                  <c:v>2.5300000000000011</c:v>
                </c:pt>
                <c:pt idx="5">
                  <c:v>-0.16000000000000369</c:v>
                </c:pt>
                <c:pt idx="6">
                  <c:v>-9.9399999999999977</c:v>
                </c:pt>
                <c:pt idx="7">
                  <c:v>6.490000000000002</c:v>
                </c:pt>
                <c:pt idx="8">
                  <c:v>-0.13000000000000256</c:v>
                </c:pt>
                <c:pt idx="9">
                  <c:v>1.9699999999999989</c:v>
                </c:pt>
                <c:pt idx="10">
                  <c:v>-0.79999999999999716</c:v>
                </c:pt>
                <c:pt idx="11">
                  <c:v>1.759999999999998</c:v>
                </c:pt>
                <c:pt idx="12">
                  <c:v>0.66000000000000369</c:v>
                </c:pt>
                <c:pt idx="13">
                  <c:v>0.82999999999999829</c:v>
                </c:pt>
                <c:pt idx="14">
                  <c:v>-1.8700000000000045</c:v>
                </c:pt>
                <c:pt idx="15">
                  <c:v>-2.2299999999999969</c:v>
                </c:pt>
                <c:pt idx="16">
                  <c:v>-0.77000000000000313</c:v>
                </c:pt>
                <c:pt idx="17">
                  <c:v>-0.75</c:v>
                </c:pt>
                <c:pt idx="18">
                  <c:v>7.2400000000000091</c:v>
                </c:pt>
                <c:pt idx="19">
                  <c:v>-8.8800000000000026</c:v>
                </c:pt>
                <c:pt idx="20">
                  <c:v>-0.85000000000000142</c:v>
                </c:pt>
                <c:pt idx="21">
                  <c:v>-2.5399999999999991</c:v>
                </c:pt>
                <c:pt idx="22">
                  <c:v>1.9499999999999957</c:v>
                </c:pt>
                <c:pt idx="23">
                  <c:v>-1.0499999999999972</c:v>
                </c:pt>
                <c:pt idx="24">
                  <c:v>-3.8700000000000045</c:v>
                </c:pt>
                <c:pt idx="25">
                  <c:v>-3.769999999999996</c:v>
                </c:pt>
                <c:pt idx="26">
                  <c:v>6.259999999999998</c:v>
                </c:pt>
                <c:pt idx="27">
                  <c:v>1.990000000000002</c:v>
                </c:pt>
                <c:pt idx="28">
                  <c:v>-5.6499999999999986</c:v>
                </c:pt>
                <c:pt idx="29">
                  <c:v>1.6499999999999986</c:v>
                </c:pt>
                <c:pt idx="30">
                  <c:v>4.07</c:v>
                </c:pt>
                <c:pt idx="31">
                  <c:v>1.740000000000002</c:v>
                </c:pt>
                <c:pt idx="32">
                  <c:v>2.8299999999999983</c:v>
                </c:pt>
                <c:pt idx="33">
                  <c:v>-1.7800000000000011</c:v>
                </c:pt>
                <c:pt idx="34">
                  <c:v>4.0799999999999983</c:v>
                </c:pt>
                <c:pt idx="35">
                  <c:v>-0.86999999999999744</c:v>
                </c:pt>
                <c:pt idx="36">
                  <c:v>2.009999999999998</c:v>
                </c:pt>
                <c:pt idx="37">
                  <c:v>-5.07</c:v>
                </c:pt>
                <c:pt idx="38">
                  <c:v>2.730000000000004</c:v>
                </c:pt>
                <c:pt idx="39">
                  <c:v>0.48999999999999488</c:v>
                </c:pt>
                <c:pt idx="40">
                  <c:v>3.3200000000000003</c:v>
                </c:pt>
                <c:pt idx="41">
                  <c:v>-0.79999999999999716</c:v>
                </c:pt>
                <c:pt idx="42">
                  <c:v>-8.480000000000004</c:v>
                </c:pt>
                <c:pt idx="43">
                  <c:v>6.3300000000000054</c:v>
                </c:pt>
                <c:pt idx="44">
                  <c:v>0.60000000000000142</c:v>
                </c:pt>
                <c:pt idx="45">
                  <c:v>-2.990000000000002</c:v>
                </c:pt>
                <c:pt idx="46">
                  <c:v>-2.5399999999999991</c:v>
                </c:pt>
                <c:pt idx="47">
                  <c:v>0.42999999999999972</c:v>
                </c:pt>
                <c:pt idx="48">
                  <c:v>-0.96999999999999886</c:v>
                </c:pt>
                <c:pt idx="49">
                  <c:v>-0.12000000000000455</c:v>
                </c:pt>
                <c:pt idx="50">
                  <c:v>3.2100000000000009</c:v>
                </c:pt>
                <c:pt idx="51">
                  <c:v>-4.9999999999997158E-2</c:v>
                </c:pt>
                <c:pt idx="52">
                  <c:v>1.519999999999996</c:v>
                </c:pt>
                <c:pt idx="53">
                  <c:v>-2.8599999999999994</c:v>
                </c:pt>
                <c:pt idx="54">
                  <c:v>-6.7800000000000011</c:v>
                </c:pt>
                <c:pt idx="55">
                  <c:v>12.14</c:v>
                </c:pt>
                <c:pt idx="56">
                  <c:v>-11.29</c:v>
                </c:pt>
                <c:pt idx="57">
                  <c:v>3.4399999999999977</c:v>
                </c:pt>
                <c:pt idx="58">
                  <c:v>-6.7999999999999972</c:v>
                </c:pt>
                <c:pt idx="59">
                  <c:v>1.759999999999998</c:v>
                </c:pt>
                <c:pt idx="60">
                  <c:v>3.75</c:v>
                </c:pt>
                <c:pt idx="61">
                  <c:v>1.8200000000000003</c:v>
                </c:pt>
                <c:pt idx="62">
                  <c:v>-10.199999999999996</c:v>
                </c:pt>
                <c:pt idx="63">
                  <c:v>5.6699999999999946</c:v>
                </c:pt>
                <c:pt idx="64">
                  <c:v>-2.6599999999999966</c:v>
                </c:pt>
                <c:pt idx="65">
                  <c:v>3.1899999999999977</c:v>
                </c:pt>
                <c:pt idx="66">
                  <c:v>1.5500000000000043</c:v>
                </c:pt>
                <c:pt idx="67">
                  <c:v>-3.490000000000002</c:v>
                </c:pt>
                <c:pt idx="68">
                  <c:v>2.4799999999999969</c:v>
                </c:pt>
                <c:pt idx="69">
                  <c:v>17.760000000000005</c:v>
                </c:pt>
                <c:pt idx="70">
                  <c:v>-5.1700000000000017</c:v>
                </c:pt>
                <c:pt idx="71">
                  <c:v>-18.079999999999998</c:v>
                </c:pt>
                <c:pt idx="72">
                  <c:v>9.9399999999999977</c:v>
                </c:pt>
                <c:pt idx="73">
                  <c:v>3.5900000000000034</c:v>
                </c:pt>
                <c:pt idx="74">
                  <c:v>-2.0700000000000003</c:v>
                </c:pt>
                <c:pt idx="75">
                  <c:v>-3.1300000000000026</c:v>
                </c:pt>
                <c:pt idx="76">
                  <c:v>0.28999999999999915</c:v>
                </c:pt>
                <c:pt idx="77">
                  <c:v>-1.509999999999998</c:v>
                </c:pt>
                <c:pt idx="78">
                  <c:v>10.379999999999995</c:v>
                </c:pt>
                <c:pt idx="79">
                  <c:v>-7.25</c:v>
                </c:pt>
                <c:pt idx="80">
                  <c:v>-0.57999999999999829</c:v>
                </c:pt>
                <c:pt idx="81">
                  <c:v>3.509999999999998</c:v>
                </c:pt>
                <c:pt idx="82">
                  <c:v>-5.43</c:v>
                </c:pt>
                <c:pt idx="83">
                  <c:v>1.25</c:v>
                </c:pt>
                <c:pt idx="84">
                  <c:v>-2.6799999999999997</c:v>
                </c:pt>
                <c:pt idx="85">
                  <c:v>-1.279999999999994</c:v>
                </c:pt>
                <c:pt idx="86">
                  <c:v>0.88999999999999346</c:v>
                </c:pt>
                <c:pt idx="87">
                  <c:v>-2.8899999999999935</c:v>
                </c:pt>
                <c:pt idx="88">
                  <c:v>3.2899999999999991</c:v>
                </c:pt>
                <c:pt idx="89">
                  <c:v>1.0899999999999963</c:v>
                </c:pt>
                <c:pt idx="90">
                  <c:v>-3.5700000000000003</c:v>
                </c:pt>
                <c:pt idx="91">
                  <c:v>2.8500000000000014</c:v>
                </c:pt>
                <c:pt idx="92">
                  <c:v>-5.490000000000002</c:v>
                </c:pt>
                <c:pt idx="93">
                  <c:v>-1.6599999999999966</c:v>
                </c:pt>
                <c:pt idx="94">
                  <c:v>4.7199999999999989</c:v>
                </c:pt>
                <c:pt idx="95">
                  <c:v>-4.7199999999999989</c:v>
                </c:pt>
                <c:pt idx="96">
                  <c:v>6.3099999999999952</c:v>
                </c:pt>
                <c:pt idx="97">
                  <c:v>0.86000000000000654</c:v>
                </c:pt>
                <c:pt idx="98">
                  <c:v>-0.26000000000000512</c:v>
                </c:pt>
                <c:pt idx="99">
                  <c:v>2.6600000000000037</c:v>
                </c:pt>
                <c:pt idx="100">
                  <c:v>-3.4200000000000017</c:v>
                </c:pt>
                <c:pt idx="101">
                  <c:v>1.7299999999999969</c:v>
                </c:pt>
                <c:pt idx="102">
                  <c:v>0.3300000000000054</c:v>
                </c:pt>
                <c:pt idx="103">
                  <c:v>-1.1200000000000045</c:v>
                </c:pt>
                <c:pt idx="104">
                  <c:v>-1.0899999999999963</c:v>
                </c:pt>
                <c:pt idx="105">
                  <c:v>-4.5200000000000031</c:v>
                </c:pt>
                <c:pt idx="106">
                  <c:v>0.38000000000000256</c:v>
                </c:pt>
                <c:pt idx="107">
                  <c:v>0.75</c:v>
                </c:pt>
                <c:pt idx="108">
                  <c:v>-2.4299999999999997</c:v>
                </c:pt>
                <c:pt idx="109">
                  <c:v>-3.0000000000001137E-2</c:v>
                </c:pt>
                <c:pt idx="110">
                  <c:v>3.6400000000000006</c:v>
                </c:pt>
                <c:pt idx="111">
                  <c:v>2.9699999999999989</c:v>
                </c:pt>
                <c:pt idx="112">
                  <c:v>-2.7800000000000011</c:v>
                </c:pt>
                <c:pt idx="113">
                  <c:v>-2.9499999999999957</c:v>
                </c:pt>
                <c:pt idx="114">
                  <c:v>2.509999999999998</c:v>
                </c:pt>
                <c:pt idx="115">
                  <c:v>0.26999999999999602</c:v>
                </c:pt>
                <c:pt idx="116">
                  <c:v>9.7800000000000011</c:v>
                </c:pt>
                <c:pt idx="117">
                  <c:v>-5.509999999999998</c:v>
                </c:pt>
                <c:pt idx="118">
                  <c:v>3.5399999999999991</c:v>
                </c:pt>
                <c:pt idx="119">
                  <c:v>2.6799999999999997</c:v>
                </c:pt>
                <c:pt idx="120">
                  <c:v>-14.059999999999995</c:v>
                </c:pt>
                <c:pt idx="121">
                  <c:v>10.569999999999993</c:v>
                </c:pt>
                <c:pt idx="122">
                  <c:v>2</c:v>
                </c:pt>
                <c:pt idx="123">
                  <c:v>0.15000000000000568</c:v>
                </c:pt>
                <c:pt idx="124">
                  <c:v>2.1499999999999986</c:v>
                </c:pt>
                <c:pt idx="125">
                  <c:v>-9.3000000000000043</c:v>
                </c:pt>
                <c:pt idx="126">
                  <c:v>4.2700000000000031</c:v>
                </c:pt>
                <c:pt idx="127">
                  <c:v>6.3699999999999974</c:v>
                </c:pt>
                <c:pt idx="128">
                  <c:v>-5.0799999999999983</c:v>
                </c:pt>
                <c:pt idx="129">
                  <c:v>-0.47999999999999687</c:v>
                </c:pt>
                <c:pt idx="130">
                  <c:v>-2.5</c:v>
                </c:pt>
                <c:pt idx="131">
                  <c:v>3.1299999999999955</c:v>
                </c:pt>
                <c:pt idx="132">
                  <c:v>1.740000000000002</c:v>
                </c:pt>
                <c:pt idx="133">
                  <c:v>-4.240000000000002</c:v>
                </c:pt>
                <c:pt idx="134">
                  <c:v>1.3200000000000003</c:v>
                </c:pt>
                <c:pt idx="135">
                  <c:v>-3.7899999999999991</c:v>
                </c:pt>
                <c:pt idx="136">
                  <c:v>0.74000000000000199</c:v>
                </c:pt>
                <c:pt idx="137">
                  <c:v>5.3100000000000023</c:v>
                </c:pt>
                <c:pt idx="138">
                  <c:v>-2.5100000000000051</c:v>
                </c:pt>
                <c:pt idx="139">
                  <c:v>0.65000000000000568</c:v>
                </c:pt>
                <c:pt idx="140">
                  <c:v>4.3999999999999986</c:v>
                </c:pt>
                <c:pt idx="141">
                  <c:v>7.9600000000000009</c:v>
                </c:pt>
                <c:pt idx="142">
                  <c:v>-11.480000000000004</c:v>
                </c:pt>
                <c:pt idx="143">
                  <c:v>2.1400000000000006</c:v>
                </c:pt>
                <c:pt idx="144">
                  <c:v>-0.79999999999999716</c:v>
                </c:pt>
                <c:pt idx="145">
                  <c:v>0.87999999999999545</c:v>
                </c:pt>
                <c:pt idx="146">
                  <c:v>-7.4199999999999946</c:v>
                </c:pt>
                <c:pt idx="147">
                  <c:v>3.0599999999999952</c:v>
                </c:pt>
                <c:pt idx="148">
                  <c:v>1.0900000000000034</c:v>
                </c:pt>
                <c:pt idx="149">
                  <c:v>0.28999999999999915</c:v>
                </c:pt>
                <c:pt idx="150">
                  <c:v>0.92000000000000171</c:v>
                </c:pt>
                <c:pt idx="151">
                  <c:v>6.4199999999999946</c:v>
                </c:pt>
                <c:pt idx="152">
                  <c:v>-1.3599999999999994</c:v>
                </c:pt>
                <c:pt idx="153">
                  <c:v>0.15000000000000568</c:v>
                </c:pt>
                <c:pt idx="154">
                  <c:v>3.9699999999999989</c:v>
                </c:pt>
                <c:pt idx="155">
                  <c:v>-4.4699999999999989</c:v>
                </c:pt>
                <c:pt idx="156">
                  <c:v>-6.6700000000000017</c:v>
                </c:pt>
                <c:pt idx="157">
                  <c:v>4.019999999999996</c:v>
                </c:pt>
                <c:pt idx="158">
                  <c:v>4.980000000000004</c:v>
                </c:pt>
                <c:pt idx="159">
                  <c:v>-2.0399999999999991</c:v>
                </c:pt>
                <c:pt idx="160">
                  <c:v>-0.34000000000000341</c:v>
                </c:pt>
                <c:pt idx="161">
                  <c:v>-3.0600000000000023</c:v>
                </c:pt>
                <c:pt idx="162">
                  <c:v>3.8200000000000003</c:v>
                </c:pt>
                <c:pt idx="163">
                  <c:v>-7.1099999999999994</c:v>
                </c:pt>
                <c:pt idx="164">
                  <c:v>1</c:v>
                </c:pt>
                <c:pt idx="165">
                  <c:v>3.3200000000000003</c:v>
                </c:pt>
                <c:pt idx="166">
                  <c:v>-3.1499999999999986</c:v>
                </c:pt>
                <c:pt idx="167">
                  <c:v>-1.6599999999999966</c:v>
                </c:pt>
                <c:pt idx="168">
                  <c:v>0.92999999999999972</c:v>
                </c:pt>
                <c:pt idx="169">
                  <c:v>7.5200000000000031</c:v>
                </c:pt>
                <c:pt idx="170">
                  <c:v>-7.8000000000000043</c:v>
                </c:pt>
                <c:pt idx="171">
                  <c:v>-12.050000000000004</c:v>
                </c:pt>
                <c:pt idx="172">
                  <c:v>22.17</c:v>
                </c:pt>
                <c:pt idx="173">
                  <c:v>-3.4499999999999957</c:v>
                </c:pt>
                <c:pt idx="174">
                  <c:v>-24.71</c:v>
                </c:pt>
                <c:pt idx="175">
                  <c:v>11.519999999999996</c:v>
                </c:pt>
                <c:pt idx="176">
                  <c:v>3.1499999999999986</c:v>
                </c:pt>
                <c:pt idx="177">
                  <c:v>-11.599999999999994</c:v>
                </c:pt>
                <c:pt idx="178">
                  <c:v>4.4399999999999977</c:v>
                </c:pt>
                <c:pt idx="179">
                  <c:v>-5.490000000000002</c:v>
                </c:pt>
                <c:pt idx="180">
                  <c:v>-14.709999999999997</c:v>
                </c:pt>
                <c:pt idx="181">
                  <c:v>-1.2600000000000016</c:v>
                </c:pt>
                <c:pt idx="182">
                  <c:v>5.5399999999999991</c:v>
                </c:pt>
                <c:pt idx="183">
                  <c:v>3.9200000000000017</c:v>
                </c:pt>
                <c:pt idx="184">
                  <c:v>-6.379999999999999</c:v>
                </c:pt>
                <c:pt idx="185">
                  <c:v>14.969999999999995</c:v>
                </c:pt>
                <c:pt idx="186">
                  <c:v>4.7700000000000031</c:v>
                </c:pt>
                <c:pt idx="187">
                  <c:v>-3.5200000000000031</c:v>
                </c:pt>
                <c:pt idx="188">
                  <c:v>-0.88999999999999346</c:v>
                </c:pt>
                <c:pt idx="189">
                  <c:v>7.6599999999999966</c:v>
                </c:pt>
                <c:pt idx="190">
                  <c:v>0.53000000000000114</c:v>
                </c:pt>
                <c:pt idx="191">
                  <c:v>-1.5500000000000043</c:v>
                </c:pt>
                <c:pt idx="192">
                  <c:v>1.8500000000000014</c:v>
                </c:pt>
                <c:pt idx="193">
                  <c:v>-2.8900000000000006</c:v>
                </c:pt>
                <c:pt idx="194">
                  <c:v>2.7800000000000011</c:v>
                </c:pt>
                <c:pt idx="195">
                  <c:v>-2.7199999999999989</c:v>
                </c:pt>
                <c:pt idx="196">
                  <c:v>2.6700000000000017</c:v>
                </c:pt>
                <c:pt idx="197">
                  <c:v>-0.63000000000000256</c:v>
                </c:pt>
                <c:pt idx="198">
                  <c:v>3.6400000000000006</c:v>
                </c:pt>
                <c:pt idx="199">
                  <c:v>1.3699999999999974</c:v>
                </c:pt>
                <c:pt idx="200">
                  <c:v>0.87000000000000455</c:v>
                </c:pt>
                <c:pt idx="201">
                  <c:v>0.93999999999999773</c:v>
                </c:pt>
                <c:pt idx="202">
                  <c:v>-1.2899999999999991</c:v>
                </c:pt>
                <c:pt idx="203">
                  <c:v>6.25</c:v>
                </c:pt>
                <c:pt idx="204">
                  <c:v>-4.8299999999999983</c:v>
                </c:pt>
                <c:pt idx="205">
                  <c:v>2.9600000000000009</c:v>
                </c:pt>
                <c:pt idx="206">
                  <c:v>1.3799999999999955</c:v>
                </c:pt>
                <c:pt idx="207">
                  <c:v>0.76000000000000512</c:v>
                </c:pt>
                <c:pt idx="208">
                  <c:v>-4.0800000000000054</c:v>
                </c:pt>
                <c:pt idx="209">
                  <c:v>-0.25</c:v>
                </c:pt>
                <c:pt idx="210">
                  <c:v>0.31000000000000227</c:v>
                </c:pt>
                <c:pt idx="211">
                  <c:v>-3</c:v>
                </c:pt>
                <c:pt idx="212">
                  <c:v>9</c:v>
                </c:pt>
                <c:pt idx="213">
                  <c:v>-20.329999999999998</c:v>
                </c:pt>
                <c:pt idx="214">
                  <c:v>3.7399999999999949</c:v>
                </c:pt>
                <c:pt idx="215">
                  <c:v>10.350000000000001</c:v>
                </c:pt>
                <c:pt idx="216">
                  <c:v>-6.0499999999999972</c:v>
                </c:pt>
                <c:pt idx="217">
                  <c:v>1.3900000000000006</c:v>
                </c:pt>
                <c:pt idx="218">
                  <c:v>-3.3999999999999986</c:v>
                </c:pt>
                <c:pt idx="219">
                  <c:v>12.93</c:v>
                </c:pt>
                <c:pt idx="220">
                  <c:v>-11.79</c:v>
                </c:pt>
                <c:pt idx="221">
                  <c:v>1.3399999999999963</c:v>
                </c:pt>
                <c:pt idx="222">
                  <c:v>-5</c:v>
                </c:pt>
                <c:pt idx="223">
                  <c:v>3.5</c:v>
                </c:pt>
                <c:pt idx="224">
                  <c:v>1.1300000000000026</c:v>
                </c:pt>
                <c:pt idx="225">
                  <c:v>5.25</c:v>
                </c:pt>
                <c:pt idx="226">
                  <c:v>-1.1700000000000017</c:v>
                </c:pt>
                <c:pt idx="227">
                  <c:v>1.0799999999999983</c:v>
                </c:pt>
                <c:pt idx="228">
                  <c:v>-2.1499999999999986</c:v>
                </c:pt>
                <c:pt idx="229">
                  <c:v>5.3900000000000006</c:v>
                </c:pt>
                <c:pt idx="230">
                  <c:v>-10.910000000000004</c:v>
                </c:pt>
                <c:pt idx="231">
                  <c:v>-1.009999999999998</c:v>
                </c:pt>
                <c:pt idx="232">
                  <c:v>5.9600000000000009</c:v>
                </c:pt>
                <c:pt idx="233">
                  <c:v>3.0200000000000031</c:v>
                </c:pt>
                <c:pt idx="234">
                  <c:v>2.019999999999996</c:v>
                </c:pt>
                <c:pt idx="235">
                  <c:v>0.64999999999999858</c:v>
                </c:pt>
                <c:pt idx="236">
                  <c:v>-4.4499999999999957</c:v>
                </c:pt>
                <c:pt idx="237">
                  <c:v>-0.13000000000000256</c:v>
                </c:pt>
                <c:pt idx="238">
                  <c:v>2.0900000000000034</c:v>
                </c:pt>
                <c:pt idx="239">
                  <c:v>-4.720000000000006</c:v>
                </c:pt>
                <c:pt idx="240">
                  <c:v>2.4000000000000057</c:v>
                </c:pt>
                <c:pt idx="241">
                  <c:v>0.22999999999999687</c:v>
                </c:pt>
                <c:pt idx="242">
                  <c:v>4.4699999999999989</c:v>
                </c:pt>
                <c:pt idx="243">
                  <c:v>-0.37999999999999545</c:v>
                </c:pt>
                <c:pt idx="244">
                  <c:v>-1.1200000000000045</c:v>
                </c:pt>
                <c:pt idx="245">
                  <c:v>-6.9200000000000017</c:v>
                </c:pt>
                <c:pt idx="246">
                  <c:v>-1.4199999999999946</c:v>
                </c:pt>
                <c:pt idx="247">
                  <c:v>-2.1000000000000014</c:v>
                </c:pt>
                <c:pt idx="248">
                  <c:v>3.3100000000000023</c:v>
                </c:pt>
                <c:pt idx="249">
                  <c:v>2.5499999999999972</c:v>
                </c:pt>
                <c:pt idx="250">
                  <c:v>-2.6000000000000014</c:v>
                </c:pt>
                <c:pt idx="251">
                  <c:v>1.9200000000000017</c:v>
                </c:pt>
                <c:pt idx="252">
                  <c:v>1.6400000000000006</c:v>
                </c:pt>
                <c:pt idx="253">
                  <c:v>0.89999999999999858</c:v>
                </c:pt>
                <c:pt idx="254">
                  <c:v>2.490000000000002</c:v>
                </c:pt>
                <c:pt idx="255">
                  <c:v>-5.82</c:v>
                </c:pt>
                <c:pt idx="256">
                  <c:v>0.61999999999999744</c:v>
                </c:pt>
                <c:pt idx="257">
                  <c:v>1.3800000000000026</c:v>
                </c:pt>
                <c:pt idx="258">
                  <c:v>-1.6799999999999997</c:v>
                </c:pt>
                <c:pt idx="259">
                  <c:v>9.8099999999999952</c:v>
                </c:pt>
                <c:pt idx="260">
                  <c:v>6.9500000000000028</c:v>
                </c:pt>
                <c:pt idx="261">
                  <c:v>-14.019999999999996</c:v>
                </c:pt>
                <c:pt idx="262">
                  <c:v>5.8399999999999963</c:v>
                </c:pt>
                <c:pt idx="263">
                  <c:v>-7.43</c:v>
                </c:pt>
                <c:pt idx="264">
                  <c:v>0.21000000000000085</c:v>
                </c:pt>
                <c:pt idx="265">
                  <c:v>-6.5900000000000034</c:v>
                </c:pt>
                <c:pt idx="266">
                  <c:v>7.18</c:v>
                </c:pt>
                <c:pt idx="267">
                  <c:v>7.5200000000000031</c:v>
                </c:pt>
                <c:pt idx="268">
                  <c:v>0.86999999999999744</c:v>
                </c:pt>
                <c:pt idx="269">
                  <c:v>-2.8999999999999986</c:v>
                </c:pt>
                <c:pt idx="270">
                  <c:v>-8.9999999999996305E-2</c:v>
                </c:pt>
                <c:pt idx="271">
                  <c:v>-6.32</c:v>
                </c:pt>
                <c:pt idx="272">
                  <c:v>5.3499999999999943</c:v>
                </c:pt>
                <c:pt idx="273">
                  <c:v>-2.1699999999999946</c:v>
                </c:pt>
                <c:pt idx="274">
                  <c:v>0.14999999999999858</c:v>
                </c:pt>
                <c:pt idx="275">
                  <c:v>4.3100000000000023</c:v>
                </c:pt>
                <c:pt idx="276">
                  <c:v>-4.0100000000000051</c:v>
                </c:pt>
                <c:pt idx="277">
                  <c:v>-5.8299999999999983</c:v>
                </c:pt>
                <c:pt idx="278">
                  <c:v>4.5</c:v>
                </c:pt>
                <c:pt idx="279">
                  <c:v>-8.2199999999999989</c:v>
                </c:pt>
                <c:pt idx="280">
                  <c:v>12.89</c:v>
                </c:pt>
                <c:pt idx="281">
                  <c:v>3.9299999999999997</c:v>
                </c:pt>
                <c:pt idx="282">
                  <c:v>-7.000000000000739E-2</c:v>
                </c:pt>
                <c:pt idx="283">
                  <c:v>-3.8299999999999912</c:v>
                </c:pt>
                <c:pt idx="284">
                  <c:v>1.0399999999999991</c:v>
                </c:pt>
                <c:pt idx="285">
                  <c:v>-3.9299999999999997</c:v>
                </c:pt>
                <c:pt idx="286">
                  <c:v>0.32999999999999829</c:v>
                </c:pt>
                <c:pt idx="287">
                  <c:v>1.259999999999998</c:v>
                </c:pt>
                <c:pt idx="288">
                  <c:v>7.1500000000000057</c:v>
                </c:pt>
                <c:pt idx="289">
                  <c:v>-1.8900000000000006</c:v>
                </c:pt>
                <c:pt idx="290">
                  <c:v>-4.480000000000004</c:v>
                </c:pt>
                <c:pt idx="291">
                  <c:v>-7.4799999999999969</c:v>
                </c:pt>
                <c:pt idx="292">
                  <c:v>-1.0200000000000031</c:v>
                </c:pt>
                <c:pt idx="293">
                  <c:v>-0.17999999999999972</c:v>
                </c:pt>
                <c:pt idx="294">
                  <c:v>5.3800000000000026</c:v>
                </c:pt>
                <c:pt idx="295">
                  <c:v>2.3900000000000006</c:v>
                </c:pt>
                <c:pt idx="296">
                  <c:v>-5.8100000000000023</c:v>
                </c:pt>
                <c:pt idx="297">
                  <c:v>12.510000000000005</c:v>
                </c:pt>
                <c:pt idx="298">
                  <c:v>-8.710000000000008</c:v>
                </c:pt>
                <c:pt idx="299">
                  <c:v>-7.0000000000000284E-2</c:v>
                </c:pt>
                <c:pt idx="300">
                  <c:v>-7.32</c:v>
                </c:pt>
                <c:pt idx="301">
                  <c:v>11.400000000000006</c:v>
                </c:pt>
                <c:pt idx="302">
                  <c:v>-6.4200000000000017</c:v>
                </c:pt>
                <c:pt idx="303">
                  <c:v>2.2800000000000011</c:v>
                </c:pt>
                <c:pt idx="304">
                  <c:v>-8.9200000000000017</c:v>
                </c:pt>
                <c:pt idx="305">
                  <c:v>-4.3900000000000006</c:v>
                </c:pt>
                <c:pt idx="306">
                  <c:v>4.8400000000000034</c:v>
                </c:pt>
                <c:pt idx="307">
                  <c:v>-0.40000000000000568</c:v>
                </c:pt>
                <c:pt idx="308">
                  <c:v>1.7600000000000051</c:v>
                </c:pt>
                <c:pt idx="309">
                  <c:v>-0.42999999999999972</c:v>
                </c:pt>
                <c:pt idx="310">
                  <c:v>2.9799999999999969</c:v>
                </c:pt>
                <c:pt idx="311">
                  <c:v>-2.2999999999999972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Denmark!$E$1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Denmark!$B$2:$B$313</c:f>
              <c:numCache>
                <c:formatCode>m/d/yyyy</c:formatCode>
                <c:ptCount val="312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44154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  <c:pt idx="248">
                  <c:v>41883</c:v>
                </c:pt>
                <c:pt idx="249">
                  <c:v>41913</c:v>
                </c:pt>
                <c:pt idx="250">
                  <c:v>41944</c:v>
                </c:pt>
                <c:pt idx="251">
                  <c:v>41974</c:v>
                </c:pt>
                <c:pt idx="252">
                  <c:v>42005</c:v>
                </c:pt>
                <c:pt idx="253">
                  <c:v>42036</c:v>
                </c:pt>
                <c:pt idx="254">
                  <c:v>42064</c:v>
                </c:pt>
                <c:pt idx="255">
                  <c:v>42095</c:v>
                </c:pt>
                <c:pt idx="256">
                  <c:v>42125</c:v>
                </c:pt>
                <c:pt idx="257">
                  <c:v>42156</c:v>
                </c:pt>
                <c:pt idx="258">
                  <c:v>42186</c:v>
                </c:pt>
                <c:pt idx="259">
                  <c:v>42217</c:v>
                </c:pt>
                <c:pt idx="260">
                  <c:v>42248</c:v>
                </c:pt>
                <c:pt idx="261">
                  <c:v>42278</c:v>
                </c:pt>
                <c:pt idx="262">
                  <c:v>42309</c:v>
                </c:pt>
                <c:pt idx="263">
                  <c:v>42339</c:v>
                </c:pt>
                <c:pt idx="264">
                  <c:v>42370</c:v>
                </c:pt>
                <c:pt idx="265">
                  <c:v>42401</c:v>
                </c:pt>
                <c:pt idx="266">
                  <c:v>42430</c:v>
                </c:pt>
                <c:pt idx="267">
                  <c:v>42461</c:v>
                </c:pt>
                <c:pt idx="268">
                  <c:v>42491</c:v>
                </c:pt>
                <c:pt idx="269">
                  <c:v>42522</c:v>
                </c:pt>
                <c:pt idx="270">
                  <c:v>42552</c:v>
                </c:pt>
                <c:pt idx="271">
                  <c:v>42583</c:v>
                </c:pt>
                <c:pt idx="272">
                  <c:v>42614</c:v>
                </c:pt>
                <c:pt idx="273">
                  <c:v>42644</c:v>
                </c:pt>
                <c:pt idx="274">
                  <c:v>42675</c:v>
                </c:pt>
                <c:pt idx="275">
                  <c:v>42705</c:v>
                </c:pt>
                <c:pt idx="276">
                  <c:v>42736</c:v>
                </c:pt>
                <c:pt idx="277">
                  <c:v>42767</c:v>
                </c:pt>
                <c:pt idx="278">
                  <c:v>42795</c:v>
                </c:pt>
                <c:pt idx="279">
                  <c:v>42826</c:v>
                </c:pt>
                <c:pt idx="280">
                  <c:v>42856</c:v>
                </c:pt>
                <c:pt idx="281">
                  <c:v>42887</c:v>
                </c:pt>
                <c:pt idx="282">
                  <c:v>42917</c:v>
                </c:pt>
                <c:pt idx="283">
                  <c:v>42948</c:v>
                </c:pt>
                <c:pt idx="284">
                  <c:v>42979</c:v>
                </c:pt>
                <c:pt idx="285">
                  <c:v>43009</c:v>
                </c:pt>
                <c:pt idx="286">
                  <c:v>43040</c:v>
                </c:pt>
                <c:pt idx="287">
                  <c:v>43070</c:v>
                </c:pt>
                <c:pt idx="288">
                  <c:v>43101</c:v>
                </c:pt>
                <c:pt idx="289">
                  <c:v>43132</c:v>
                </c:pt>
                <c:pt idx="290">
                  <c:v>43160</c:v>
                </c:pt>
                <c:pt idx="291">
                  <c:v>43191</c:v>
                </c:pt>
                <c:pt idx="292">
                  <c:v>43221</c:v>
                </c:pt>
                <c:pt idx="293">
                  <c:v>43252</c:v>
                </c:pt>
                <c:pt idx="294">
                  <c:v>43282</c:v>
                </c:pt>
                <c:pt idx="295">
                  <c:v>43313</c:v>
                </c:pt>
                <c:pt idx="296">
                  <c:v>43344</c:v>
                </c:pt>
                <c:pt idx="297">
                  <c:v>43374</c:v>
                </c:pt>
                <c:pt idx="298">
                  <c:v>43405</c:v>
                </c:pt>
                <c:pt idx="299">
                  <c:v>43435</c:v>
                </c:pt>
                <c:pt idx="300">
                  <c:v>43466</c:v>
                </c:pt>
                <c:pt idx="301">
                  <c:v>43497</c:v>
                </c:pt>
                <c:pt idx="302">
                  <c:v>43525</c:v>
                </c:pt>
                <c:pt idx="303">
                  <c:v>43556</c:v>
                </c:pt>
                <c:pt idx="304">
                  <c:v>43586</c:v>
                </c:pt>
                <c:pt idx="305">
                  <c:v>43617</c:v>
                </c:pt>
                <c:pt idx="306">
                  <c:v>43647</c:v>
                </c:pt>
                <c:pt idx="307">
                  <c:v>43678</c:v>
                </c:pt>
                <c:pt idx="308">
                  <c:v>43709</c:v>
                </c:pt>
                <c:pt idx="309">
                  <c:v>43739</c:v>
                </c:pt>
                <c:pt idx="310">
                  <c:v>43770</c:v>
                </c:pt>
                <c:pt idx="311">
                  <c:v>43800</c:v>
                </c:pt>
              </c:numCache>
            </c:numRef>
          </c:cat>
          <c:val>
            <c:numRef>
              <c:f>Denmark!$E$2:$E$313</c:f>
              <c:numCache>
                <c:formatCode>0.00</c:formatCode>
                <c:ptCount val="3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61.984545454545447</c:v>
                </c:pt>
                <c:pt idx="12">
                  <c:v>61.99818181818182</c:v>
                </c:pt>
                <c:pt idx="13">
                  <c:v>61.657272727272726</c:v>
                </c:pt>
                <c:pt idx="14">
                  <c:v>61.659090909090907</c:v>
                </c:pt>
                <c:pt idx="15">
                  <c:v>61.578181818181811</c:v>
                </c:pt>
                <c:pt idx="16">
                  <c:v>61.197272727272711</c:v>
                </c:pt>
                <c:pt idx="17">
                  <c:v>60.762727272727261</c:v>
                </c:pt>
                <c:pt idx="18">
                  <c:v>61.149166666666652</c:v>
                </c:pt>
                <c:pt idx="19">
                  <c:v>60.901666666666664</c:v>
                </c:pt>
                <c:pt idx="20">
                  <c:v>60.594166666666659</c:v>
                </c:pt>
                <c:pt idx="21">
                  <c:v>59.910833333333322</c:v>
                </c:pt>
                <c:pt idx="22">
                  <c:v>59.456666666666656</c:v>
                </c:pt>
                <c:pt idx="23">
                  <c:v>58.768333333333324</c:v>
                </c:pt>
                <c:pt idx="24">
                  <c:v>57.702500000000008</c:v>
                </c:pt>
                <c:pt idx="25">
                  <c:v>56.25333333333333</c:v>
                </c:pt>
                <c:pt idx="26">
                  <c:v>55.481666666666662</c:v>
                </c:pt>
                <c:pt idx="27">
                  <c:v>55.06166666666666</c:v>
                </c:pt>
                <c:pt idx="28">
                  <c:v>54.234999999999992</c:v>
                </c:pt>
                <c:pt idx="29">
                  <c:v>53.608333333333327</c:v>
                </c:pt>
                <c:pt idx="30">
                  <c:v>52.717499999999994</c:v>
                </c:pt>
                <c:pt idx="31">
                  <c:v>52.711666666666673</c:v>
                </c:pt>
                <c:pt idx="32">
                  <c:v>53.012499999999996</c:v>
                </c:pt>
                <c:pt idx="33">
                  <c:v>53.376666666666658</c:v>
                </c:pt>
                <c:pt idx="34">
                  <c:v>53.918333333333329</c:v>
                </c:pt>
                <c:pt idx="35">
                  <c:v>54.475000000000001</c:v>
                </c:pt>
                <c:pt idx="36">
                  <c:v>55.521666666666675</c:v>
                </c:pt>
                <c:pt idx="37">
                  <c:v>56.46</c:v>
                </c:pt>
                <c:pt idx="38">
                  <c:v>57.104166666666664</c:v>
                </c:pt>
                <c:pt idx="39">
                  <c:v>57.623333333333335</c:v>
                </c:pt>
                <c:pt idx="40">
                  <c:v>58.890000000000008</c:v>
                </c:pt>
                <c:pt idx="41">
                  <c:v>59.952499999999993</c:v>
                </c:pt>
                <c:pt idx="42">
                  <c:v>59.969166666666659</c:v>
                </c:pt>
                <c:pt idx="43">
                  <c:v>60.368333333333332</c:v>
                </c:pt>
                <c:pt idx="44">
                  <c:v>60.581666666666671</c:v>
                </c:pt>
                <c:pt idx="45">
                  <c:v>60.694166666666668</c:v>
                </c:pt>
                <c:pt idx="46">
                  <c:v>60.254999999999995</c:v>
                </c:pt>
                <c:pt idx="47">
                  <c:v>59.924166666666679</c:v>
                </c:pt>
                <c:pt idx="48">
                  <c:v>59.345000000000006</c:v>
                </c:pt>
                <c:pt idx="49">
                  <c:v>59.178333333333335</c:v>
                </c:pt>
                <c:pt idx="50">
                  <c:v>59.051666666666655</c:v>
                </c:pt>
                <c:pt idx="51">
                  <c:v>58.880000000000017</c:v>
                </c:pt>
                <c:pt idx="52">
                  <c:v>58.558333333333344</c:v>
                </c:pt>
                <c:pt idx="53">
                  <c:v>58.065000000000005</c:v>
                </c:pt>
                <c:pt idx="54">
                  <c:v>57.713333333333331</c:v>
                </c:pt>
                <c:pt idx="55">
                  <c:v>57.845833333333331</c:v>
                </c:pt>
                <c:pt idx="56">
                  <c:v>56.987500000000004</c:v>
                </c:pt>
                <c:pt idx="57">
                  <c:v>56.664999999999999</c:v>
                </c:pt>
                <c:pt idx="58">
                  <c:v>55.98749999999999</c:v>
                </c:pt>
                <c:pt idx="59">
                  <c:v>55.420833333333327</c:v>
                </c:pt>
                <c:pt idx="60">
                  <c:v>55.247500000000002</c:v>
                </c:pt>
                <c:pt idx="61">
                  <c:v>55.235833333333325</c:v>
                </c:pt>
                <c:pt idx="62">
                  <c:v>54.106666666666662</c:v>
                </c:pt>
                <c:pt idx="63">
                  <c:v>53.454166666666673</c:v>
                </c:pt>
                <c:pt idx="64">
                  <c:v>52.45333333333334</c:v>
                </c:pt>
                <c:pt idx="65">
                  <c:v>51.956666666666671</c:v>
                </c:pt>
                <c:pt idx="66">
                  <c:v>52.154166666666676</c:v>
                </c:pt>
                <c:pt idx="67">
                  <c:v>51.049166666666672</c:v>
                </c:pt>
                <c:pt idx="68">
                  <c:v>51.091666666666669</c:v>
                </c:pt>
                <c:pt idx="69">
                  <c:v>52.327500000000008</c:v>
                </c:pt>
                <c:pt idx="70">
                  <c:v>53.699166666666663</c:v>
                </c:pt>
                <c:pt idx="71">
                  <c:v>53.417499999999997</c:v>
                </c:pt>
                <c:pt idx="72">
                  <c:v>53.651666666666664</c:v>
                </c:pt>
                <c:pt idx="73">
                  <c:v>54.033333333333331</c:v>
                </c:pt>
                <c:pt idx="74">
                  <c:v>55.092500000000001</c:v>
                </c:pt>
                <c:pt idx="75">
                  <c:v>55.418333333333329</c:v>
                </c:pt>
                <c:pt idx="76">
                  <c:v>55.989999999999988</c:v>
                </c:pt>
                <c:pt idx="77">
                  <c:v>56.169999999999987</c:v>
                </c:pt>
                <c:pt idx="78">
                  <c:v>57.085833333333319</c:v>
                </c:pt>
                <c:pt idx="79">
                  <c:v>57.688333333333311</c:v>
                </c:pt>
                <c:pt idx="80">
                  <c:v>58.035833333333329</c:v>
                </c:pt>
                <c:pt idx="81">
                  <c:v>57.195833333333333</c:v>
                </c:pt>
                <c:pt idx="82">
                  <c:v>56.334166666666668</c:v>
                </c:pt>
                <c:pt idx="83">
                  <c:v>57.083333333333336</c:v>
                </c:pt>
                <c:pt idx="84">
                  <c:v>56.780833333333334</c:v>
                </c:pt>
                <c:pt idx="85">
                  <c:v>56.072499999999998</c:v>
                </c:pt>
                <c:pt idx="86">
                  <c:v>55.610833333333346</c:v>
                </c:pt>
                <c:pt idx="87">
                  <c:v>55.169166666666676</c:v>
                </c:pt>
                <c:pt idx="88">
                  <c:v>54.977499999999999</c:v>
                </c:pt>
                <c:pt idx="89">
                  <c:v>55.002500000000005</c:v>
                </c:pt>
                <c:pt idx="90">
                  <c:v>53.865000000000009</c:v>
                </c:pt>
                <c:pt idx="91">
                  <c:v>53.569166666666668</c:v>
                </c:pt>
                <c:pt idx="92">
                  <c:v>52.864166666666669</c:v>
                </c:pt>
                <c:pt idx="93">
                  <c:v>51.728333333333332</c:v>
                </c:pt>
                <c:pt idx="94">
                  <c:v>51.438333333333333</c:v>
                </c:pt>
                <c:pt idx="95">
                  <c:v>50.650833333333338</c:v>
                </c:pt>
                <c:pt idx="96">
                  <c:v>50.61249999999999</c:v>
                </c:pt>
                <c:pt idx="97">
                  <c:v>50.752499999999998</c:v>
                </c:pt>
                <c:pt idx="98">
                  <c:v>50.796666666666674</c:v>
                </c:pt>
                <c:pt idx="99">
                  <c:v>51.303333333333335</c:v>
                </c:pt>
                <c:pt idx="100">
                  <c:v>51.250833333333333</c:v>
                </c:pt>
                <c:pt idx="101">
                  <c:v>51.251666666666665</c:v>
                </c:pt>
                <c:pt idx="102">
                  <c:v>51.577499999999986</c:v>
                </c:pt>
                <c:pt idx="103">
                  <c:v>51.572500000000012</c:v>
                </c:pt>
                <c:pt idx="104">
                  <c:v>51.934166666666677</c:v>
                </c:pt>
                <c:pt idx="105">
                  <c:v>52.057500000000005</c:v>
                </c:pt>
                <c:pt idx="106">
                  <c:v>51.819166666666668</c:v>
                </c:pt>
                <c:pt idx="107">
                  <c:v>52.036666666666683</c:v>
                </c:pt>
                <c:pt idx="108">
                  <c:v>51.525833333333338</c:v>
                </c:pt>
                <c:pt idx="109">
                  <c:v>50.94083333333333</c:v>
                </c:pt>
                <c:pt idx="110">
                  <c:v>50.680833333333332</c:v>
                </c:pt>
                <c:pt idx="111">
                  <c:v>50.446666666666658</c:v>
                </c:pt>
                <c:pt idx="112">
                  <c:v>50.265833333333326</c:v>
                </c:pt>
                <c:pt idx="113">
                  <c:v>49.695</c:v>
                </c:pt>
                <c:pt idx="114">
                  <c:v>49.305833333333339</c:v>
                </c:pt>
                <c:pt idx="115">
                  <c:v>49.032499999999999</c:v>
                </c:pt>
                <c:pt idx="116">
                  <c:v>49.664999999999999</c:v>
                </c:pt>
                <c:pt idx="117">
                  <c:v>50.214999999999982</c:v>
                </c:pt>
                <c:pt idx="118">
                  <c:v>51.028333333333336</c:v>
                </c:pt>
                <c:pt idx="119">
                  <c:v>52.002499999999998</c:v>
                </c:pt>
                <c:pt idx="120">
                  <c:v>52.0075</c:v>
                </c:pt>
                <c:pt idx="121">
                  <c:v>52.895833333333336</c:v>
                </c:pt>
                <c:pt idx="122">
                  <c:v>53.647499999999987</c:v>
                </c:pt>
                <c:pt idx="123">
                  <c:v>54.164166666666667</c:v>
                </c:pt>
                <c:pt idx="124">
                  <c:v>55.091666666666661</c:v>
                </c:pt>
                <c:pt idx="125">
                  <c:v>55.49</c:v>
                </c:pt>
                <c:pt idx="126">
                  <c:v>56.034999999999989</c:v>
                </c:pt>
                <c:pt idx="127">
                  <c:v>57.088333333333317</c:v>
                </c:pt>
                <c:pt idx="128">
                  <c:v>56.903333333333329</c:v>
                </c:pt>
                <c:pt idx="129">
                  <c:v>57.137499999999996</c:v>
                </c:pt>
                <c:pt idx="130">
                  <c:v>56.868333333333339</c:v>
                </c:pt>
                <c:pt idx="131">
                  <c:v>56.636666666666677</c:v>
                </c:pt>
                <c:pt idx="132">
                  <c:v>57.721666666666671</c:v>
                </c:pt>
                <c:pt idx="133">
                  <c:v>57.572499999999998</c:v>
                </c:pt>
                <c:pt idx="134">
                  <c:v>57.366666666666674</c:v>
                </c:pt>
                <c:pt idx="135">
                  <c:v>56.83250000000001</c:v>
                </c:pt>
                <c:pt idx="136">
                  <c:v>56.180833333333332</c:v>
                </c:pt>
                <c:pt idx="137">
                  <c:v>56.74666666666667</c:v>
                </c:pt>
                <c:pt idx="138">
                  <c:v>56.747500000000002</c:v>
                </c:pt>
                <c:pt idx="139">
                  <c:v>56.271666666666675</c:v>
                </c:pt>
                <c:pt idx="140">
                  <c:v>56.585833333333333</c:v>
                </c:pt>
                <c:pt idx="141">
                  <c:v>57.603333333333332</c:v>
                </c:pt>
                <c:pt idx="142">
                  <c:v>57.872500000000002</c:v>
                </c:pt>
                <c:pt idx="143">
                  <c:v>58.05916666666667</c:v>
                </c:pt>
                <c:pt idx="144">
                  <c:v>58.034166666666671</c:v>
                </c:pt>
                <c:pt idx="145">
                  <c:v>58.435833333333335</c:v>
                </c:pt>
                <c:pt idx="146">
                  <c:v>58.10916666666666</c:v>
                </c:pt>
                <c:pt idx="147">
                  <c:v>58.353333333333346</c:v>
                </c:pt>
                <c:pt idx="148">
                  <c:v>58.626666666666665</c:v>
                </c:pt>
                <c:pt idx="149">
                  <c:v>58.481666666666676</c:v>
                </c:pt>
                <c:pt idx="150">
                  <c:v>58.622500000000002</c:v>
                </c:pt>
                <c:pt idx="151">
                  <c:v>59.244166666666665</c:v>
                </c:pt>
                <c:pt idx="152">
                  <c:v>59.385833333333323</c:v>
                </c:pt>
                <c:pt idx="153">
                  <c:v>58.876666666666658</c:v>
                </c:pt>
                <c:pt idx="154">
                  <c:v>59.655000000000008</c:v>
                </c:pt>
                <c:pt idx="155">
                  <c:v>59.8825</c:v>
                </c:pt>
                <c:pt idx="156">
                  <c:v>59.620833333333337</c:v>
                </c:pt>
                <c:pt idx="157">
                  <c:v>59.620833333333337</c:v>
                </c:pt>
                <c:pt idx="158">
                  <c:v>60.654166666666647</c:v>
                </c:pt>
                <c:pt idx="159">
                  <c:v>61.262499999999989</c:v>
                </c:pt>
                <c:pt idx="160">
                  <c:v>61.751666666666658</c:v>
                </c:pt>
                <c:pt idx="161">
                  <c:v>61.961666666666666</c:v>
                </c:pt>
                <c:pt idx="162">
                  <c:v>62.413333333333334</c:v>
                </c:pt>
                <c:pt idx="163">
                  <c:v>61.73749999999999</c:v>
                </c:pt>
                <c:pt idx="164">
                  <c:v>61.258333333333347</c:v>
                </c:pt>
                <c:pt idx="165">
                  <c:v>61.043333333333329</c:v>
                </c:pt>
                <c:pt idx="166">
                  <c:v>60.235000000000007</c:v>
                </c:pt>
                <c:pt idx="167">
                  <c:v>59.660833333333336</c:v>
                </c:pt>
                <c:pt idx="168">
                  <c:v>59.720000000000006</c:v>
                </c:pt>
                <c:pt idx="169">
                  <c:v>60.070833333333333</c:v>
                </c:pt>
                <c:pt idx="170">
                  <c:v>59.356666666666662</c:v>
                </c:pt>
                <c:pt idx="171">
                  <c:v>57.80833333333333</c:v>
                </c:pt>
                <c:pt idx="172">
                  <c:v>58.135833333333331</c:v>
                </c:pt>
                <c:pt idx="173">
                  <c:v>58.430833333333332</c:v>
                </c:pt>
                <c:pt idx="174">
                  <c:v>56.348333333333336</c:v>
                </c:pt>
                <c:pt idx="175">
                  <c:v>55.818333333333335</c:v>
                </c:pt>
                <c:pt idx="176">
                  <c:v>55.467500000000001</c:v>
                </c:pt>
                <c:pt idx="177">
                  <c:v>53.873333333333335</c:v>
                </c:pt>
                <c:pt idx="178">
                  <c:v>52.911666666666669</c:v>
                </c:pt>
                <c:pt idx="179">
                  <c:v>51.630833333333335</c:v>
                </c:pt>
                <c:pt idx="180">
                  <c:v>49.046666666666674</c:v>
                </c:pt>
                <c:pt idx="181">
                  <c:v>45.730833333333329</c:v>
                </c:pt>
                <c:pt idx="182">
                  <c:v>43.526666666666671</c:v>
                </c:pt>
                <c:pt idx="183">
                  <c:v>42.653333333333329</c:v>
                </c:pt>
                <c:pt idx="184">
                  <c:v>39.400833333333331</c:v>
                </c:pt>
                <c:pt idx="185">
                  <c:v>37.68333333333333</c:v>
                </c:pt>
                <c:pt idx="186">
                  <c:v>38.422499999999999</c:v>
                </c:pt>
                <c:pt idx="187">
                  <c:v>37.908333333333331</c:v>
                </c:pt>
                <c:pt idx="188">
                  <c:v>37.057500000000005</c:v>
                </c:pt>
                <c:pt idx="189">
                  <c:v>37.81166666666666</c:v>
                </c:pt>
                <c:pt idx="190">
                  <c:v>38.24</c:v>
                </c:pt>
                <c:pt idx="191">
                  <c:v>38.996666666666663</c:v>
                </c:pt>
                <c:pt idx="192">
                  <c:v>41.133333333333333</c:v>
                </c:pt>
                <c:pt idx="193">
                  <c:v>43.134166666666665</c:v>
                </c:pt>
                <c:pt idx="194">
                  <c:v>44.904999999999994</c:v>
                </c:pt>
                <c:pt idx="195">
                  <c:v>46.122499999999995</c:v>
                </c:pt>
                <c:pt idx="196">
                  <c:v>48.094166666666666</c:v>
                </c:pt>
                <c:pt idx="197">
                  <c:v>48.76583333333334</c:v>
                </c:pt>
                <c:pt idx="198">
                  <c:v>49.343333333333334</c:v>
                </c:pt>
                <c:pt idx="199">
                  <c:v>50.32833333333334</c:v>
                </c:pt>
                <c:pt idx="200">
                  <c:v>51.460000000000008</c:v>
                </c:pt>
                <c:pt idx="201">
                  <c:v>52.031666666666666</c:v>
                </c:pt>
                <c:pt idx="202">
                  <c:v>52.451666666666675</c:v>
                </c:pt>
                <c:pt idx="203">
                  <c:v>53.521666666666668</c:v>
                </c:pt>
                <c:pt idx="204">
                  <c:v>54.034999999999997</c:v>
                </c:pt>
                <c:pt idx="205">
                  <c:v>55.035833333333336</c:v>
                </c:pt>
                <c:pt idx="206">
                  <c:v>55.920000000000009</c:v>
                </c:pt>
                <c:pt idx="207">
                  <c:v>57.094166666666666</c:v>
                </c:pt>
                <c:pt idx="208">
                  <c:v>57.705833333333338</c:v>
                </c:pt>
                <c:pt idx="209">
                  <c:v>58.349166666666669</c:v>
                </c:pt>
                <c:pt idx="210">
                  <c:v>58.715000000000011</c:v>
                </c:pt>
                <c:pt idx="211">
                  <c:v>58.716666666666661</c:v>
                </c:pt>
                <c:pt idx="212">
                  <c:v>59.395833333333336</c:v>
                </c:pt>
                <c:pt idx="213">
                  <c:v>58.302500000000002</c:v>
                </c:pt>
                <c:pt idx="214">
                  <c:v>57.62833333333333</c:v>
                </c:pt>
                <c:pt idx="215">
                  <c:v>57.295833333333327</c:v>
                </c:pt>
                <c:pt idx="216">
                  <c:v>56.861666666666657</c:v>
                </c:pt>
                <c:pt idx="217">
                  <c:v>56.296666666666674</c:v>
                </c:pt>
                <c:pt idx="218">
                  <c:v>55.333333333333343</c:v>
                </c:pt>
                <c:pt idx="219">
                  <c:v>55.384166666666665</c:v>
                </c:pt>
                <c:pt idx="220">
                  <c:v>54.792499999999997</c:v>
                </c:pt>
                <c:pt idx="221">
                  <c:v>54.333333333333336</c:v>
                </c:pt>
                <c:pt idx="222">
                  <c:v>53.431666666666665</c:v>
                </c:pt>
                <c:pt idx="223">
                  <c:v>53.071666666666651</c:v>
                </c:pt>
                <c:pt idx="224">
                  <c:v>52.055833333333339</c:v>
                </c:pt>
                <c:pt idx="225">
                  <c:v>53.17166666666666</c:v>
                </c:pt>
                <c:pt idx="226">
                  <c:v>53.878333333333337</c:v>
                </c:pt>
                <c:pt idx="227">
                  <c:v>53.812500000000007</c:v>
                </c:pt>
                <c:pt idx="228">
                  <c:v>54.07166666666668</c:v>
                </c:pt>
                <c:pt idx="229">
                  <c:v>54.664166666666681</c:v>
                </c:pt>
                <c:pt idx="230">
                  <c:v>54.630833333333335</c:v>
                </c:pt>
                <c:pt idx="231">
                  <c:v>53.435833333333328</c:v>
                </c:pt>
                <c:pt idx="232">
                  <c:v>53.719999999999992</c:v>
                </c:pt>
                <c:pt idx="233">
                  <c:v>54.144166666666671</c:v>
                </c:pt>
                <c:pt idx="234">
                  <c:v>55.153333333333329</c:v>
                </c:pt>
                <c:pt idx="235">
                  <c:v>55.92499999999999</c:v>
                </c:pt>
                <c:pt idx="236">
                  <c:v>56.231666666666662</c:v>
                </c:pt>
                <c:pt idx="237">
                  <c:v>56.09</c:v>
                </c:pt>
                <c:pt idx="238">
                  <c:v>56.220000000000006</c:v>
                </c:pt>
                <c:pt idx="239">
                  <c:v>55.866666666666674</c:v>
                </c:pt>
                <c:pt idx="240">
                  <c:v>55.892500000000005</c:v>
                </c:pt>
                <c:pt idx="241">
                  <c:v>55.488333333333337</c:v>
                </c:pt>
                <c:pt idx="242">
                  <c:v>56.365833333333342</c:v>
                </c:pt>
                <c:pt idx="243">
                  <c:v>57.295833333333341</c:v>
                </c:pt>
                <c:pt idx="244">
                  <c:v>57.635833333333345</c:v>
                </c:pt>
                <c:pt idx="245">
                  <c:v>57.147500000000008</c:v>
                </c:pt>
                <c:pt idx="246">
                  <c:v>56.372500000000002</c:v>
                </c:pt>
                <c:pt idx="247">
                  <c:v>55.368333333333332</c:v>
                </c:pt>
                <c:pt idx="248">
                  <c:v>55.010833333333331</c:v>
                </c:pt>
                <c:pt idx="249">
                  <c:v>54.876666666666665</c:v>
                </c:pt>
                <c:pt idx="250">
                  <c:v>54.351666666666667</c:v>
                </c:pt>
                <c:pt idx="251">
                  <c:v>54.379999999999995</c:v>
                </c:pt>
                <c:pt idx="252">
                  <c:v>54.345000000000006</c:v>
                </c:pt>
                <c:pt idx="253">
                  <c:v>54.365833333333335</c:v>
                </c:pt>
                <c:pt idx="254">
                  <c:v>54.221666666666664</c:v>
                </c:pt>
                <c:pt idx="255">
                  <c:v>53.62416666666666</c:v>
                </c:pt>
                <c:pt idx="256">
                  <c:v>53.17166666666666</c:v>
                </c:pt>
                <c:pt idx="257">
                  <c:v>53.410833333333329</c:v>
                </c:pt>
                <c:pt idx="258">
                  <c:v>53.62833333333333</c:v>
                </c:pt>
                <c:pt idx="259">
                  <c:v>54.838333333333331</c:v>
                </c:pt>
                <c:pt idx="260">
                  <c:v>56.351666666666667</c:v>
                </c:pt>
                <c:pt idx="261">
                  <c:v>56.484166666666674</c:v>
                </c:pt>
                <c:pt idx="262">
                  <c:v>57.319999999999993</c:v>
                </c:pt>
                <c:pt idx="263">
                  <c:v>57.376666666666665</c:v>
                </c:pt>
                <c:pt idx="264">
                  <c:v>57.314166666666672</c:v>
                </c:pt>
                <c:pt idx="265">
                  <c:v>56.627500000000005</c:v>
                </c:pt>
                <c:pt idx="266">
                  <c:v>56.331666666666678</c:v>
                </c:pt>
                <c:pt idx="267">
                  <c:v>57.147500000000001</c:v>
                </c:pt>
                <c:pt idx="268">
                  <c:v>57.98416666666666</c:v>
                </c:pt>
                <c:pt idx="269">
                  <c:v>58.464166666666664</c:v>
                </c:pt>
                <c:pt idx="270">
                  <c:v>59.076666666666675</c:v>
                </c:pt>
                <c:pt idx="271">
                  <c:v>58.344999999999999</c:v>
                </c:pt>
                <c:pt idx="272">
                  <c:v>57.480000000000011</c:v>
                </c:pt>
                <c:pt idx="273">
                  <c:v>57.602499999999999</c:v>
                </c:pt>
                <c:pt idx="274">
                  <c:v>57.250833333333333</c:v>
                </c:pt>
                <c:pt idx="275">
                  <c:v>57.877499999999998</c:v>
                </c:pt>
                <c:pt idx="276">
                  <c:v>58.152499999999996</c:v>
                </c:pt>
                <c:pt idx="277">
                  <c:v>58.490833333333335</c:v>
                </c:pt>
                <c:pt idx="278">
                  <c:v>58.605833333333322</c:v>
                </c:pt>
                <c:pt idx="279">
                  <c:v>57.409166666666664</c:v>
                </c:pt>
                <c:pt idx="280">
                  <c:v>57.214166666666664</c:v>
                </c:pt>
                <c:pt idx="281">
                  <c:v>57.588333333333331</c:v>
                </c:pt>
                <c:pt idx="282">
                  <c:v>57.964166666666671</c:v>
                </c:pt>
                <c:pt idx="283">
                  <c:v>58.547500000000007</c:v>
                </c:pt>
                <c:pt idx="284">
                  <c:v>58.771666666666668</c:v>
                </c:pt>
                <c:pt idx="285">
                  <c:v>58.849166666666669</c:v>
                </c:pt>
                <c:pt idx="286">
                  <c:v>58.94166666666667</c:v>
                </c:pt>
                <c:pt idx="287">
                  <c:v>58.780000000000008</c:v>
                </c:pt>
                <c:pt idx="288">
                  <c:v>59.548333333333339</c:v>
                </c:pt>
                <c:pt idx="289">
                  <c:v>60.64500000000001</c:v>
                </c:pt>
                <c:pt idx="290">
                  <c:v>60.993333333333339</c:v>
                </c:pt>
                <c:pt idx="291">
                  <c:v>61.403333333333336</c:v>
                </c:pt>
                <c:pt idx="292">
                  <c:v>60.654166666666669</c:v>
                </c:pt>
                <c:pt idx="293">
                  <c:v>59.5625</c:v>
                </c:pt>
                <c:pt idx="294">
                  <c:v>58.92499999999999</c:v>
                </c:pt>
                <c:pt idx="295">
                  <c:v>58.805833333333339</c:v>
                </c:pt>
                <c:pt idx="296">
                  <c:v>58.115833333333335</c:v>
                </c:pt>
                <c:pt idx="297">
                  <c:v>58.795833333333327</c:v>
                </c:pt>
                <c:pt idx="298">
                  <c:v>58.722500000000004</c:v>
                </c:pt>
                <c:pt idx="299">
                  <c:v>58.538333333333327</c:v>
                </c:pt>
                <c:pt idx="300">
                  <c:v>57.148333333333319</c:v>
                </c:pt>
                <c:pt idx="301">
                  <c:v>56.865833333333335</c:v>
                </c:pt>
                <c:pt idx="302">
                  <c:v>56.421666666666674</c:v>
                </c:pt>
                <c:pt idx="303">
                  <c:v>56.790833333333332</c:v>
                </c:pt>
                <c:pt idx="304">
                  <c:v>56.501666666666672</c:v>
                </c:pt>
                <c:pt idx="305">
                  <c:v>55.861666666666672</c:v>
                </c:pt>
                <c:pt idx="306">
                  <c:v>55.176666666666677</c:v>
                </c:pt>
                <c:pt idx="307">
                  <c:v>54.259166666666658</c:v>
                </c:pt>
                <c:pt idx="308">
                  <c:v>53.972500000000004</c:v>
                </c:pt>
                <c:pt idx="309">
                  <c:v>52.607499999999995</c:v>
                </c:pt>
                <c:pt idx="310">
                  <c:v>52.216666666666669</c:v>
                </c:pt>
                <c:pt idx="311">
                  <c:v>51.640000000000008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131-41A1-B7D9-419BB193ED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Egypt!$C$1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Egypt!$B$2:$B$88</c:f>
              <c:numCache>
                <c:formatCode>m/d/yyyy</c:formatCode>
                <c:ptCount val="87"/>
                <c:pt idx="0">
                  <c:v>41183</c:v>
                </c:pt>
                <c:pt idx="1">
                  <c:v>41214</c:v>
                </c:pt>
                <c:pt idx="2">
                  <c:v>41244</c:v>
                </c:pt>
                <c:pt idx="3">
                  <c:v>41275</c:v>
                </c:pt>
                <c:pt idx="4">
                  <c:v>41306</c:v>
                </c:pt>
                <c:pt idx="5">
                  <c:v>41334</c:v>
                </c:pt>
                <c:pt idx="6">
                  <c:v>44154</c:v>
                </c:pt>
                <c:pt idx="7">
                  <c:v>41395</c:v>
                </c:pt>
                <c:pt idx="8">
                  <c:v>41426</c:v>
                </c:pt>
                <c:pt idx="9">
                  <c:v>41456</c:v>
                </c:pt>
                <c:pt idx="10">
                  <c:v>41487</c:v>
                </c:pt>
                <c:pt idx="11">
                  <c:v>41518</c:v>
                </c:pt>
                <c:pt idx="12">
                  <c:v>41548</c:v>
                </c:pt>
                <c:pt idx="13">
                  <c:v>41579</c:v>
                </c:pt>
                <c:pt idx="14">
                  <c:v>41609</c:v>
                </c:pt>
                <c:pt idx="15">
                  <c:v>41640</c:v>
                </c:pt>
                <c:pt idx="16">
                  <c:v>41671</c:v>
                </c:pt>
                <c:pt idx="17">
                  <c:v>41699</c:v>
                </c:pt>
                <c:pt idx="18">
                  <c:v>41730</c:v>
                </c:pt>
                <c:pt idx="19">
                  <c:v>41760</c:v>
                </c:pt>
                <c:pt idx="20">
                  <c:v>41791</c:v>
                </c:pt>
                <c:pt idx="21">
                  <c:v>41821</c:v>
                </c:pt>
                <c:pt idx="22">
                  <c:v>41852</c:v>
                </c:pt>
                <c:pt idx="23">
                  <c:v>41883</c:v>
                </c:pt>
                <c:pt idx="24">
                  <c:v>41913</c:v>
                </c:pt>
                <c:pt idx="25">
                  <c:v>41944</c:v>
                </c:pt>
                <c:pt idx="26">
                  <c:v>41974</c:v>
                </c:pt>
                <c:pt idx="27">
                  <c:v>42005</c:v>
                </c:pt>
                <c:pt idx="28">
                  <c:v>42036</c:v>
                </c:pt>
                <c:pt idx="29">
                  <c:v>42064</c:v>
                </c:pt>
                <c:pt idx="30">
                  <c:v>42095</c:v>
                </c:pt>
                <c:pt idx="31">
                  <c:v>42125</c:v>
                </c:pt>
                <c:pt idx="32">
                  <c:v>42156</c:v>
                </c:pt>
                <c:pt idx="33">
                  <c:v>42186</c:v>
                </c:pt>
                <c:pt idx="34">
                  <c:v>42217</c:v>
                </c:pt>
                <c:pt idx="35">
                  <c:v>42248</c:v>
                </c:pt>
                <c:pt idx="36">
                  <c:v>42278</c:v>
                </c:pt>
                <c:pt idx="37">
                  <c:v>42309</c:v>
                </c:pt>
                <c:pt idx="38">
                  <c:v>42339</c:v>
                </c:pt>
                <c:pt idx="39">
                  <c:v>42370</c:v>
                </c:pt>
                <c:pt idx="40">
                  <c:v>42401</c:v>
                </c:pt>
                <c:pt idx="41">
                  <c:v>42430</c:v>
                </c:pt>
                <c:pt idx="42">
                  <c:v>42461</c:v>
                </c:pt>
                <c:pt idx="43">
                  <c:v>42491</c:v>
                </c:pt>
                <c:pt idx="44">
                  <c:v>42522</c:v>
                </c:pt>
                <c:pt idx="45">
                  <c:v>42552</c:v>
                </c:pt>
                <c:pt idx="46">
                  <c:v>42583</c:v>
                </c:pt>
                <c:pt idx="47">
                  <c:v>42614</c:v>
                </c:pt>
                <c:pt idx="48">
                  <c:v>42644</c:v>
                </c:pt>
                <c:pt idx="49">
                  <c:v>42675</c:v>
                </c:pt>
                <c:pt idx="50">
                  <c:v>42705</c:v>
                </c:pt>
                <c:pt idx="51">
                  <c:v>42736</c:v>
                </c:pt>
                <c:pt idx="52">
                  <c:v>42767</c:v>
                </c:pt>
                <c:pt idx="53">
                  <c:v>42795</c:v>
                </c:pt>
                <c:pt idx="54">
                  <c:v>42826</c:v>
                </c:pt>
                <c:pt idx="55">
                  <c:v>42856</c:v>
                </c:pt>
                <c:pt idx="56">
                  <c:v>42887</c:v>
                </c:pt>
                <c:pt idx="57">
                  <c:v>42917</c:v>
                </c:pt>
                <c:pt idx="58">
                  <c:v>42948</c:v>
                </c:pt>
                <c:pt idx="59">
                  <c:v>42979</c:v>
                </c:pt>
                <c:pt idx="60">
                  <c:v>43009</c:v>
                </c:pt>
                <c:pt idx="61">
                  <c:v>43040</c:v>
                </c:pt>
                <c:pt idx="62">
                  <c:v>43070</c:v>
                </c:pt>
                <c:pt idx="63">
                  <c:v>43101</c:v>
                </c:pt>
                <c:pt idx="64">
                  <c:v>43132</c:v>
                </c:pt>
                <c:pt idx="65">
                  <c:v>43160</c:v>
                </c:pt>
                <c:pt idx="66">
                  <c:v>43191</c:v>
                </c:pt>
                <c:pt idx="67">
                  <c:v>43221</c:v>
                </c:pt>
                <c:pt idx="68">
                  <c:v>43252</c:v>
                </c:pt>
                <c:pt idx="69">
                  <c:v>43282</c:v>
                </c:pt>
                <c:pt idx="70">
                  <c:v>43313</c:v>
                </c:pt>
                <c:pt idx="71">
                  <c:v>43344</c:v>
                </c:pt>
                <c:pt idx="72">
                  <c:v>43374</c:v>
                </c:pt>
                <c:pt idx="73">
                  <c:v>43405</c:v>
                </c:pt>
                <c:pt idx="74">
                  <c:v>43435</c:v>
                </c:pt>
                <c:pt idx="75">
                  <c:v>43466</c:v>
                </c:pt>
                <c:pt idx="76">
                  <c:v>43497</c:v>
                </c:pt>
                <c:pt idx="77">
                  <c:v>43525</c:v>
                </c:pt>
                <c:pt idx="78">
                  <c:v>43556</c:v>
                </c:pt>
                <c:pt idx="79">
                  <c:v>43586</c:v>
                </c:pt>
                <c:pt idx="80">
                  <c:v>43617</c:v>
                </c:pt>
                <c:pt idx="81">
                  <c:v>43647</c:v>
                </c:pt>
                <c:pt idx="82">
                  <c:v>43678</c:v>
                </c:pt>
                <c:pt idx="83">
                  <c:v>43709</c:v>
                </c:pt>
                <c:pt idx="84">
                  <c:v>43739</c:v>
                </c:pt>
                <c:pt idx="85">
                  <c:v>43770</c:v>
                </c:pt>
                <c:pt idx="86">
                  <c:v>43800</c:v>
                </c:pt>
              </c:numCache>
            </c:numRef>
          </c:cat>
          <c:val>
            <c:numRef>
              <c:f>Egypt!$C$2:$C$88</c:f>
              <c:numCache>
                <c:formatCode>0.00</c:formatCode>
                <c:ptCount val="87"/>
                <c:pt idx="0">
                  <c:v>49.5</c:v>
                </c:pt>
                <c:pt idx="1">
                  <c:v>49.8</c:v>
                </c:pt>
                <c:pt idx="2">
                  <c:v>37.1</c:v>
                </c:pt>
                <c:pt idx="3">
                  <c:v>45</c:v>
                </c:pt>
                <c:pt idx="4">
                  <c:v>46</c:v>
                </c:pt>
                <c:pt idx="5">
                  <c:v>44.8</c:v>
                </c:pt>
                <c:pt idx="6">
                  <c:v>47.9</c:v>
                </c:pt>
                <c:pt idx="7">
                  <c:v>48.5</c:v>
                </c:pt>
                <c:pt idx="8">
                  <c:v>47.5</c:v>
                </c:pt>
                <c:pt idx="9">
                  <c:v>41.7</c:v>
                </c:pt>
                <c:pt idx="10">
                  <c:v>42.2</c:v>
                </c:pt>
                <c:pt idx="11">
                  <c:v>44.7</c:v>
                </c:pt>
                <c:pt idx="12">
                  <c:v>49.5</c:v>
                </c:pt>
                <c:pt idx="13">
                  <c:v>52.5</c:v>
                </c:pt>
                <c:pt idx="14">
                  <c:v>52</c:v>
                </c:pt>
                <c:pt idx="15">
                  <c:v>48.7</c:v>
                </c:pt>
                <c:pt idx="16">
                  <c:v>50</c:v>
                </c:pt>
                <c:pt idx="17">
                  <c:v>49.8</c:v>
                </c:pt>
                <c:pt idx="18">
                  <c:v>49.5</c:v>
                </c:pt>
                <c:pt idx="19">
                  <c:v>48.7</c:v>
                </c:pt>
                <c:pt idx="20">
                  <c:v>51.5</c:v>
                </c:pt>
                <c:pt idx="21">
                  <c:v>49</c:v>
                </c:pt>
                <c:pt idx="22">
                  <c:v>51.6</c:v>
                </c:pt>
                <c:pt idx="23">
                  <c:v>52.4</c:v>
                </c:pt>
                <c:pt idx="24">
                  <c:v>51</c:v>
                </c:pt>
                <c:pt idx="25">
                  <c:v>50.7</c:v>
                </c:pt>
                <c:pt idx="26">
                  <c:v>51.4</c:v>
                </c:pt>
                <c:pt idx="27">
                  <c:v>49.3</c:v>
                </c:pt>
                <c:pt idx="28">
                  <c:v>46.8</c:v>
                </c:pt>
                <c:pt idx="29">
                  <c:v>49.6</c:v>
                </c:pt>
                <c:pt idx="30">
                  <c:v>49.8</c:v>
                </c:pt>
                <c:pt idx="31">
                  <c:v>49.9</c:v>
                </c:pt>
                <c:pt idx="32">
                  <c:v>50.2</c:v>
                </c:pt>
                <c:pt idx="33">
                  <c:v>49.2</c:v>
                </c:pt>
                <c:pt idx="34">
                  <c:v>51.2</c:v>
                </c:pt>
                <c:pt idx="35">
                  <c:v>50.2</c:v>
                </c:pt>
                <c:pt idx="36">
                  <c:v>47.2</c:v>
                </c:pt>
                <c:pt idx="37">
                  <c:v>45</c:v>
                </c:pt>
                <c:pt idx="38">
                  <c:v>48.2</c:v>
                </c:pt>
                <c:pt idx="39">
                  <c:v>48</c:v>
                </c:pt>
                <c:pt idx="40">
                  <c:v>48.1</c:v>
                </c:pt>
                <c:pt idx="41">
                  <c:v>44.5</c:v>
                </c:pt>
                <c:pt idx="42">
                  <c:v>46.9</c:v>
                </c:pt>
                <c:pt idx="43">
                  <c:v>47.6</c:v>
                </c:pt>
                <c:pt idx="44">
                  <c:v>47.5</c:v>
                </c:pt>
                <c:pt idx="45">
                  <c:v>48.9</c:v>
                </c:pt>
                <c:pt idx="46">
                  <c:v>47</c:v>
                </c:pt>
                <c:pt idx="47">
                  <c:v>46.3</c:v>
                </c:pt>
                <c:pt idx="48">
                  <c:v>42</c:v>
                </c:pt>
                <c:pt idx="49">
                  <c:v>41.8</c:v>
                </c:pt>
                <c:pt idx="50">
                  <c:v>42.8</c:v>
                </c:pt>
                <c:pt idx="51">
                  <c:v>43.3</c:v>
                </c:pt>
                <c:pt idx="52">
                  <c:v>46.7</c:v>
                </c:pt>
                <c:pt idx="53">
                  <c:v>45.9</c:v>
                </c:pt>
                <c:pt idx="54">
                  <c:v>47.4</c:v>
                </c:pt>
                <c:pt idx="55">
                  <c:v>47.3</c:v>
                </c:pt>
                <c:pt idx="56">
                  <c:v>47.2</c:v>
                </c:pt>
                <c:pt idx="57">
                  <c:v>48.6</c:v>
                </c:pt>
                <c:pt idx="58">
                  <c:v>48.9</c:v>
                </c:pt>
                <c:pt idx="59">
                  <c:v>47.4</c:v>
                </c:pt>
                <c:pt idx="60">
                  <c:v>48.4</c:v>
                </c:pt>
                <c:pt idx="61">
                  <c:v>50.7</c:v>
                </c:pt>
                <c:pt idx="62">
                  <c:v>48.3</c:v>
                </c:pt>
                <c:pt idx="63">
                  <c:v>49.9</c:v>
                </c:pt>
                <c:pt idx="64">
                  <c:v>49.7</c:v>
                </c:pt>
                <c:pt idx="65">
                  <c:v>49.2</c:v>
                </c:pt>
                <c:pt idx="66">
                  <c:v>50.1</c:v>
                </c:pt>
                <c:pt idx="67">
                  <c:v>49.2</c:v>
                </c:pt>
                <c:pt idx="68">
                  <c:v>49.4</c:v>
                </c:pt>
                <c:pt idx="69">
                  <c:v>50.3</c:v>
                </c:pt>
                <c:pt idx="70">
                  <c:v>50.5</c:v>
                </c:pt>
                <c:pt idx="71">
                  <c:v>48.7</c:v>
                </c:pt>
                <c:pt idx="72">
                  <c:v>48.6</c:v>
                </c:pt>
                <c:pt idx="73">
                  <c:v>49.2</c:v>
                </c:pt>
                <c:pt idx="74">
                  <c:v>49.6</c:v>
                </c:pt>
                <c:pt idx="75">
                  <c:v>48.5</c:v>
                </c:pt>
                <c:pt idx="76">
                  <c:v>48.2</c:v>
                </c:pt>
                <c:pt idx="77">
                  <c:v>49.9</c:v>
                </c:pt>
                <c:pt idx="78">
                  <c:v>50.8</c:v>
                </c:pt>
                <c:pt idx="79">
                  <c:v>48.2</c:v>
                </c:pt>
                <c:pt idx="80">
                  <c:v>49.2</c:v>
                </c:pt>
                <c:pt idx="81">
                  <c:v>50.3</c:v>
                </c:pt>
                <c:pt idx="82">
                  <c:v>49.4</c:v>
                </c:pt>
                <c:pt idx="83">
                  <c:v>49.5</c:v>
                </c:pt>
                <c:pt idx="84">
                  <c:v>49.2</c:v>
                </c:pt>
                <c:pt idx="85">
                  <c:v>47.9</c:v>
                </c:pt>
                <c:pt idx="86">
                  <c:v>48.2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E9-4A86-A683-D04E75A9DCBC}"/>
            </c:ext>
          </c:extLst>
        </c:ser>
        <c:ser>
          <c:idx val="1"/>
          <c:order val="1"/>
          <c:tx>
            <c:strRef>
              <c:f>Egypt!$D$1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Egypt!$B$2:$B$88</c:f>
              <c:numCache>
                <c:formatCode>m/d/yyyy</c:formatCode>
                <c:ptCount val="87"/>
                <c:pt idx="0">
                  <c:v>41183</c:v>
                </c:pt>
                <c:pt idx="1">
                  <c:v>41214</c:v>
                </c:pt>
                <c:pt idx="2">
                  <c:v>41244</c:v>
                </c:pt>
                <c:pt idx="3">
                  <c:v>41275</c:v>
                </c:pt>
                <c:pt idx="4">
                  <c:v>41306</c:v>
                </c:pt>
                <c:pt idx="5">
                  <c:v>41334</c:v>
                </c:pt>
                <c:pt idx="6">
                  <c:v>44154</c:v>
                </c:pt>
                <c:pt idx="7">
                  <c:v>41395</c:v>
                </c:pt>
                <c:pt idx="8">
                  <c:v>41426</c:v>
                </c:pt>
                <c:pt idx="9">
                  <c:v>41456</c:v>
                </c:pt>
                <c:pt idx="10">
                  <c:v>41487</c:v>
                </c:pt>
                <c:pt idx="11">
                  <c:v>41518</c:v>
                </c:pt>
                <c:pt idx="12">
                  <c:v>41548</c:v>
                </c:pt>
                <c:pt idx="13">
                  <c:v>41579</c:v>
                </c:pt>
                <c:pt idx="14">
                  <c:v>41609</c:v>
                </c:pt>
                <c:pt idx="15">
                  <c:v>41640</c:v>
                </c:pt>
                <c:pt idx="16">
                  <c:v>41671</c:v>
                </c:pt>
                <c:pt idx="17">
                  <c:v>41699</c:v>
                </c:pt>
                <c:pt idx="18">
                  <c:v>41730</c:v>
                </c:pt>
                <c:pt idx="19">
                  <c:v>41760</c:v>
                </c:pt>
                <c:pt idx="20">
                  <c:v>41791</c:v>
                </c:pt>
                <c:pt idx="21">
                  <c:v>41821</c:v>
                </c:pt>
                <c:pt idx="22">
                  <c:v>41852</c:v>
                </c:pt>
                <c:pt idx="23">
                  <c:v>41883</c:v>
                </c:pt>
                <c:pt idx="24">
                  <c:v>41913</c:v>
                </c:pt>
                <c:pt idx="25">
                  <c:v>41944</c:v>
                </c:pt>
                <c:pt idx="26">
                  <c:v>41974</c:v>
                </c:pt>
                <c:pt idx="27">
                  <c:v>42005</c:v>
                </c:pt>
                <c:pt idx="28">
                  <c:v>42036</c:v>
                </c:pt>
                <c:pt idx="29">
                  <c:v>42064</c:v>
                </c:pt>
                <c:pt idx="30">
                  <c:v>42095</c:v>
                </c:pt>
                <c:pt idx="31">
                  <c:v>42125</c:v>
                </c:pt>
                <c:pt idx="32">
                  <c:v>42156</c:v>
                </c:pt>
                <c:pt idx="33">
                  <c:v>42186</c:v>
                </c:pt>
                <c:pt idx="34">
                  <c:v>42217</c:v>
                </c:pt>
                <c:pt idx="35">
                  <c:v>42248</c:v>
                </c:pt>
                <c:pt idx="36">
                  <c:v>42278</c:v>
                </c:pt>
                <c:pt idx="37">
                  <c:v>42309</c:v>
                </c:pt>
                <c:pt idx="38">
                  <c:v>42339</c:v>
                </c:pt>
                <c:pt idx="39">
                  <c:v>42370</c:v>
                </c:pt>
                <c:pt idx="40">
                  <c:v>42401</c:v>
                </c:pt>
                <c:pt idx="41">
                  <c:v>42430</c:v>
                </c:pt>
                <c:pt idx="42">
                  <c:v>42461</c:v>
                </c:pt>
                <c:pt idx="43">
                  <c:v>42491</c:v>
                </c:pt>
                <c:pt idx="44">
                  <c:v>42522</c:v>
                </c:pt>
                <c:pt idx="45">
                  <c:v>42552</c:v>
                </c:pt>
                <c:pt idx="46">
                  <c:v>42583</c:v>
                </c:pt>
                <c:pt idx="47">
                  <c:v>42614</c:v>
                </c:pt>
                <c:pt idx="48">
                  <c:v>42644</c:v>
                </c:pt>
                <c:pt idx="49">
                  <c:v>42675</c:v>
                </c:pt>
                <c:pt idx="50">
                  <c:v>42705</c:v>
                </c:pt>
                <c:pt idx="51">
                  <c:v>42736</c:v>
                </c:pt>
                <c:pt idx="52">
                  <c:v>42767</c:v>
                </c:pt>
                <c:pt idx="53">
                  <c:v>42795</c:v>
                </c:pt>
                <c:pt idx="54">
                  <c:v>42826</c:v>
                </c:pt>
                <c:pt idx="55">
                  <c:v>42856</c:v>
                </c:pt>
                <c:pt idx="56">
                  <c:v>42887</c:v>
                </c:pt>
                <c:pt idx="57">
                  <c:v>42917</c:v>
                </c:pt>
                <c:pt idx="58">
                  <c:v>42948</c:v>
                </c:pt>
                <c:pt idx="59">
                  <c:v>42979</c:v>
                </c:pt>
                <c:pt idx="60">
                  <c:v>43009</c:v>
                </c:pt>
                <c:pt idx="61">
                  <c:v>43040</c:v>
                </c:pt>
                <c:pt idx="62">
                  <c:v>43070</c:v>
                </c:pt>
                <c:pt idx="63">
                  <c:v>43101</c:v>
                </c:pt>
                <c:pt idx="64">
                  <c:v>43132</c:v>
                </c:pt>
                <c:pt idx="65">
                  <c:v>43160</c:v>
                </c:pt>
                <c:pt idx="66">
                  <c:v>43191</c:v>
                </c:pt>
                <c:pt idx="67">
                  <c:v>43221</c:v>
                </c:pt>
                <c:pt idx="68">
                  <c:v>43252</c:v>
                </c:pt>
                <c:pt idx="69">
                  <c:v>43282</c:v>
                </c:pt>
                <c:pt idx="70">
                  <c:v>43313</c:v>
                </c:pt>
                <c:pt idx="71">
                  <c:v>43344</c:v>
                </c:pt>
                <c:pt idx="72">
                  <c:v>43374</c:v>
                </c:pt>
                <c:pt idx="73">
                  <c:v>43405</c:v>
                </c:pt>
                <c:pt idx="74">
                  <c:v>43435</c:v>
                </c:pt>
                <c:pt idx="75">
                  <c:v>43466</c:v>
                </c:pt>
                <c:pt idx="76">
                  <c:v>43497</c:v>
                </c:pt>
                <c:pt idx="77">
                  <c:v>43525</c:v>
                </c:pt>
                <c:pt idx="78">
                  <c:v>43556</c:v>
                </c:pt>
                <c:pt idx="79">
                  <c:v>43586</c:v>
                </c:pt>
                <c:pt idx="80">
                  <c:v>43617</c:v>
                </c:pt>
                <c:pt idx="81">
                  <c:v>43647</c:v>
                </c:pt>
                <c:pt idx="82">
                  <c:v>43678</c:v>
                </c:pt>
                <c:pt idx="83">
                  <c:v>43709</c:v>
                </c:pt>
                <c:pt idx="84">
                  <c:v>43739</c:v>
                </c:pt>
                <c:pt idx="85">
                  <c:v>43770</c:v>
                </c:pt>
                <c:pt idx="86">
                  <c:v>43800</c:v>
                </c:pt>
              </c:numCache>
            </c:numRef>
          </c:cat>
          <c:val>
            <c:numRef>
              <c:f>Egypt!$D$2:$D$88</c:f>
              <c:numCache>
                <c:formatCode>0.00</c:formatCode>
                <c:ptCount val="87"/>
                <c:pt idx="1">
                  <c:v>0.29999999999999716</c:v>
                </c:pt>
                <c:pt idx="2">
                  <c:v>-12.699999999999996</c:v>
                </c:pt>
                <c:pt idx="3">
                  <c:v>7.8999999999999986</c:v>
                </c:pt>
                <c:pt idx="4">
                  <c:v>1</c:v>
                </c:pt>
                <c:pt idx="5">
                  <c:v>-1.2000000000000028</c:v>
                </c:pt>
                <c:pt idx="6">
                  <c:v>3.1000000000000014</c:v>
                </c:pt>
                <c:pt idx="7">
                  <c:v>0.60000000000000142</c:v>
                </c:pt>
                <c:pt idx="8">
                  <c:v>-1</c:v>
                </c:pt>
                <c:pt idx="9">
                  <c:v>-5.7999999999999972</c:v>
                </c:pt>
                <c:pt idx="10">
                  <c:v>0.5</c:v>
                </c:pt>
                <c:pt idx="11">
                  <c:v>2.5</c:v>
                </c:pt>
                <c:pt idx="12">
                  <c:v>4.7999999999999972</c:v>
                </c:pt>
                <c:pt idx="13">
                  <c:v>3</c:v>
                </c:pt>
                <c:pt idx="14">
                  <c:v>-0.5</c:v>
                </c:pt>
                <c:pt idx="15">
                  <c:v>-3.2999999999999972</c:v>
                </c:pt>
                <c:pt idx="16">
                  <c:v>1.2999999999999972</c:v>
                </c:pt>
                <c:pt idx="17">
                  <c:v>-0.20000000000000284</c:v>
                </c:pt>
                <c:pt idx="18">
                  <c:v>-0.29999999999999716</c:v>
                </c:pt>
                <c:pt idx="19">
                  <c:v>-0.79999999999999716</c:v>
                </c:pt>
                <c:pt idx="20">
                  <c:v>2.7999999999999972</c:v>
                </c:pt>
                <c:pt idx="21">
                  <c:v>-2.5</c:v>
                </c:pt>
                <c:pt idx="22">
                  <c:v>2.6000000000000014</c:v>
                </c:pt>
                <c:pt idx="23">
                  <c:v>0.79999999999999716</c:v>
                </c:pt>
                <c:pt idx="24">
                  <c:v>-1.3999999999999986</c:v>
                </c:pt>
                <c:pt idx="25">
                  <c:v>-0.29999999999999716</c:v>
                </c:pt>
                <c:pt idx="26">
                  <c:v>0.69999999999999574</c:v>
                </c:pt>
                <c:pt idx="27">
                  <c:v>-2.1000000000000014</c:v>
                </c:pt>
                <c:pt idx="28">
                  <c:v>-2.5</c:v>
                </c:pt>
                <c:pt idx="29">
                  <c:v>2.8000000000000043</c:v>
                </c:pt>
                <c:pt idx="30">
                  <c:v>0.19999999999999574</c:v>
                </c:pt>
                <c:pt idx="31">
                  <c:v>0.10000000000000142</c:v>
                </c:pt>
                <c:pt idx="32">
                  <c:v>0.30000000000000426</c:v>
                </c:pt>
                <c:pt idx="33">
                  <c:v>-1</c:v>
                </c:pt>
                <c:pt idx="34">
                  <c:v>2</c:v>
                </c:pt>
                <c:pt idx="35">
                  <c:v>-1</c:v>
                </c:pt>
                <c:pt idx="36">
                  <c:v>-3</c:v>
                </c:pt>
                <c:pt idx="37">
                  <c:v>-2.2000000000000028</c:v>
                </c:pt>
                <c:pt idx="38">
                  <c:v>3.2000000000000028</c:v>
                </c:pt>
                <c:pt idx="39">
                  <c:v>-0.20000000000000284</c:v>
                </c:pt>
                <c:pt idx="40">
                  <c:v>0.10000000000000142</c:v>
                </c:pt>
                <c:pt idx="41">
                  <c:v>-3.6000000000000014</c:v>
                </c:pt>
                <c:pt idx="42">
                  <c:v>2.3999999999999986</c:v>
                </c:pt>
                <c:pt idx="43">
                  <c:v>0.70000000000000284</c:v>
                </c:pt>
                <c:pt idx="44">
                  <c:v>-0.10000000000000142</c:v>
                </c:pt>
                <c:pt idx="45">
                  <c:v>1.3999999999999986</c:v>
                </c:pt>
                <c:pt idx="46">
                  <c:v>-1.8999999999999986</c:v>
                </c:pt>
                <c:pt idx="47">
                  <c:v>-0.70000000000000284</c:v>
                </c:pt>
                <c:pt idx="48">
                  <c:v>-4.2999999999999972</c:v>
                </c:pt>
                <c:pt idx="49">
                  <c:v>-0.20000000000000284</c:v>
                </c:pt>
                <c:pt idx="50">
                  <c:v>1</c:v>
                </c:pt>
                <c:pt idx="51">
                  <c:v>0.5</c:v>
                </c:pt>
                <c:pt idx="52">
                  <c:v>3.4000000000000057</c:v>
                </c:pt>
                <c:pt idx="53">
                  <c:v>-0.80000000000000426</c:v>
                </c:pt>
                <c:pt idx="54">
                  <c:v>1.5</c:v>
                </c:pt>
                <c:pt idx="55">
                  <c:v>-0.10000000000000142</c:v>
                </c:pt>
                <c:pt idx="56">
                  <c:v>-9.9999999999994316E-2</c:v>
                </c:pt>
                <c:pt idx="57">
                  <c:v>1.3999999999999986</c:v>
                </c:pt>
                <c:pt idx="58">
                  <c:v>0.29999999999999716</c:v>
                </c:pt>
                <c:pt idx="59">
                  <c:v>-1.5</c:v>
                </c:pt>
                <c:pt idx="60">
                  <c:v>1</c:v>
                </c:pt>
                <c:pt idx="61">
                  <c:v>2.3000000000000043</c:v>
                </c:pt>
                <c:pt idx="62">
                  <c:v>-2.4000000000000057</c:v>
                </c:pt>
                <c:pt idx="63">
                  <c:v>1.6000000000000014</c:v>
                </c:pt>
                <c:pt idx="64">
                  <c:v>-0.19999999999999574</c:v>
                </c:pt>
                <c:pt idx="65">
                  <c:v>-0.5</c:v>
                </c:pt>
                <c:pt idx="66">
                  <c:v>0.89999999999999858</c:v>
                </c:pt>
                <c:pt idx="67">
                  <c:v>-0.89999999999999858</c:v>
                </c:pt>
                <c:pt idx="68">
                  <c:v>0.19999999999999574</c:v>
                </c:pt>
                <c:pt idx="69">
                  <c:v>0.89999999999999858</c:v>
                </c:pt>
                <c:pt idx="70">
                  <c:v>0.20000000000000284</c:v>
                </c:pt>
                <c:pt idx="71">
                  <c:v>-1.7999999999999972</c:v>
                </c:pt>
                <c:pt idx="72">
                  <c:v>-0.10000000000000142</c:v>
                </c:pt>
                <c:pt idx="73">
                  <c:v>0.60000000000000142</c:v>
                </c:pt>
                <c:pt idx="74">
                  <c:v>0.39999999999999858</c:v>
                </c:pt>
                <c:pt idx="75">
                  <c:v>-1.1000000000000014</c:v>
                </c:pt>
                <c:pt idx="76">
                  <c:v>-0.29999999999999716</c:v>
                </c:pt>
                <c:pt idx="77">
                  <c:v>1.6999999999999957</c:v>
                </c:pt>
                <c:pt idx="78">
                  <c:v>0.89999999999999858</c:v>
                </c:pt>
                <c:pt idx="79">
                  <c:v>-2.5999999999999943</c:v>
                </c:pt>
                <c:pt idx="80">
                  <c:v>1</c:v>
                </c:pt>
                <c:pt idx="81">
                  <c:v>1.0999999999999943</c:v>
                </c:pt>
                <c:pt idx="82">
                  <c:v>-0.89999999999999858</c:v>
                </c:pt>
                <c:pt idx="83">
                  <c:v>0.10000000000000142</c:v>
                </c:pt>
                <c:pt idx="84">
                  <c:v>-0.29999999999999716</c:v>
                </c:pt>
                <c:pt idx="85">
                  <c:v>-1.3000000000000043</c:v>
                </c:pt>
                <c:pt idx="86">
                  <c:v>0.30000000000000426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E9-4A86-A683-D04E75A9DCBC}"/>
            </c:ext>
          </c:extLst>
        </c:ser>
        <c:ser>
          <c:idx val="2"/>
          <c:order val="2"/>
          <c:tx>
            <c:strRef>
              <c:f>Egypt!$E$1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Egypt!$B$2:$B$88</c:f>
              <c:numCache>
                <c:formatCode>m/d/yyyy</c:formatCode>
                <c:ptCount val="87"/>
                <c:pt idx="0">
                  <c:v>41183</c:v>
                </c:pt>
                <c:pt idx="1">
                  <c:v>41214</c:v>
                </c:pt>
                <c:pt idx="2">
                  <c:v>41244</c:v>
                </c:pt>
                <c:pt idx="3">
                  <c:v>41275</c:v>
                </c:pt>
                <c:pt idx="4">
                  <c:v>41306</c:v>
                </c:pt>
                <c:pt idx="5">
                  <c:v>41334</c:v>
                </c:pt>
                <c:pt idx="6">
                  <c:v>44154</c:v>
                </c:pt>
                <c:pt idx="7">
                  <c:v>41395</c:v>
                </c:pt>
                <c:pt idx="8">
                  <c:v>41426</c:v>
                </c:pt>
                <c:pt idx="9">
                  <c:v>41456</c:v>
                </c:pt>
                <c:pt idx="10">
                  <c:v>41487</c:v>
                </c:pt>
                <c:pt idx="11">
                  <c:v>41518</c:v>
                </c:pt>
                <c:pt idx="12">
                  <c:v>41548</c:v>
                </c:pt>
                <c:pt idx="13">
                  <c:v>41579</c:v>
                </c:pt>
                <c:pt idx="14">
                  <c:v>41609</c:v>
                </c:pt>
                <c:pt idx="15">
                  <c:v>41640</c:v>
                </c:pt>
                <c:pt idx="16">
                  <c:v>41671</c:v>
                </c:pt>
                <c:pt idx="17">
                  <c:v>41699</c:v>
                </c:pt>
                <c:pt idx="18">
                  <c:v>41730</c:v>
                </c:pt>
                <c:pt idx="19">
                  <c:v>41760</c:v>
                </c:pt>
                <c:pt idx="20">
                  <c:v>41791</c:v>
                </c:pt>
                <c:pt idx="21">
                  <c:v>41821</c:v>
                </c:pt>
                <c:pt idx="22">
                  <c:v>41852</c:v>
                </c:pt>
                <c:pt idx="23">
                  <c:v>41883</c:v>
                </c:pt>
                <c:pt idx="24">
                  <c:v>41913</c:v>
                </c:pt>
                <c:pt idx="25">
                  <c:v>41944</c:v>
                </c:pt>
                <c:pt idx="26">
                  <c:v>41974</c:v>
                </c:pt>
                <c:pt idx="27">
                  <c:v>42005</c:v>
                </c:pt>
                <c:pt idx="28">
                  <c:v>42036</c:v>
                </c:pt>
                <c:pt idx="29">
                  <c:v>42064</c:v>
                </c:pt>
                <c:pt idx="30">
                  <c:v>42095</c:v>
                </c:pt>
                <c:pt idx="31">
                  <c:v>42125</c:v>
                </c:pt>
                <c:pt idx="32">
                  <c:v>42156</c:v>
                </c:pt>
                <c:pt idx="33">
                  <c:v>42186</c:v>
                </c:pt>
                <c:pt idx="34">
                  <c:v>42217</c:v>
                </c:pt>
                <c:pt idx="35">
                  <c:v>42248</c:v>
                </c:pt>
                <c:pt idx="36">
                  <c:v>42278</c:v>
                </c:pt>
                <c:pt idx="37">
                  <c:v>42309</c:v>
                </c:pt>
                <c:pt idx="38">
                  <c:v>42339</c:v>
                </c:pt>
                <c:pt idx="39">
                  <c:v>42370</c:v>
                </c:pt>
                <c:pt idx="40">
                  <c:v>42401</c:v>
                </c:pt>
                <c:pt idx="41">
                  <c:v>42430</c:v>
                </c:pt>
                <c:pt idx="42">
                  <c:v>42461</c:v>
                </c:pt>
                <c:pt idx="43">
                  <c:v>42491</c:v>
                </c:pt>
                <c:pt idx="44">
                  <c:v>42522</c:v>
                </c:pt>
                <c:pt idx="45">
                  <c:v>42552</c:v>
                </c:pt>
                <c:pt idx="46">
                  <c:v>42583</c:v>
                </c:pt>
                <c:pt idx="47">
                  <c:v>42614</c:v>
                </c:pt>
                <c:pt idx="48">
                  <c:v>42644</c:v>
                </c:pt>
                <c:pt idx="49">
                  <c:v>42675</c:v>
                </c:pt>
                <c:pt idx="50">
                  <c:v>42705</c:v>
                </c:pt>
                <c:pt idx="51">
                  <c:v>42736</c:v>
                </c:pt>
                <c:pt idx="52">
                  <c:v>42767</c:v>
                </c:pt>
                <c:pt idx="53">
                  <c:v>42795</c:v>
                </c:pt>
                <c:pt idx="54">
                  <c:v>42826</c:v>
                </c:pt>
                <c:pt idx="55">
                  <c:v>42856</c:v>
                </c:pt>
                <c:pt idx="56">
                  <c:v>42887</c:v>
                </c:pt>
                <c:pt idx="57">
                  <c:v>42917</c:v>
                </c:pt>
                <c:pt idx="58">
                  <c:v>42948</c:v>
                </c:pt>
                <c:pt idx="59">
                  <c:v>42979</c:v>
                </c:pt>
                <c:pt idx="60">
                  <c:v>43009</c:v>
                </c:pt>
                <c:pt idx="61">
                  <c:v>43040</c:v>
                </c:pt>
                <c:pt idx="62">
                  <c:v>43070</c:v>
                </c:pt>
                <c:pt idx="63">
                  <c:v>43101</c:v>
                </c:pt>
                <c:pt idx="64">
                  <c:v>43132</c:v>
                </c:pt>
                <c:pt idx="65">
                  <c:v>43160</c:v>
                </c:pt>
                <c:pt idx="66">
                  <c:v>43191</c:v>
                </c:pt>
                <c:pt idx="67">
                  <c:v>43221</c:v>
                </c:pt>
                <c:pt idx="68">
                  <c:v>43252</c:v>
                </c:pt>
                <c:pt idx="69">
                  <c:v>43282</c:v>
                </c:pt>
                <c:pt idx="70">
                  <c:v>43313</c:v>
                </c:pt>
                <c:pt idx="71">
                  <c:v>43344</c:v>
                </c:pt>
                <c:pt idx="72">
                  <c:v>43374</c:v>
                </c:pt>
                <c:pt idx="73">
                  <c:v>43405</c:v>
                </c:pt>
                <c:pt idx="74">
                  <c:v>43435</c:v>
                </c:pt>
                <c:pt idx="75">
                  <c:v>43466</c:v>
                </c:pt>
                <c:pt idx="76">
                  <c:v>43497</c:v>
                </c:pt>
                <c:pt idx="77">
                  <c:v>43525</c:v>
                </c:pt>
                <c:pt idx="78">
                  <c:v>43556</c:v>
                </c:pt>
                <c:pt idx="79">
                  <c:v>43586</c:v>
                </c:pt>
                <c:pt idx="80">
                  <c:v>43617</c:v>
                </c:pt>
                <c:pt idx="81">
                  <c:v>43647</c:v>
                </c:pt>
                <c:pt idx="82">
                  <c:v>43678</c:v>
                </c:pt>
                <c:pt idx="83">
                  <c:v>43709</c:v>
                </c:pt>
                <c:pt idx="84">
                  <c:v>43739</c:v>
                </c:pt>
                <c:pt idx="85">
                  <c:v>43770</c:v>
                </c:pt>
                <c:pt idx="86">
                  <c:v>43800</c:v>
                </c:pt>
              </c:numCache>
            </c:numRef>
          </c:cat>
          <c:val>
            <c:numRef>
              <c:f>Egypt!$E$2:$E$88</c:f>
              <c:numCache>
                <c:formatCode>0.00</c:formatCode>
                <c:ptCount val="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45.163636363636357</c:v>
                </c:pt>
                <c:pt idx="12">
                  <c:v>45.163636363636357</c:v>
                </c:pt>
                <c:pt idx="13">
                  <c:v>45.409090909090907</c:v>
                </c:pt>
                <c:pt idx="14">
                  <c:v>46.763636363636358</c:v>
                </c:pt>
                <c:pt idx="15">
                  <c:v>47.1</c:v>
                </c:pt>
                <c:pt idx="16">
                  <c:v>47.463636363636354</c:v>
                </c:pt>
                <c:pt idx="17">
                  <c:v>47.918181818181807</c:v>
                </c:pt>
                <c:pt idx="18">
                  <c:v>48.04999999999999</c:v>
                </c:pt>
                <c:pt idx="19">
                  <c:v>48.06666666666667</c:v>
                </c:pt>
                <c:pt idx="20">
                  <c:v>48.400000000000006</c:v>
                </c:pt>
                <c:pt idx="21">
                  <c:v>49.008333333333333</c:v>
                </c:pt>
                <c:pt idx="22">
                  <c:v>49.791666666666664</c:v>
                </c:pt>
                <c:pt idx="23">
                  <c:v>50.43333333333333</c:v>
                </c:pt>
                <c:pt idx="24">
                  <c:v>50.558333333333337</c:v>
                </c:pt>
                <c:pt idx="25">
                  <c:v>50.408333333333339</c:v>
                </c:pt>
                <c:pt idx="26">
                  <c:v>50.358333333333327</c:v>
                </c:pt>
                <c:pt idx="27">
                  <c:v>50.408333333333331</c:v>
                </c:pt>
                <c:pt idx="28">
                  <c:v>50.141666666666659</c:v>
                </c:pt>
                <c:pt idx="29">
                  <c:v>50.125</c:v>
                </c:pt>
                <c:pt idx="30">
                  <c:v>50.15</c:v>
                </c:pt>
                <c:pt idx="31">
                  <c:v>50.25</c:v>
                </c:pt>
                <c:pt idx="32">
                  <c:v>50.141666666666673</c:v>
                </c:pt>
                <c:pt idx="33">
                  <c:v>50.158333333333339</c:v>
                </c:pt>
                <c:pt idx="34">
                  <c:v>50.125000000000007</c:v>
                </c:pt>
                <c:pt idx="35">
                  <c:v>49.94166666666667</c:v>
                </c:pt>
                <c:pt idx="36">
                  <c:v>49.625</c:v>
                </c:pt>
                <c:pt idx="37">
                  <c:v>49.15</c:v>
                </c:pt>
                <c:pt idx="38">
                  <c:v>48.883333333333333</c:v>
                </c:pt>
                <c:pt idx="39">
                  <c:v>48.774999999999999</c:v>
                </c:pt>
                <c:pt idx="40">
                  <c:v>48.883333333333333</c:v>
                </c:pt>
                <c:pt idx="41">
                  <c:v>48.458333333333321</c:v>
                </c:pt>
                <c:pt idx="42">
                  <c:v>48.216666666666669</c:v>
                </c:pt>
                <c:pt idx="43">
                  <c:v>48.025000000000006</c:v>
                </c:pt>
                <c:pt idx="44">
                  <c:v>47.800000000000004</c:v>
                </c:pt>
                <c:pt idx="45">
                  <c:v>47.775000000000006</c:v>
                </c:pt>
                <c:pt idx="46">
                  <c:v>47.425000000000004</c:v>
                </c:pt>
                <c:pt idx="47">
                  <c:v>47.099999999999994</c:v>
                </c:pt>
                <c:pt idx="48">
                  <c:v>46.666666666666664</c:v>
                </c:pt>
                <c:pt idx="49">
                  <c:v>46.4</c:v>
                </c:pt>
                <c:pt idx="50">
                  <c:v>45.949999999999996</c:v>
                </c:pt>
                <c:pt idx="51">
                  <c:v>45.558333333333337</c:v>
                </c:pt>
                <c:pt idx="52">
                  <c:v>45.44166666666667</c:v>
                </c:pt>
                <c:pt idx="53">
                  <c:v>45.558333333333337</c:v>
                </c:pt>
                <c:pt idx="54">
                  <c:v>45.6</c:v>
                </c:pt>
                <c:pt idx="55">
                  <c:v>45.574999999999996</c:v>
                </c:pt>
                <c:pt idx="56">
                  <c:v>45.550000000000004</c:v>
                </c:pt>
                <c:pt idx="57">
                  <c:v>45.524999999999999</c:v>
                </c:pt>
                <c:pt idx="58">
                  <c:v>45.68333333333333</c:v>
                </c:pt>
                <c:pt idx="59">
                  <c:v>45.774999999999999</c:v>
                </c:pt>
                <c:pt idx="60">
                  <c:v>46.30833333333333</c:v>
                </c:pt>
                <c:pt idx="61">
                  <c:v>47.050000000000004</c:v>
                </c:pt>
                <c:pt idx="62">
                  <c:v>47.508333333333326</c:v>
                </c:pt>
                <c:pt idx="63">
                  <c:v>48.05833333333333</c:v>
                </c:pt>
                <c:pt idx="64">
                  <c:v>48.308333333333337</c:v>
                </c:pt>
                <c:pt idx="65">
                  <c:v>48.583333333333336</c:v>
                </c:pt>
                <c:pt idx="66">
                  <c:v>48.808333333333337</c:v>
                </c:pt>
                <c:pt idx="67">
                  <c:v>48.966666666666669</c:v>
                </c:pt>
                <c:pt idx="68">
                  <c:v>49.15</c:v>
                </c:pt>
                <c:pt idx="69">
                  <c:v>49.291666666666657</c:v>
                </c:pt>
                <c:pt idx="70">
                  <c:v>49.425000000000004</c:v>
                </c:pt>
                <c:pt idx="71">
                  <c:v>49.533333333333339</c:v>
                </c:pt>
                <c:pt idx="72">
                  <c:v>49.550000000000004</c:v>
                </c:pt>
                <c:pt idx="73">
                  <c:v>49.425000000000004</c:v>
                </c:pt>
                <c:pt idx="74">
                  <c:v>49.533333333333339</c:v>
                </c:pt>
                <c:pt idx="75">
                  <c:v>49.416666666666664</c:v>
                </c:pt>
                <c:pt idx="76">
                  <c:v>49.291666666666664</c:v>
                </c:pt>
                <c:pt idx="77">
                  <c:v>49.35</c:v>
                </c:pt>
                <c:pt idx="78">
                  <c:v>49.408333333333331</c:v>
                </c:pt>
                <c:pt idx="79">
                  <c:v>49.324999999999996</c:v>
                </c:pt>
                <c:pt idx="80">
                  <c:v>49.308333333333337</c:v>
                </c:pt>
                <c:pt idx="81">
                  <c:v>49.30833333333333</c:v>
                </c:pt>
                <c:pt idx="82">
                  <c:v>49.216666666666661</c:v>
                </c:pt>
                <c:pt idx="83">
                  <c:v>49.283333333333331</c:v>
                </c:pt>
                <c:pt idx="84">
                  <c:v>49.333333333333336</c:v>
                </c:pt>
                <c:pt idx="85">
                  <c:v>49.224999999999994</c:v>
                </c:pt>
                <c:pt idx="86">
                  <c:v>49.108333333333327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E9-4A86-A683-D04E75A9DC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'Euro Area'!$C$1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'Euro Area'!$B$2:$B$152</c:f>
              <c:numCache>
                <c:formatCode>m/d/yyyy</c:formatCode>
                <c:ptCount val="151"/>
                <c:pt idx="0">
                  <c:v>39234</c:v>
                </c:pt>
                <c:pt idx="1">
                  <c:v>39264</c:v>
                </c:pt>
                <c:pt idx="2">
                  <c:v>39295</c:v>
                </c:pt>
                <c:pt idx="3">
                  <c:v>39326</c:v>
                </c:pt>
                <c:pt idx="4">
                  <c:v>39356</c:v>
                </c:pt>
                <c:pt idx="5">
                  <c:v>39387</c:v>
                </c:pt>
                <c:pt idx="6">
                  <c:v>44184</c:v>
                </c:pt>
                <c:pt idx="7">
                  <c:v>39448</c:v>
                </c:pt>
                <c:pt idx="8">
                  <c:v>39479</c:v>
                </c:pt>
                <c:pt idx="9">
                  <c:v>39508</c:v>
                </c:pt>
                <c:pt idx="10">
                  <c:v>39539</c:v>
                </c:pt>
                <c:pt idx="11">
                  <c:v>39569</c:v>
                </c:pt>
                <c:pt idx="12">
                  <c:v>39600</c:v>
                </c:pt>
                <c:pt idx="13">
                  <c:v>39630</c:v>
                </c:pt>
                <c:pt idx="14">
                  <c:v>39661</c:v>
                </c:pt>
                <c:pt idx="15">
                  <c:v>39692</c:v>
                </c:pt>
                <c:pt idx="16">
                  <c:v>39722</c:v>
                </c:pt>
                <c:pt idx="17">
                  <c:v>39753</c:v>
                </c:pt>
                <c:pt idx="18">
                  <c:v>39783</c:v>
                </c:pt>
                <c:pt idx="19">
                  <c:v>39814</c:v>
                </c:pt>
                <c:pt idx="20">
                  <c:v>39845</c:v>
                </c:pt>
                <c:pt idx="21">
                  <c:v>39873</c:v>
                </c:pt>
                <c:pt idx="22">
                  <c:v>39904</c:v>
                </c:pt>
                <c:pt idx="23">
                  <c:v>39934</c:v>
                </c:pt>
                <c:pt idx="24">
                  <c:v>39965</c:v>
                </c:pt>
                <c:pt idx="25">
                  <c:v>39995</c:v>
                </c:pt>
                <c:pt idx="26">
                  <c:v>40026</c:v>
                </c:pt>
                <c:pt idx="27">
                  <c:v>40057</c:v>
                </c:pt>
                <c:pt idx="28">
                  <c:v>40087</c:v>
                </c:pt>
                <c:pt idx="29">
                  <c:v>40118</c:v>
                </c:pt>
                <c:pt idx="30">
                  <c:v>40148</c:v>
                </c:pt>
                <c:pt idx="31">
                  <c:v>40179</c:v>
                </c:pt>
                <c:pt idx="32">
                  <c:v>40210</c:v>
                </c:pt>
                <c:pt idx="33">
                  <c:v>40238</c:v>
                </c:pt>
                <c:pt idx="34">
                  <c:v>40269</c:v>
                </c:pt>
                <c:pt idx="35">
                  <c:v>40299</c:v>
                </c:pt>
                <c:pt idx="36">
                  <c:v>40330</c:v>
                </c:pt>
                <c:pt idx="37">
                  <c:v>40360</c:v>
                </c:pt>
                <c:pt idx="38">
                  <c:v>40391</c:v>
                </c:pt>
                <c:pt idx="39">
                  <c:v>40422</c:v>
                </c:pt>
                <c:pt idx="40">
                  <c:v>40452</c:v>
                </c:pt>
                <c:pt idx="41">
                  <c:v>40483</c:v>
                </c:pt>
                <c:pt idx="42">
                  <c:v>40513</c:v>
                </c:pt>
                <c:pt idx="43">
                  <c:v>40544</c:v>
                </c:pt>
                <c:pt idx="44">
                  <c:v>40575</c:v>
                </c:pt>
                <c:pt idx="45">
                  <c:v>40603</c:v>
                </c:pt>
                <c:pt idx="46">
                  <c:v>40634</c:v>
                </c:pt>
                <c:pt idx="47">
                  <c:v>40664</c:v>
                </c:pt>
                <c:pt idx="48">
                  <c:v>40695</c:v>
                </c:pt>
                <c:pt idx="49">
                  <c:v>40725</c:v>
                </c:pt>
                <c:pt idx="50">
                  <c:v>40756</c:v>
                </c:pt>
                <c:pt idx="51">
                  <c:v>40787</c:v>
                </c:pt>
                <c:pt idx="52">
                  <c:v>40817</c:v>
                </c:pt>
                <c:pt idx="53">
                  <c:v>40848</c:v>
                </c:pt>
                <c:pt idx="54">
                  <c:v>40878</c:v>
                </c:pt>
                <c:pt idx="55">
                  <c:v>40909</c:v>
                </c:pt>
                <c:pt idx="56">
                  <c:v>40940</c:v>
                </c:pt>
                <c:pt idx="57">
                  <c:v>40969</c:v>
                </c:pt>
                <c:pt idx="58">
                  <c:v>41000</c:v>
                </c:pt>
                <c:pt idx="59">
                  <c:v>41030</c:v>
                </c:pt>
                <c:pt idx="60">
                  <c:v>41061</c:v>
                </c:pt>
                <c:pt idx="61">
                  <c:v>41091</c:v>
                </c:pt>
                <c:pt idx="62">
                  <c:v>41122</c:v>
                </c:pt>
                <c:pt idx="63">
                  <c:v>41153</c:v>
                </c:pt>
                <c:pt idx="64">
                  <c:v>41183</c:v>
                </c:pt>
                <c:pt idx="65">
                  <c:v>41214</c:v>
                </c:pt>
                <c:pt idx="66">
                  <c:v>41244</c:v>
                </c:pt>
                <c:pt idx="67">
                  <c:v>41275</c:v>
                </c:pt>
                <c:pt idx="68">
                  <c:v>41306</c:v>
                </c:pt>
                <c:pt idx="69">
                  <c:v>41334</c:v>
                </c:pt>
                <c:pt idx="70">
                  <c:v>41365</c:v>
                </c:pt>
                <c:pt idx="71">
                  <c:v>41395</c:v>
                </c:pt>
                <c:pt idx="72">
                  <c:v>41426</c:v>
                </c:pt>
                <c:pt idx="73">
                  <c:v>41456</c:v>
                </c:pt>
                <c:pt idx="74">
                  <c:v>41487</c:v>
                </c:pt>
                <c:pt idx="75">
                  <c:v>41518</c:v>
                </c:pt>
                <c:pt idx="76">
                  <c:v>41548</c:v>
                </c:pt>
                <c:pt idx="77">
                  <c:v>41579</c:v>
                </c:pt>
                <c:pt idx="78">
                  <c:v>41609</c:v>
                </c:pt>
                <c:pt idx="79">
                  <c:v>41640</c:v>
                </c:pt>
                <c:pt idx="80">
                  <c:v>41671</c:v>
                </c:pt>
                <c:pt idx="81">
                  <c:v>41699</c:v>
                </c:pt>
                <c:pt idx="82">
                  <c:v>41730</c:v>
                </c:pt>
                <c:pt idx="83">
                  <c:v>41760</c:v>
                </c:pt>
                <c:pt idx="84">
                  <c:v>41791</c:v>
                </c:pt>
                <c:pt idx="85">
                  <c:v>41821</c:v>
                </c:pt>
                <c:pt idx="86">
                  <c:v>41852</c:v>
                </c:pt>
                <c:pt idx="87">
                  <c:v>41883</c:v>
                </c:pt>
                <c:pt idx="88">
                  <c:v>41913</c:v>
                </c:pt>
                <c:pt idx="89">
                  <c:v>41944</c:v>
                </c:pt>
                <c:pt idx="90">
                  <c:v>41974</c:v>
                </c:pt>
                <c:pt idx="91">
                  <c:v>42005</c:v>
                </c:pt>
                <c:pt idx="92">
                  <c:v>42036</c:v>
                </c:pt>
                <c:pt idx="93">
                  <c:v>42064</c:v>
                </c:pt>
                <c:pt idx="94">
                  <c:v>42095</c:v>
                </c:pt>
                <c:pt idx="95">
                  <c:v>42125</c:v>
                </c:pt>
                <c:pt idx="96">
                  <c:v>42156</c:v>
                </c:pt>
                <c:pt idx="97">
                  <c:v>42186</c:v>
                </c:pt>
                <c:pt idx="98">
                  <c:v>42217</c:v>
                </c:pt>
                <c:pt idx="99">
                  <c:v>42248</c:v>
                </c:pt>
                <c:pt idx="100">
                  <c:v>42278</c:v>
                </c:pt>
                <c:pt idx="101">
                  <c:v>42309</c:v>
                </c:pt>
                <c:pt idx="102">
                  <c:v>42339</c:v>
                </c:pt>
                <c:pt idx="103">
                  <c:v>42370</c:v>
                </c:pt>
                <c:pt idx="104">
                  <c:v>42401</c:v>
                </c:pt>
                <c:pt idx="105">
                  <c:v>42430</c:v>
                </c:pt>
                <c:pt idx="106">
                  <c:v>42461</c:v>
                </c:pt>
                <c:pt idx="107">
                  <c:v>42491</c:v>
                </c:pt>
                <c:pt idx="108">
                  <c:v>42522</c:v>
                </c:pt>
                <c:pt idx="109">
                  <c:v>42552</c:v>
                </c:pt>
                <c:pt idx="110">
                  <c:v>42583</c:v>
                </c:pt>
                <c:pt idx="111">
                  <c:v>42614</c:v>
                </c:pt>
                <c:pt idx="112">
                  <c:v>42644</c:v>
                </c:pt>
                <c:pt idx="113">
                  <c:v>42675</c:v>
                </c:pt>
                <c:pt idx="114">
                  <c:v>42705</c:v>
                </c:pt>
                <c:pt idx="115">
                  <c:v>42736</c:v>
                </c:pt>
                <c:pt idx="116">
                  <c:v>42767</c:v>
                </c:pt>
                <c:pt idx="117">
                  <c:v>42795</c:v>
                </c:pt>
                <c:pt idx="118">
                  <c:v>42826</c:v>
                </c:pt>
                <c:pt idx="119">
                  <c:v>42856</c:v>
                </c:pt>
                <c:pt idx="120">
                  <c:v>42887</c:v>
                </c:pt>
                <c:pt idx="121">
                  <c:v>42917</c:v>
                </c:pt>
                <c:pt idx="122">
                  <c:v>42948</c:v>
                </c:pt>
                <c:pt idx="123">
                  <c:v>42979</c:v>
                </c:pt>
                <c:pt idx="124">
                  <c:v>43009</c:v>
                </c:pt>
                <c:pt idx="125">
                  <c:v>43040</c:v>
                </c:pt>
                <c:pt idx="126">
                  <c:v>43070</c:v>
                </c:pt>
                <c:pt idx="127">
                  <c:v>43101</c:v>
                </c:pt>
                <c:pt idx="128">
                  <c:v>43132</c:v>
                </c:pt>
                <c:pt idx="129">
                  <c:v>43160</c:v>
                </c:pt>
                <c:pt idx="130">
                  <c:v>43191</c:v>
                </c:pt>
                <c:pt idx="131">
                  <c:v>43221</c:v>
                </c:pt>
                <c:pt idx="132">
                  <c:v>43252</c:v>
                </c:pt>
                <c:pt idx="133">
                  <c:v>43282</c:v>
                </c:pt>
                <c:pt idx="134">
                  <c:v>43313</c:v>
                </c:pt>
                <c:pt idx="135">
                  <c:v>43344</c:v>
                </c:pt>
                <c:pt idx="136">
                  <c:v>43374</c:v>
                </c:pt>
                <c:pt idx="137">
                  <c:v>43405</c:v>
                </c:pt>
                <c:pt idx="138">
                  <c:v>43435</c:v>
                </c:pt>
                <c:pt idx="139">
                  <c:v>43466</c:v>
                </c:pt>
                <c:pt idx="140">
                  <c:v>43497</c:v>
                </c:pt>
                <c:pt idx="141">
                  <c:v>43525</c:v>
                </c:pt>
                <c:pt idx="142">
                  <c:v>43556</c:v>
                </c:pt>
                <c:pt idx="143">
                  <c:v>43586</c:v>
                </c:pt>
                <c:pt idx="144">
                  <c:v>43617</c:v>
                </c:pt>
                <c:pt idx="145">
                  <c:v>43647</c:v>
                </c:pt>
                <c:pt idx="146">
                  <c:v>43678</c:v>
                </c:pt>
                <c:pt idx="147">
                  <c:v>43709</c:v>
                </c:pt>
                <c:pt idx="148">
                  <c:v>43739</c:v>
                </c:pt>
                <c:pt idx="149">
                  <c:v>43770</c:v>
                </c:pt>
                <c:pt idx="150">
                  <c:v>43800</c:v>
                </c:pt>
              </c:numCache>
            </c:numRef>
          </c:cat>
          <c:val>
            <c:numRef>
              <c:f>'Euro Area'!$C$2:$C$152</c:f>
              <c:numCache>
                <c:formatCode>0.00</c:formatCode>
                <c:ptCount val="151"/>
                <c:pt idx="0">
                  <c:v>55.6</c:v>
                </c:pt>
                <c:pt idx="1">
                  <c:v>54.9</c:v>
                </c:pt>
                <c:pt idx="2">
                  <c:v>54.3</c:v>
                </c:pt>
                <c:pt idx="3">
                  <c:v>53.2</c:v>
                </c:pt>
                <c:pt idx="4">
                  <c:v>51.5</c:v>
                </c:pt>
                <c:pt idx="5">
                  <c:v>52.8</c:v>
                </c:pt>
                <c:pt idx="6">
                  <c:v>45.9</c:v>
                </c:pt>
                <c:pt idx="7">
                  <c:v>52.8</c:v>
                </c:pt>
                <c:pt idx="8">
                  <c:v>52.3</c:v>
                </c:pt>
                <c:pt idx="9">
                  <c:v>52</c:v>
                </c:pt>
                <c:pt idx="10">
                  <c:v>50.7</c:v>
                </c:pt>
                <c:pt idx="11">
                  <c:v>50.6</c:v>
                </c:pt>
                <c:pt idx="12">
                  <c:v>49.2</c:v>
                </c:pt>
                <c:pt idx="13">
                  <c:v>47.4</c:v>
                </c:pt>
                <c:pt idx="14">
                  <c:v>47.6</c:v>
                </c:pt>
                <c:pt idx="15">
                  <c:v>45</c:v>
                </c:pt>
                <c:pt idx="16">
                  <c:v>41.1</c:v>
                </c:pt>
                <c:pt idx="17">
                  <c:v>35.6</c:v>
                </c:pt>
                <c:pt idx="18">
                  <c:v>33.9</c:v>
                </c:pt>
                <c:pt idx="19">
                  <c:v>34.4</c:v>
                </c:pt>
                <c:pt idx="20">
                  <c:v>33.5</c:v>
                </c:pt>
                <c:pt idx="21">
                  <c:v>33.9</c:v>
                </c:pt>
                <c:pt idx="22">
                  <c:v>36.799999999999997</c:v>
                </c:pt>
                <c:pt idx="23">
                  <c:v>40.700000000000003</c:v>
                </c:pt>
                <c:pt idx="24">
                  <c:v>42.6</c:v>
                </c:pt>
                <c:pt idx="25">
                  <c:v>46.3</c:v>
                </c:pt>
                <c:pt idx="26">
                  <c:v>48.2</c:v>
                </c:pt>
                <c:pt idx="27">
                  <c:v>49</c:v>
                </c:pt>
                <c:pt idx="28">
                  <c:v>50.7</c:v>
                </c:pt>
                <c:pt idx="29">
                  <c:v>51.2</c:v>
                </c:pt>
                <c:pt idx="30">
                  <c:v>51.6</c:v>
                </c:pt>
                <c:pt idx="31">
                  <c:v>52.4</c:v>
                </c:pt>
                <c:pt idx="32">
                  <c:v>54.2</c:v>
                </c:pt>
                <c:pt idx="33">
                  <c:v>56.6</c:v>
                </c:pt>
                <c:pt idx="34">
                  <c:v>57.6</c:v>
                </c:pt>
                <c:pt idx="35">
                  <c:v>55.8</c:v>
                </c:pt>
                <c:pt idx="36">
                  <c:v>55.6</c:v>
                </c:pt>
                <c:pt idx="37">
                  <c:v>56.7</c:v>
                </c:pt>
                <c:pt idx="38">
                  <c:v>55.1</c:v>
                </c:pt>
                <c:pt idx="39">
                  <c:v>53.7</c:v>
                </c:pt>
                <c:pt idx="40">
                  <c:v>54.6</c:v>
                </c:pt>
                <c:pt idx="41">
                  <c:v>55.3</c:v>
                </c:pt>
                <c:pt idx="42">
                  <c:v>57.1</c:v>
                </c:pt>
                <c:pt idx="43">
                  <c:v>57.3</c:v>
                </c:pt>
                <c:pt idx="44">
                  <c:v>59</c:v>
                </c:pt>
                <c:pt idx="45">
                  <c:v>57.5</c:v>
                </c:pt>
                <c:pt idx="46">
                  <c:v>58</c:v>
                </c:pt>
                <c:pt idx="47">
                  <c:v>54.6</c:v>
                </c:pt>
                <c:pt idx="48">
                  <c:v>52</c:v>
                </c:pt>
                <c:pt idx="49">
                  <c:v>50.4</c:v>
                </c:pt>
                <c:pt idx="50">
                  <c:v>49</c:v>
                </c:pt>
                <c:pt idx="51">
                  <c:v>48.5</c:v>
                </c:pt>
                <c:pt idx="52">
                  <c:v>47.1</c:v>
                </c:pt>
                <c:pt idx="53">
                  <c:v>46.4</c:v>
                </c:pt>
                <c:pt idx="54">
                  <c:v>46.9</c:v>
                </c:pt>
                <c:pt idx="55">
                  <c:v>48.8</c:v>
                </c:pt>
                <c:pt idx="56">
                  <c:v>49</c:v>
                </c:pt>
                <c:pt idx="57">
                  <c:v>46</c:v>
                </c:pt>
                <c:pt idx="58">
                  <c:v>45.9</c:v>
                </c:pt>
                <c:pt idx="59">
                  <c:v>45.1</c:v>
                </c:pt>
                <c:pt idx="60">
                  <c:v>45.1</c:v>
                </c:pt>
                <c:pt idx="61">
                  <c:v>44</c:v>
                </c:pt>
                <c:pt idx="62">
                  <c:v>45.1</c:v>
                </c:pt>
                <c:pt idx="63">
                  <c:v>46.1</c:v>
                </c:pt>
                <c:pt idx="64">
                  <c:v>45.4</c:v>
                </c:pt>
                <c:pt idx="65">
                  <c:v>46.2</c:v>
                </c:pt>
                <c:pt idx="66">
                  <c:v>46.1</c:v>
                </c:pt>
                <c:pt idx="67">
                  <c:v>47.9</c:v>
                </c:pt>
                <c:pt idx="68">
                  <c:v>47.9</c:v>
                </c:pt>
                <c:pt idx="69">
                  <c:v>46.8</c:v>
                </c:pt>
                <c:pt idx="70">
                  <c:v>46.7</c:v>
                </c:pt>
                <c:pt idx="71">
                  <c:v>48.3</c:v>
                </c:pt>
                <c:pt idx="72">
                  <c:v>48.8</c:v>
                </c:pt>
                <c:pt idx="73">
                  <c:v>50.3</c:v>
                </c:pt>
                <c:pt idx="74">
                  <c:v>51.4</c:v>
                </c:pt>
                <c:pt idx="75">
                  <c:v>51.1</c:v>
                </c:pt>
                <c:pt idx="76">
                  <c:v>51.3</c:v>
                </c:pt>
                <c:pt idx="77">
                  <c:v>51.6</c:v>
                </c:pt>
                <c:pt idx="78">
                  <c:v>52.7</c:v>
                </c:pt>
                <c:pt idx="79">
                  <c:v>54</c:v>
                </c:pt>
                <c:pt idx="80">
                  <c:v>53.2</c:v>
                </c:pt>
                <c:pt idx="81">
                  <c:v>53</c:v>
                </c:pt>
                <c:pt idx="82">
                  <c:v>53.4</c:v>
                </c:pt>
                <c:pt idx="83">
                  <c:v>52.2</c:v>
                </c:pt>
                <c:pt idx="84">
                  <c:v>51.8</c:v>
                </c:pt>
                <c:pt idx="85">
                  <c:v>51.8</c:v>
                </c:pt>
                <c:pt idx="86">
                  <c:v>50.7</c:v>
                </c:pt>
                <c:pt idx="87">
                  <c:v>50.3</c:v>
                </c:pt>
                <c:pt idx="88">
                  <c:v>50.6</c:v>
                </c:pt>
                <c:pt idx="89">
                  <c:v>50.1</c:v>
                </c:pt>
                <c:pt idx="90">
                  <c:v>50.6</c:v>
                </c:pt>
                <c:pt idx="91">
                  <c:v>51</c:v>
                </c:pt>
                <c:pt idx="92">
                  <c:v>51</c:v>
                </c:pt>
                <c:pt idx="93">
                  <c:v>52.2</c:v>
                </c:pt>
                <c:pt idx="94">
                  <c:v>52</c:v>
                </c:pt>
                <c:pt idx="95">
                  <c:v>52.2</c:v>
                </c:pt>
                <c:pt idx="96">
                  <c:v>52.5</c:v>
                </c:pt>
                <c:pt idx="97">
                  <c:v>52.4</c:v>
                </c:pt>
                <c:pt idx="98">
                  <c:v>52.3</c:v>
                </c:pt>
                <c:pt idx="99">
                  <c:v>52</c:v>
                </c:pt>
                <c:pt idx="100">
                  <c:v>52.3</c:v>
                </c:pt>
                <c:pt idx="101">
                  <c:v>52.8</c:v>
                </c:pt>
                <c:pt idx="102">
                  <c:v>53.2</c:v>
                </c:pt>
                <c:pt idx="103">
                  <c:v>52.3</c:v>
                </c:pt>
                <c:pt idx="104">
                  <c:v>51.2</c:v>
                </c:pt>
                <c:pt idx="105">
                  <c:v>51.6</c:v>
                </c:pt>
                <c:pt idx="106">
                  <c:v>51.7</c:v>
                </c:pt>
                <c:pt idx="107">
                  <c:v>51.5</c:v>
                </c:pt>
                <c:pt idx="108">
                  <c:v>52.8</c:v>
                </c:pt>
                <c:pt idx="109">
                  <c:v>52</c:v>
                </c:pt>
                <c:pt idx="110">
                  <c:v>51.7</c:v>
                </c:pt>
                <c:pt idx="111">
                  <c:v>52.6</c:v>
                </c:pt>
                <c:pt idx="112">
                  <c:v>53.5</c:v>
                </c:pt>
                <c:pt idx="113">
                  <c:v>53.7</c:v>
                </c:pt>
                <c:pt idx="114">
                  <c:v>54.9</c:v>
                </c:pt>
                <c:pt idx="115">
                  <c:v>55.2</c:v>
                </c:pt>
                <c:pt idx="116">
                  <c:v>55.4</c:v>
                </c:pt>
                <c:pt idx="117">
                  <c:v>56.2</c:v>
                </c:pt>
                <c:pt idx="118">
                  <c:v>56.7</c:v>
                </c:pt>
                <c:pt idx="119">
                  <c:v>57</c:v>
                </c:pt>
                <c:pt idx="120">
                  <c:v>57.4</c:v>
                </c:pt>
                <c:pt idx="121">
                  <c:v>56.6</c:v>
                </c:pt>
                <c:pt idx="122">
                  <c:v>57.4</c:v>
                </c:pt>
                <c:pt idx="123">
                  <c:v>58.1</c:v>
                </c:pt>
                <c:pt idx="124">
                  <c:v>58.5</c:v>
                </c:pt>
                <c:pt idx="125">
                  <c:v>60.1</c:v>
                </c:pt>
                <c:pt idx="126">
                  <c:v>60.6</c:v>
                </c:pt>
                <c:pt idx="127">
                  <c:v>59.6</c:v>
                </c:pt>
                <c:pt idx="128">
                  <c:v>58.6</c:v>
                </c:pt>
                <c:pt idx="129">
                  <c:v>56.6</c:v>
                </c:pt>
                <c:pt idx="130">
                  <c:v>56.2</c:v>
                </c:pt>
                <c:pt idx="131">
                  <c:v>55.5</c:v>
                </c:pt>
                <c:pt idx="132">
                  <c:v>54.9</c:v>
                </c:pt>
                <c:pt idx="133">
                  <c:v>55.1</c:v>
                </c:pt>
                <c:pt idx="134">
                  <c:v>54.6</c:v>
                </c:pt>
                <c:pt idx="135">
                  <c:v>53.2</c:v>
                </c:pt>
                <c:pt idx="136">
                  <c:v>52</c:v>
                </c:pt>
                <c:pt idx="137">
                  <c:v>51.8</c:v>
                </c:pt>
                <c:pt idx="138">
                  <c:v>51.4</c:v>
                </c:pt>
                <c:pt idx="139">
                  <c:v>50.5</c:v>
                </c:pt>
                <c:pt idx="140">
                  <c:v>49.3</c:v>
                </c:pt>
                <c:pt idx="141">
                  <c:v>47.5</c:v>
                </c:pt>
                <c:pt idx="142">
                  <c:v>47.9</c:v>
                </c:pt>
                <c:pt idx="143">
                  <c:v>47.7</c:v>
                </c:pt>
                <c:pt idx="144">
                  <c:v>47.6</c:v>
                </c:pt>
                <c:pt idx="145">
                  <c:v>46.5</c:v>
                </c:pt>
                <c:pt idx="146">
                  <c:v>47</c:v>
                </c:pt>
                <c:pt idx="147">
                  <c:v>45.7</c:v>
                </c:pt>
                <c:pt idx="148">
                  <c:v>45.9</c:v>
                </c:pt>
                <c:pt idx="149">
                  <c:v>46.9</c:v>
                </c:pt>
                <c:pt idx="150">
                  <c:v>45.9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D5-4368-867E-5A4F18A7538F}"/>
            </c:ext>
          </c:extLst>
        </c:ser>
        <c:ser>
          <c:idx val="1"/>
          <c:order val="1"/>
          <c:tx>
            <c:strRef>
              <c:f>'Euro Area'!$D$1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'Euro Area'!$B$2:$B$152</c:f>
              <c:numCache>
                <c:formatCode>m/d/yyyy</c:formatCode>
                <c:ptCount val="151"/>
                <c:pt idx="0">
                  <c:v>39234</c:v>
                </c:pt>
                <c:pt idx="1">
                  <c:v>39264</c:v>
                </c:pt>
                <c:pt idx="2">
                  <c:v>39295</c:v>
                </c:pt>
                <c:pt idx="3">
                  <c:v>39326</c:v>
                </c:pt>
                <c:pt idx="4">
                  <c:v>39356</c:v>
                </c:pt>
                <c:pt idx="5">
                  <c:v>39387</c:v>
                </c:pt>
                <c:pt idx="6">
                  <c:v>44184</c:v>
                </c:pt>
                <c:pt idx="7">
                  <c:v>39448</c:v>
                </c:pt>
                <c:pt idx="8">
                  <c:v>39479</c:v>
                </c:pt>
                <c:pt idx="9">
                  <c:v>39508</c:v>
                </c:pt>
                <c:pt idx="10">
                  <c:v>39539</c:v>
                </c:pt>
                <c:pt idx="11">
                  <c:v>39569</c:v>
                </c:pt>
                <c:pt idx="12">
                  <c:v>39600</c:v>
                </c:pt>
                <c:pt idx="13">
                  <c:v>39630</c:v>
                </c:pt>
                <c:pt idx="14">
                  <c:v>39661</c:v>
                </c:pt>
                <c:pt idx="15">
                  <c:v>39692</c:v>
                </c:pt>
                <c:pt idx="16">
                  <c:v>39722</c:v>
                </c:pt>
                <c:pt idx="17">
                  <c:v>39753</c:v>
                </c:pt>
                <c:pt idx="18">
                  <c:v>39783</c:v>
                </c:pt>
                <c:pt idx="19">
                  <c:v>39814</c:v>
                </c:pt>
                <c:pt idx="20">
                  <c:v>39845</c:v>
                </c:pt>
                <c:pt idx="21">
                  <c:v>39873</c:v>
                </c:pt>
                <c:pt idx="22">
                  <c:v>39904</c:v>
                </c:pt>
                <c:pt idx="23">
                  <c:v>39934</c:v>
                </c:pt>
                <c:pt idx="24">
                  <c:v>39965</c:v>
                </c:pt>
                <c:pt idx="25">
                  <c:v>39995</c:v>
                </c:pt>
                <c:pt idx="26">
                  <c:v>40026</c:v>
                </c:pt>
                <c:pt idx="27">
                  <c:v>40057</c:v>
                </c:pt>
                <c:pt idx="28">
                  <c:v>40087</c:v>
                </c:pt>
                <c:pt idx="29">
                  <c:v>40118</c:v>
                </c:pt>
                <c:pt idx="30">
                  <c:v>40148</c:v>
                </c:pt>
                <c:pt idx="31">
                  <c:v>40179</c:v>
                </c:pt>
                <c:pt idx="32">
                  <c:v>40210</c:v>
                </c:pt>
                <c:pt idx="33">
                  <c:v>40238</c:v>
                </c:pt>
                <c:pt idx="34">
                  <c:v>40269</c:v>
                </c:pt>
                <c:pt idx="35">
                  <c:v>40299</c:v>
                </c:pt>
                <c:pt idx="36">
                  <c:v>40330</c:v>
                </c:pt>
                <c:pt idx="37">
                  <c:v>40360</c:v>
                </c:pt>
                <c:pt idx="38">
                  <c:v>40391</c:v>
                </c:pt>
                <c:pt idx="39">
                  <c:v>40422</c:v>
                </c:pt>
                <c:pt idx="40">
                  <c:v>40452</c:v>
                </c:pt>
                <c:pt idx="41">
                  <c:v>40483</c:v>
                </c:pt>
                <c:pt idx="42">
                  <c:v>40513</c:v>
                </c:pt>
                <c:pt idx="43">
                  <c:v>40544</c:v>
                </c:pt>
                <c:pt idx="44">
                  <c:v>40575</c:v>
                </c:pt>
                <c:pt idx="45">
                  <c:v>40603</c:v>
                </c:pt>
                <c:pt idx="46">
                  <c:v>40634</c:v>
                </c:pt>
                <c:pt idx="47">
                  <c:v>40664</c:v>
                </c:pt>
                <c:pt idx="48">
                  <c:v>40695</c:v>
                </c:pt>
                <c:pt idx="49">
                  <c:v>40725</c:v>
                </c:pt>
                <c:pt idx="50">
                  <c:v>40756</c:v>
                </c:pt>
                <c:pt idx="51">
                  <c:v>40787</c:v>
                </c:pt>
                <c:pt idx="52">
                  <c:v>40817</c:v>
                </c:pt>
                <c:pt idx="53">
                  <c:v>40848</c:v>
                </c:pt>
                <c:pt idx="54">
                  <c:v>40878</c:v>
                </c:pt>
                <c:pt idx="55">
                  <c:v>40909</c:v>
                </c:pt>
                <c:pt idx="56">
                  <c:v>40940</c:v>
                </c:pt>
                <c:pt idx="57">
                  <c:v>40969</c:v>
                </c:pt>
                <c:pt idx="58">
                  <c:v>41000</c:v>
                </c:pt>
                <c:pt idx="59">
                  <c:v>41030</c:v>
                </c:pt>
                <c:pt idx="60">
                  <c:v>41061</c:v>
                </c:pt>
                <c:pt idx="61">
                  <c:v>41091</c:v>
                </c:pt>
                <c:pt idx="62">
                  <c:v>41122</c:v>
                </c:pt>
                <c:pt idx="63">
                  <c:v>41153</c:v>
                </c:pt>
                <c:pt idx="64">
                  <c:v>41183</c:v>
                </c:pt>
                <c:pt idx="65">
                  <c:v>41214</c:v>
                </c:pt>
                <c:pt idx="66">
                  <c:v>41244</c:v>
                </c:pt>
                <c:pt idx="67">
                  <c:v>41275</c:v>
                </c:pt>
                <c:pt idx="68">
                  <c:v>41306</c:v>
                </c:pt>
                <c:pt idx="69">
                  <c:v>41334</c:v>
                </c:pt>
                <c:pt idx="70">
                  <c:v>41365</c:v>
                </c:pt>
                <c:pt idx="71">
                  <c:v>41395</c:v>
                </c:pt>
                <c:pt idx="72">
                  <c:v>41426</c:v>
                </c:pt>
                <c:pt idx="73">
                  <c:v>41456</c:v>
                </c:pt>
                <c:pt idx="74">
                  <c:v>41487</c:v>
                </c:pt>
                <c:pt idx="75">
                  <c:v>41518</c:v>
                </c:pt>
                <c:pt idx="76">
                  <c:v>41548</c:v>
                </c:pt>
                <c:pt idx="77">
                  <c:v>41579</c:v>
                </c:pt>
                <c:pt idx="78">
                  <c:v>41609</c:v>
                </c:pt>
                <c:pt idx="79">
                  <c:v>41640</c:v>
                </c:pt>
                <c:pt idx="80">
                  <c:v>41671</c:v>
                </c:pt>
                <c:pt idx="81">
                  <c:v>41699</c:v>
                </c:pt>
                <c:pt idx="82">
                  <c:v>41730</c:v>
                </c:pt>
                <c:pt idx="83">
                  <c:v>41760</c:v>
                </c:pt>
                <c:pt idx="84">
                  <c:v>41791</c:v>
                </c:pt>
                <c:pt idx="85">
                  <c:v>41821</c:v>
                </c:pt>
                <c:pt idx="86">
                  <c:v>41852</c:v>
                </c:pt>
                <c:pt idx="87">
                  <c:v>41883</c:v>
                </c:pt>
                <c:pt idx="88">
                  <c:v>41913</c:v>
                </c:pt>
                <c:pt idx="89">
                  <c:v>41944</c:v>
                </c:pt>
                <c:pt idx="90">
                  <c:v>41974</c:v>
                </c:pt>
                <c:pt idx="91">
                  <c:v>42005</c:v>
                </c:pt>
                <c:pt idx="92">
                  <c:v>42036</c:v>
                </c:pt>
                <c:pt idx="93">
                  <c:v>42064</c:v>
                </c:pt>
                <c:pt idx="94">
                  <c:v>42095</c:v>
                </c:pt>
                <c:pt idx="95">
                  <c:v>42125</c:v>
                </c:pt>
                <c:pt idx="96">
                  <c:v>42156</c:v>
                </c:pt>
                <c:pt idx="97">
                  <c:v>42186</c:v>
                </c:pt>
                <c:pt idx="98">
                  <c:v>42217</c:v>
                </c:pt>
                <c:pt idx="99">
                  <c:v>42248</c:v>
                </c:pt>
                <c:pt idx="100">
                  <c:v>42278</c:v>
                </c:pt>
                <c:pt idx="101">
                  <c:v>42309</c:v>
                </c:pt>
                <c:pt idx="102">
                  <c:v>42339</c:v>
                </c:pt>
                <c:pt idx="103">
                  <c:v>42370</c:v>
                </c:pt>
                <c:pt idx="104">
                  <c:v>42401</c:v>
                </c:pt>
                <c:pt idx="105">
                  <c:v>42430</c:v>
                </c:pt>
                <c:pt idx="106">
                  <c:v>42461</c:v>
                </c:pt>
                <c:pt idx="107">
                  <c:v>42491</c:v>
                </c:pt>
                <c:pt idx="108">
                  <c:v>42522</c:v>
                </c:pt>
                <c:pt idx="109">
                  <c:v>42552</c:v>
                </c:pt>
                <c:pt idx="110">
                  <c:v>42583</c:v>
                </c:pt>
                <c:pt idx="111">
                  <c:v>42614</c:v>
                </c:pt>
                <c:pt idx="112">
                  <c:v>42644</c:v>
                </c:pt>
                <c:pt idx="113">
                  <c:v>42675</c:v>
                </c:pt>
                <c:pt idx="114">
                  <c:v>42705</c:v>
                </c:pt>
                <c:pt idx="115">
                  <c:v>42736</c:v>
                </c:pt>
                <c:pt idx="116">
                  <c:v>42767</c:v>
                </c:pt>
                <c:pt idx="117">
                  <c:v>42795</c:v>
                </c:pt>
                <c:pt idx="118">
                  <c:v>42826</c:v>
                </c:pt>
                <c:pt idx="119">
                  <c:v>42856</c:v>
                </c:pt>
                <c:pt idx="120">
                  <c:v>42887</c:v>
                </c:pt>
                <c:pt idx="121">
                  <c:v>42917</c:v>
                </c:pt>
                <c:pt idx="122">
                  <c:v>42948</c:v>
                </c:pt>
                <c:pt idx="123">
                  <c:v>42979</c:v>
                </c:pt>
                <c:pt idx="124">
                  <c:v>43009</c:v>
                </c:pt>
                <c:pt idx="125">
                  <c:v>43040</c:v>
                </c:pt>
                <c:pt idx="126">
                  <c:v>43070</c:v>
                </c:pt>
                <c:pt idx="127">
                  <c:v>43101</c:v>
                </c:pt>
                <c:pt idx="128">
                  <c:v>43132</c:v>
                </c:pt>
                <c:pt idx="129">
                  <c:v>43160</c:v>
                </c:pt>
                <c:pt idx="130">
                  <c:v>43191</c:v>
                </c:pt>
                <c:pt idx="131">
                  <c:v>43221</c:v>
                </c:pt>
                <c:pt idx="132">
                  <c:v>43252</c:v>
                </c:pt>
                <c:pt idx="133">
                  <c:v>43282</c:v>
                </c:pt>
                <c:pt idx="134">
                  <c:v>43313</c:v>
                </c:pt>
                <c:pt idx="135">
                  <c:v>43344</c:v>
                </c:pt>
                <c:pt idx="136">
                  <c:v>43374</c:v>
                </c:pt>
                <c:pt idx="137">
                  <c:v>43405</c:v>
                </c:pt>
                <c:pt idx="138">
                  <c:v>43435</c:v>
                </c:pt>
                <c:pt idx="139">
                  <c:v>43466</c:v>
                </c:pt>
                <c:pt idx="140">
                  <c:v>43497</c:v>
                </c:pt>
                <c:pt idx="141">
                  <c:v>43525</c:v>
                </c:pt>
                <c:pt idx="142">
                  <c:v>43556</c:v>
                </c:pt>
                <c:pt idx="143">
                  <c:v>43586</c:v>
                </c:pt>
                <c:pt idx="144">
                  <c:v>43617</c:v>
                </c:pt>
                <c:pt idx="145">
                  <c:v>43647</c:v>
                </c:pt>
                <c:pt idx="146">
                  <c:v>43678</c:v>
                </c:pt>
                <c:pt idx="147">
                  <c:v>43709</c:v>
                </c:pt>
                <c:pt idx="148">
                  <c:v>43739</c:v>
                </c:pt>
                <c:pt idx="149">
                  <c:v>43770</c:v>
                </c:pt>
                <c:pt idx="150">
                  <c:v>43800</c:v>
                </c:pt>
              </c:numCache>
            </c:numRef>
          </c:cat>
          <c:val>
            <c:numRef>
              <c:f>'Euro Area'!$D$2:$D$152</c:f>
              <c:numCache>
                <c:formatCode>0.00</c:formatCode>
                <c:ptCount val="151"/>
                <c:pt idx="1">
                  <c:v>-0.70000000000000284</c:v>
                </c:pt>
                <c:pt idx="2">
                  <c:v>-0.60000000000000142</c:v>
                </c:pt>
                <c:pt idx="3">
                  <c:v>-1.0999999999999943</c:v>
                </c:pt>
                <c:pt idx="4">
                  <c:v>-1.7000000000000028</c:v>
                </c:pt>
                <c:pt idx="5">
                  <c:v>1.2999999999999972</c:v>
                </c:pt>
                <c:pt idx="6">
                  <c:v>-6.8999999999999986</c:v>
                </c:pt>
                <c:pt idx="7">
                  <c:v>6.8999999999999986</c:v>
                </c:pt>
                <c:pt idx="8">
                  <c:v>-0.5</c:v>
                </c:pt>
                <c:pt idx="9">
                  <c:v>-0.29999999999999716</c:v>
                </c:pt>
                <c:pt idx="10">
                  <c:v>-1.2999999999999972</c:v>
                </c:pt>
                <c:pt idx="11">
                  <c:v>-0.10000000000000142</c:v>
                </c:pt>
                <c:pt idx="12">
                  <c:v>-1.3999999999999986</c:v>
                </c:pt>
                <c:pt idx="13">
                  <c:v>-1.8000000000000043</c:v>
                </c:pt>
                <c:pt idx="14">
                  <c:v>0.20000000000000284</c:v>
                </c:pt>
                <c:pt idx="15">
                  <c:v>-2.6000000000000014</c:v>
                </c:pt>
                <c:pt idx="16">
                  <c:v>-3.8999999999999986</c:v>
                </c:pt>
                <c:pt idx="17">
                  <c:v>-5.5</c:v>
                </c:pt>
                <c:pt idx="18">
                  <c:v>-1.7000000000000028</c:v>
                </c:pt>
                <c:pt idx="19">
                  <c:v>0.5</c:v>
                </c:pt>
                <c:pt idx="20">
                  <c:v>-0.89999999999999858</c:v>
                </c:pt>
                <c:pt idx="21">
                  <c:v>0.39999999999999858</c:v>
                </c:pt>
                <c:pt idx="22">
                  <c:v>2.8999999999999986</c:v>
                </c:pt>
                <c:pt idx="23">
                  <c:v>3.9000000000000057</c:v>
                </c:pt>
                <c:pt idx="24">
                  <c:v>1.8999999999999986</c:v>
                </c:pt>
                <c:pt idx="25">
                  <c:v>3.6999999999999957</c:v>
                </c:pt>
                <c:pt idx="26">
                  <c:v>1.9000000000000057</c:v>
                </c:pt>
                <c:pt idx="27">
                  <c:v>0.79999999999999716</c:v>
                </c:pt>
                <c:pt idx="28">
                  <c:v>1.7000000000000028</c:v>
                </c:pt>
                <c:pt idx="29">
                  <c:v>0.5</c:v>
                </c:pt>
                <c:pt idx="30">
                  <c:v>0.39999999999999858</c:v>
                </c:pt>
                <c:pt idx="31">
                  <c:v>0.79999999999999716</c:v>
                </c:pt>
                <c:pt idx="32">
                  <c:v>1.8000000000000043</c:v>
                </c:pt>
                <c:pt idx="33">
                  <c:v>2.3999999999999986</c:v>
                </c:pt>
                <c:pt idx="34">
                  <c:v>1</c:v>
                </c:pt>
                <c:pt idx="35">
                  <c:v>-1.8000000000000043</c:v>
                </c:pt>
                <c:pt idx="36">
                  <c:v>-0.19999999999999574</c:v>
                </c:pt>
                <c:pt idx="37">
                  <c:v>1.1000000000000014</c:v>
                </c:pt>
                <c:pt idx="38">
                  <c:v>-1.6000000000000014</c:v>
                </c:pt>
                <c:pt idx="39">
                  <c:v>-1.3999999999999986</c:v>
                </c:pt>
                <c:pt idx="40">
                  <c:v>0.89999999999999858</c:v>
                </c:pt>
                <c:pt idx="41">
                  <c:v>0.69999999999999574</c:v>
                </c:pt>
                <c:pt idx="42">
                  <c:v>1.8000000000000043</c:v>
                </c:pt>
                <c:pt idx="43">
                  <c:v>0.19999999999999574</c:v>
                </c:pt>
                <c:pt idx="44">
                  <c:v>1.7000000000000028</c:v>
                </c:pt>
                <c:pt idx="45">
                  <c:v>-1.5</c:v>
                </c:pt>
                <c:pt idx="46">
                  <c:v>0.5</c:v>
                </c:pt>
                <c:pt idx="47">
                  <c:v>-3.3999999999999986</c:v>
                </c:pt>
                <c:pt idx="48">
                  <c:v>-2.6000000000000014</c:v>
                </c:pt>
                <c:pt idx="49">
                  <c:v>-1.6000000000000014</c:v>
                </c:pt>
                <c:pt idx="50">
                  <c:v>-1.3999999999999986</c:v>
                </c:pt>
                <c:pt idx="51">
                  <c:v>-0.5</c:v>
                </c:pt>
                <c:pt idx="52">
                  <c:v>-1.3999999999999986</c:v>
                </c:pt>
                <c:pt idx="53">
                  <c:v>-0.70000000000000284</c:v>
                </c:pt>
                <c:pt idx="54">
                  <c:v>0.5</c:v>
                </c:pt>
                <c:pt idx="55">
                  <c:v>1.8999999999999986</c:v>
                </c:pt>
                <c:pt idx="56">
                  <c:v>0.20000000000000284</c:v>
                </c:pt>
                <c:pt idx="57">
                  <c:v>-3</c:v>
                </c:pt>
                <c:pt idx="58">
                  <c:v>-0.10000000000000142</c:v>
                </c:pt>
                <c:pt idx="59">
                  <c:v>-0.79999999999999716</c:v>
                </c:pt>
                <c:pt idx="60">
                  <c:v>0</c:v>
                </c:pt>
                <c:pt idx="61">
                  <c:v>-1.1000000000000014</c:v>
                </c:pt>
                <c:pt idx="62">
                  <c:v>1.1000000000000014</c:v>
                </c:pt>
                <c:pt idx="63">
                  <c:v>1</c:v>
                </c:pt>
                <c:pt idx="64">
                  <c:v>-0.70000000000000284</c:v>
                </c:pt>
                <c:pt idx="65">
                  <c:v>0.80000000000000426</c:v>
                </c:pt>
                <c:pt idx="66">
                  <c:v>-0.10000000000000142</c:v>
                </c:pt>
                <c:pt idx="67">
                  <c:v>1.7999999999999972</c:v>
                </c:pt>
                <c:pt idx="68">
                  <c:v>0</c:v>
                </c:pt>
                <c:pt idx="69">
                  <c:v>-1.1000000000000014</c:v>
                </c:pt>
                <c:pt idx="70">
                  <c:v>-9.9999999999994316E-2</c:v>
                </c:pt>
                <c:pt idx="71">
                  <c:v>1.5999999999999943</c:v>
                </c:pt>
                <c:pt idx="72">
                  <c:v>0.5</c:v>
                </c:pt>
                <c:pt idx="73">
                  <c:v>1.5</c:v>
                </c:pt>
                <c:pt idx="74">
                  <c:v>1.1000000000000014</c:v>
                </c:pt>
                <c:pt idx="75">
                  <c:v>-0.29999999999999716</c:v>
                </c:pt>
                <c:pt idx="76">
                  <c:v>0.19999999999999574</c:v>
                </c:pt>
                <c:pt idx="77">
                  <c:v>0.30000000000000426</c:v>
                </c:pt>
                <c:pt idx="78">
                  <c:v>1.1000000000000014</c:v>
                </c:pt>
                <c:pt idx="79">
                  <c:v>1.2999999999999972</c:v>
                </c:pt>
                <c:pt idx="80">
                  <c:v>-0.79999999999999716</c:v>
                </c:pt>
                <c:pt idx="81">
                  <c:v>-0.20000000000000284</c:v>
                </c:pt>
                <c:pt idx="82">
                  <c:v>0.39999999999999858</c:v>
                </c:pt>
                <c:pt idx="83">
                  <c:v>-1.1999999999999957</c:v>
                </c:pt>
                <c:pt idx="84">
                  <c:v>-0.40000000000000568</c:v>
                </c:pt>
                <c:pt idx="85">
                  <c:v>0</c:v>
                </c:pt>
                <c:pt idx="86">
                  <c:v>-1.0999999999999943</c:v>
                </c:pt>
                <c:pt idx="87">
                  <c:v>-0.40000000000000568</c:v>
                </c:pt>
                <c:pt idx="88">
                  <c:v>0.30000000000000426</c:v>
                </c:pt>
                <c:pt idx="89">
                  <c:v>-0.5</c:v>
                </c:pt>
                <c:pt idx="90">
                  <c:v>0.5</c:v>
                </c:pt>
                <c:pt idx="91">
                  <c:v>0.39999999999999858</c:v>
                </c:pt>
                <c:pt idx="92">
                  <c:v>0</c:v>
                </c:pt>
                <c:pt idx="93">
                  <c:v>1.2000000000000028</c:v>
                </c:pt>
                <c:pt idx="94">
                  <c:v>-0.20000000000000284</c:v>
                </c:pt>
                <c:pt idx="95">
                  <c:v>0.20000000000000284</c:v>
                </c:pt>
                <c:pt idx="96">
                  <c:v>0.29999999999999716</c:v>
                </c:pt>
                <c:pt idx="97">
                  <c:v>-0.10000000000000142</c:v>
                </c:pt>
                <c:pt idx="98">
                  <c:v>-0.10000000000000142</c:v>
                </c:pt>
                <c:pt idx="99">
                  <c:v>-0.29999999999999716</c:v>
                </c:pt>
                <c:pt idx="100">
                  <c:v>0.29999999999999716</c:v>
                </c:pt>
                <c:pt idx="101">
                  <c:v>0.5</c:v>
                </c:pt>
                <c:pt idx="102">
                  <c:v>0.40000000000000568</c:v>
                </c:pt>
                <c:pt idx="103">
                  <c:v>-0.90000000000000568</c:v>
                </c:pt>
                <c:pt idx="104">
                  <c:v>-1.0999999999999943</c:v>
                </c:pt>
                <c:pt idx="105">
                  <c:v>0.39999999999999858</c:v>
                </c:pt>
                <c:pt idx="106">
                  <c:v>0.10000000000000142</c:v>
                </c:pt>
                <c:pt idx="107">
                  <c:v>-0.20000000000000284</c:v>
                </c:pt>
                <c:pt idx="108">
                  <c:v>1.2999999999999972</c:v>
                </c:pt>
                <c:pt idx="109">
                  <c:v>-0.79999999999999716</c:v>
                </c:pt>
                <c:pt idx="110">
                  <c:v>-0.29999999999999716</c:v>
                </c:pt>
                <c:pt idx="111">
                  <c:v>0.89999999999999858</c:v>
                </c:pt>
                <c:pt idx="112">
                  <c:v>0.89999999999999858</c:v>
                </c:pt>
                <c:pt idx="113">
                  <c:v>0.20000000000000284</c:v>
                </c:pt>
                <c:pt idx="114">
                  <c:v>1.1999999999999957</c:v>
                </c:pt>
                <c:pt idx="115">
                  <c:v>0.30000000000000426</c:v>
                </c:pt>
                <c:pt idx="116">
                  <c:v>0.19999999999999574</c:v>
                </c:pt>
                <c:pt idx="117">
                  <c:v>0.80000000000000426</c:v>
                </c:pt>
                <c:pt idx="118">
                  <c:v>0.5</c:v>
                </c:pt>
                <c:pt idx="119">
                  <c:v>0.29999999999999716</c:v>
                </c:pt>
                <c:pt idx="120">
                  <c:v>0.39999999999999858</c:v>
                </c:pt>
                <c:pt idx="121">
                  <c:v>-0.79999999999999716</c:v>
                </c:pt>
                <c:pt idx="122">
                  <c:v>0.79999999999999716</c:v>
                </c:pt>
                <c:pt idx="123">
                  <c:v>0.70000000000000284</c:v>
                </c:pt>
                <c:pt idx="124">
                  <c:v>0.39999999999999858</c:v>
                </c:pt>
                <c:pt idx="125">
                  <c:v>1.6000000000000014</c:v>
                </c:pt>
                <c:pt idx="126">
                  <c:v>0.5</c:v>
                </c:pt>
                <c:pt idx="127">
                  <c:v>-1</c:v>
                </c:pt>
                <c:pt idx="128">
                  <c:v>-1</c:v>
                </c:pt>
                <c:pt idx="129">
                  <c:v>-2</c:v>
                </c:pt>
                <c:pt idx="130">
                  <c:v>-0.39999999999999858</c:v>
                </c:pt>
                <c:pt idx="131">
                  <c:v>-0.70000000000000284</c:v>
                </c:pt>
                <c:pt idx="132">
                  <c:v>-0.60000000000000142</c:v>
                </c:pt>
                <c:pt idx="133">
                  <c:v>0.20000000000000284</c:v>
                </c:pt>
                <c:pt idx="134">
                  <c:v>-0.5</c:v>
                </c:pt>
                <c:pt idx="135">
                  <c:v>-1.3999999999999986</c:v>
                </c:pt>
                <c:pt idx="136">
                  <c:v>-1.2000000000000028</c:v>
                </c:pt>
                <c:pt idx="137">
                  <c:v>-0.20000000000000284</c:v>
                </c:pt>
                <c:pt idx="138">
                  <c:v>-0.39999999999999858</c:v>
                </c:pt>
                <c:pt idx="139">
                  <c:v>-0.89999999999999858</c:v>
                </c:pt>
                <c:pt idx="140">
                  <c:v>-1.2000000000000028</c:v>
                </c:pt>
                <c:pt idx="141">
                  <c:v>-1.7999999999999972</c:v>
                </c:pt>
                <c:pt idx="142">
                  <c:v>0.39999999999999858</c:v>
                </c:pt>
                <c:pt idx="143">
                  <c:v>-0.19999999999999574</c:v>
                </c:pt>
                <c:pt idx="144">
                  <c:v>-0.10000000000000142</c:v>
                </c:pt>
                <c:pt idx="145">
                  <c:v>-1.1000000000000014</c:v>
                </c:pt>
                <c:pt idx="146">
                  <c:v>0.5</c:v>
                </c:pt>
                <c:pt idx="147">
                  <c:v>-1.2999999999999972</c:v>
                </c:pt>
                <c:pt idx="148">
                  <c:v>0.19999999999999574</c:v>
                </c:pt>
                <c:pt idx="149">
                  <c:v>1</c:v>
                </c:pt>
                <c:pt idx="150">
                  <c:v>-1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D5-4368-867E-5A4F18A7538F}"/>
            </c:ext>
          </c:extLst>
        </c:ser>
        <c:ser>
          <c:idx val="2"/>
          <c:order val="2"/>
          <c:tx>
            <c:strRef>
              <c:f>'Euro Area'!$E$1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'Euro Area'!$B$2:$B$152</c:f>
              <c:numCache>
                <c:formatCode>m/d/yyyy</c:formatCode>
                <c:ptCount val="151"/>
                <c:pt idx="0">
                  <c:v>39234</c:v>
                </c:pt>
                <c:pt idx="1">
                  <c:v>39264</c:v>
                </c:pt>
                <c:pt idx="2">
                  <c:v>39295</c:v>
                </c:pt>
                <c:pt idx="3">
                  <c:v>39326</c:v>
                </c:pt>
                <c:pt idx="4">
                  <c:v>39356</c:v>
                </c:pt>
                <c:pt idx="5">
                  <c:v>39387</c:v>
                </c:pt>
                <c:pt idx="6">
                  <c:v>44184</c:v>
                </c:pt>
                <c:pt idx="7">
                  <c:v>39448</c:v>
                </c:pt>
                <c:pt idx="8">
                  <c:v>39479</c:v>
                </c:pt>
                <c:pt idx="9">
                  <c:v>39508</c:v>
                </c:pt>
                <c:pt idx="10">
                  <c:v>39539</c:v>
                </c:pt>
                <c:pt idx="11">
                  <c:v>39569</c:v>
                </c:pt>
                <c:pt idx="12">
                  <c:v>39600</c:v>
                </c:pt>
                <c:pt idx="13">
                  <c:v>39630</c:v>
                </c:pt>
                <c:pt idx="14">
                  <c:v>39661</c:v>
                </c:pt>
                <c:pt idx="15">
                  <c:v>39692</c:v>
                </c:pt>
                <c:pt idx="16">
                  <c:v>39722</c:v>
                </c:pt>
                <c:pt idx="17">
                  <c:v>39753</c:v>
                </c:pt>
                <c:pt idx="18">
                  <c:v>39783</c:v>
                </c:pt>
                <c:pt idx="19">
                  <c:v>39814</c:v>
                </c:pt>
                <c:pt idx="20">
                  <c:v>39845</c:v>
                </c:pt>
                <c:pt idx="21">
                  <c:v>39873</c:v>
                </c:pt>
                <c:pt idx="22">
                  <c:v>39904</c:v>
                </c:pt>
                <c:pt idx="23">
                  <c:v>39934</c:v>
                </c:pt>
                <c:pt idx="24">
                  <c:v>39965</c:v>
                </c:pt>
                <c:pt idx="25">
                  <c:v>39995</c:v>
                </c:pt>
                <c:pt idx="26">
                  <c:v>40026</c:v>
                </c:pt>
                <c:pt idx="27">
                  <c:v>40057</c:v>
                </c:pt>
                <c:pt idx="28">
                  <c:v>40087</c:v>
                </c:pt>
                <c:pt idx="29">
                  <c:v>40118</c:v>
                </c:pt>
                <c:pt idx="30">
                  <c:v>40148</c:v>
                </c:pt>
                <c:pt idx="31">
                  <c:v>40179</c:v>
                </c:pt>
                <c:pt idx="32">
                  <c:v>40210</c:v>
                </c:pt>
                <c:pt idx="33">
                  <c:v>40238</c:v>
                </c:pt>
                <c:pt idx="34">
                  <c:v>40269</c:v>
                </c:pt>
                <c:pt idx="35">
                  <c:v>40299</c:v>
                </c:pt>
                <c:pt idx="36">
                  <c:v>40330</c:v>
                </c:pt>
                <c:pt idx="37">
                  <c:v>40360</c:v>
                </c:pt>
                <c:pt idx="38">
                  <c:v>40391</c:v>
                </c:pt>
                <c:pt idx="39">
                  <c:v>40422</c:v>
                </c:pt>
                <c:pt idx="40">
                  <c:v>40452</c:v>
                </c:pt>
                <c:pt idx="41">
                  <c:v>40483</c:v>
                </c:pt>
                <c:pt idx="42">
                  <c:v>40513</c:v>
                </c:pt>
                <c:pt idx="43">
                  <c:v>40544</c:v>
                </c:pt>
                <c:pt idx="44">
                  <c:v>40575</c:v>
                </c:pt>
                <c:pt idx="45">
                  <c:v>40603</c:v>
                </c:pt>
                <c:pt idx="46">
                  <c:v>40634</c:v>
                </c:pt>
                <c:pt idx="47">
                  <c:v>40664</c:v>
                </c:pt>
                <c:pt idx="48">
                  <c:v>40695</c:v>
                </c:pt>
                <c:pt idx="49">
                  <c:v>40725</c:v>
                </c:pt>
                <c:pt idx="50">
                  <c:v>40756</c:v>
                </c:pt>
                <c:pt idx="51">
                  <c:v>40787</c:v>
                </c:pt>
                <c:pt idx="52">
                  <c:v>40817</c:v>
                </c:pt>
                <c:pt idx="53">
                  <c:v>40848</c:v>
                </c:pt>
                <c:pt idx="54">
                  <c:v>40878</c:v>
                </c:pt>
                <c:pt idx="55">
                  <c:v>40909</c:v>
                </c:pt>
                <c:pt idx="56">
                  <c:v>40940</c:v>
                </c:pt>
                <c:pt idx="57">
                  <c:v>40969</c:v>
                </c:pt>
                <c:pt idx="58">
                  <c:v>41000</c:v>
                </c:pt>
                <c:pt idx="59">
                  <c:v>41030</c:v>
                </c:pt>
                <c:pt idx="60">
                  <c:v>41061</c:v>
                </c:pt>
                <c:pt idx="61">
                  <c:v>41091</c:v>
                </c:pt>
                <c:pt idx="62">
                  <c:v>41122</c:v>
                </c:pt>
                <c:pt idx="63">
                  <c:v>41153</c:v>
                </c:pt>
                <c:pt idx="64">
                  <c:v>41183</c:v>
                </c:pt>
                <c:pt idx="65">
                  <c:v>41214</c:v>
                </c:pt>
                <c:pt idx="66">
                  <c:v>41244</c:v>
                </c:pt>
                <c:pt idx="67">
                  <c:v>41275</c:v>
                </c:pt>
                <c:pt idx="68">
                  <c:v>41306</c:v>
                </c:pt>
                <c:pt idx="69">
                  <c:v>41334</c:v>
                </c:pt>
                <c:pt idx="70">
                  <c:v>41365</c:v>
                </c:pt>
                <c:pt idx="71">
                  <c:v>41395</c:v>
                </c:pt>
                <c:pt idx="72">
                  <c:v>41426</c:v>
                </c:pt>
                <c:pt idx="73">
                  <c:v>41456</c:v>
                </c:pt>
                <c:pt idx="74">
                  <c:v>41487</c:v>
                </c:pt>
                <c:pt idx="75">
                  <c:v>41518</c:v>
                </c:pt>
                <c:pt idx="76">
                  <c:v>41548</c:v>
                </c:pt>
                <c:pt idx="77">
                  <c:v>41579</c:v>
                </c:pt>
                <c:pt idx="78">
                  <c:v>41609</c:v>
                </c:pt>
                <c:pt idx="79">
                  <c:v>41640</c:v>
                </c:pt>
                <c:pt idx="80">
                  <c:v>41671</c:v>
                </c:pt>
                <c:pt idx="81">
                  <c:v>41699</c:v>
                </c:pt>
                <c:pt idx="82">
                  <c:v>41730</c:v>
                </c:pt>
                <c:pt idx="83">
                  <c:v>41760</c:v>
                </c:pt>
                <c:pt idx="84">
                  <c:v>41791</c:v>
                </c:pt>
                <c:pt idx="85">
                  <c:v>41821</c:v>
                </c:pt>
                <c:pt idx="86">
                  <c:v>41852</c:v>
                </c:pt>
                <c:pt idx="87">
                  <c:v>41883</c:v>
                </c:pt>
                <c:pt idx="88">
                  <c:v>41913</c:v>
                </c:pt>
                <c:pt idx="89">
                  <c:v>41944</c:v>
                </c:pt>
                <c:pt idx="90">
                  <c:v>41974</c:v>
                </c:pt>
                <c:pt idx="91">
                  <c:v>42005</c:v>
                </c:pt>
                <c:pt idx="92">
                  <c:v>42036</c:v>
                </c:pt>
                <c:pt idx="93">
                  <c:v>42064</c:v>
                </c:pt>
                <c:pt idx="94">
                  <c:v>42095</c:v>
                </c:pt>
                <c:pt idx="95">
                  <c:v>42125</c:v>
                </c:pt>
                <c:pt idx="96">
                  <c:v>42156</c:v>
                </c:pt>
                <c:pt idx="97">
                  <c:v>42186</c:v>
                </c:pt>
                <c:pt idx="98">
                  <c:v>42217</c:v>
                </c:pt>
                <c:pt idx="99">
                  <c:v>42248</c:v>
                </c:pt>
                <c:pt idx="100">
                  <c:v>42278</c:v>
                </c:pt>
                <c:pt idx="101">
                  <c:v>42309</c:v>
                </c:pt>
                <c:pt idx="102">
                  <c:v>42339</c:v>
                </c:pt>
                <c:pt idx="103">
                  <c:v>42370</c:v>
                </c:pt>
                <c:pt idx="104">
                  <c:v>42401</c:v>
                </c:pt>
                <c:pt idx="105">
                  <c:v>42430</c:v>
                </c:pt>
                <c:pt idx="106">
                  <c:v>42461</c:v>
                </c:pt>
                <c:pt idx="107">
                  <c:v>42491</c:v>
                </c:pt>
                <c:pt idx="108">
                  <c:v>42522</c:v>
                </c:pt>
                <c:pt idx="109">
                  <c:v>42552</c:v>
                </c:pt>
                <c:pt idx="110">
                  <c:v>42583</c:v>
                </c:pt>
                <c:pt idx="111">
                  <c:v>42614</c:v>
                </c:pt>
                <c:pt idx="112">
                  <c:v>42644</c:v>
                </c:pt>
                <c:pt idx="113">
                  <c:v>42675</c:v>
                </c:pt>
                <c:pt idx="114">
                  <c:v>42705</c:v>
                </c:pt>
                <c:pt idx="115">
                  <c:v>42736</c:v>
                </c:pt>
                <c:pt idx="116">
                  <c:v>42767</c:v>
                </c:pt>
                <c:pt idx="117">
                  <c:v>42795</c:v>
                </c:pt>
                <c:pt idx="118">
                  <c:v>42826</c:v>
                </c:pt>
                <c:pt idx="119">
                  <c:v>42856</c:v>
                </c:pt>
                <c:pt idx="120">
                  <c:v>42887</c:v>
                </c:pt>
                <c:pt idx="121">
                  <c:v>42917</c:v>
                </c:pt>
                <c:pt idx="122">
                  <c:v>42948</c:v>
                </c:pt>
                <c:pt idx="123">
                  <c:v>42979</c:v>
                </c:pt>
                <c:pt idx="124">
                  <c:v>43009</c:v>
                </c:pt>
                <c:pt idx="125">
                  <c:v>43040</c:v>
                </c:pt>
                <c:pt idx="126">
                  <c:v>43070</c:v>
                </c:pt>
                <c:pt idx="127">
                  <c:v>43101</c:v>
                </c:pt>
                <c:pt idx="128">
                  <c:v>43132</c:v>
                </c:pt>
                <c:pt idx="129">
                  <c:v>43160</c:v>
                </c:pt>
                <c:pt idx="130">
                  <c:v>43191</c:v>
                </c:pt>
                <c:pt idx="131">
                  <c:v>43221</c:v>
                </c:pt>
                <c:pt idx="132">
                  <c:v>43252</c:v>
                </c:pt>
                <c:pt idx="133">
                  <c:v>43282</c:v>
                </c:pt>
                <c:pt idx="134">
                  <c:v>43313</c:v>
                </c:pt>
                <c:pt idx="135">
                  <c:v>43344</c:v>
                </c:pt>
                <c:pt idx="136">
                  <c:v>43374</c:v>
                </c:pt>
                <c:pt idx="137">
                  <c:v>43405</c:v>
                </c:pt>
                <c:pt idx="138">
                  <c:v>43435</c:v>
                </c:pt>
                <c:pt idx="139">
                  <c:v>43466</c:v>
                </c:pt>
                <c:pt idx="140">
                  <c:v>43497</c:v>
                </c:pt>
                <c:pt idx="141">
                  <c:v>43525</c:v>
                </c:pt>
                <c:pt idx="142">
                  <c:v>43556</c:v>
                </c:pt>
                <c:pt idx="143">
                  <c:v>43586</c:v>
                </c:pt>
                <c:pt idx="144">
                  <c:v>43617</c:v>
                </c:pt>
                <c:pt idx="145">
                  <c:v>43647</c:v>
                </c:pt>
                <c:pt idx="146">
                  <c:v>43678</c:v>
                </c:pt>
                <c:pt idx="147">
                  <c:v>43709</c:v>
                </c:pt>
                <c:pt idx="148">
                  <c:v>43739</c:v>
                </c:pt>
                <c:pt idx="149">
                  <c:v>43770</c:v>
                </c:pt>
                <c:pt idx="150">
                  <c:v>43800</c:v>
                </c:pt>
              </c:numCache>
            </c:numRef>
          </c:cat>
          <c:val>
            <c:numRef>
              <c:f>'Euro Area'!$E$2:$E$152</c:f>
              <c:numCache>
                <c:formatCode>0.00</c:formatCode>
                <c:ptCount val="1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52.790909090909096</c:v>
                </c:pt>
                <c:pt idx="12">
                  <c:v>52.209090909090918</c:v>
                </c:pt>
                <c:pt idx="13">
                  <c:v>51.527272727272731</c:v>
                </c:pt>
                <c:pt idx="14">
                  <c:v>50.918181818181822</c:v>
                </c:pt>
                <c:pt idx="15">
                  <c:v>50.172727272727272</c:v>
                </c:pt>
                <c:pt idx="16">
                  <c:v>49.227272727272727</c:v>
                </c:pt>
                <c:pt idx="17">
                  <c:v>47.663636363636371</c:v>
                </c:pt>
                <c:pt idx="18">
                  <c:v>46.516666666666673</c:v>
                </c:pt>
                <c:pt idx="19">
                  <c:v>44.983333333333341</c:v>
                </c:pt>
                <c:pt idx="20">
                  <c:v>43.416666666666664</c:v>
                </c:pt>
                <c:pt idx="21">
                  <c:v>41.908333333333331</c:v>
                </c:pt>
                <c:pt idx="22">
                  <c:v>40.75</c:v>
                </c:pt>
                <c:pt idx="23">
                  <c:v>39.92499999999999</c:v>
                </c:pt>
                <c:pt idx="24">
                  <c:v>39.375</c:v>
                </c:pt>
                <c:pt idx="25">
                  <c:v>39.283333333333339</c:v>
                </c:pt>
                <c:pt idx="26">
                  <c:v>39.333333333333336</c:v>
                </c:pt>
                <c:pt idx="27">
                  <c:v>39.666666666666664</c:v>
                </c:pt>
                <c:pt idx="28">
                  <c:v>40.466666666666669</c:v>
                </c:pt>
                <c:pt idx="29">
                  <c:v>41.766666666666659</c:v>
                </c:pt>
                <c:pt idx="30">
                  <c:v>43.241666666666667</c:v>
                </c:pt>
                <c:pt idx="31">
                  <c:v>44.741666666666667</c:v>
                </c:pt>
                <c:pt idx="32">
                  <c:v>46.466666666666669</c:v>
                </c:pt>
                <c:pt idx="33">
                  <c:v>48.358333333333327</c:v>
                </c:pt>
                <c:pt idx="34">
                  <c:v>50.091666666666669</c:v>
                </c:pt>
                <c:pt idx="35">
                  <c:v>51.349999999999994</c:v>
                </c:pt>
                <c:pt idx="36">
                  <c:v>52.43333333333333</c:v>
                </c:pt>
                <c:pt idx="37">
                  <c:v>53.300000000000011</c:v>
                </c:pt>
                <c:pt idx="38">
                  <c:v>53.875000000000007</c:v>
                </c:pt>
                <c:pt idx="39">
                  <c:v>54.26666666666668</c:v>
                </c:pt>
                <c:pt idx="40">
                  <c:v>54.591666666666676</c:v>
                </c:pt>
                <c:pt idx="41">
                  <c:v>54.933333333333337</c:v>
                </c:pt>
                <c:pt idx="42">
                  <c:v>55.391666666666659</c:v>
                </c:pt>
                <c:pt idx="43">
                  <c:v>55.800000000000004</c:v>
                </c:pt>
                <c:pt idx="44">
                  <c:v>56.199999999999996</c:v>
                </c:pt>
                <c:pt idx="45">
                  <c:v>56.275000000000006</c:v>
                </c:pt>
                <c:pt idx="46">
                  <c:v>56.308333333333337</c:v>
                </c:pt>
                <c:pt idx="47">
                  <c:v>56.208333333333343</c:v>
                </c:pt>
                <c:pt idx="48">
                  <c:v>55.908333333333331</c:v>
                </c:pt>
                <c:pt idx="49">
                  <c:v>55.383333333333333</c:v>
                </c:pt>
                <c:pt idx="50">
                  <c:v>54.875</c:v>
                </c:pt>
                <c:pt idx="51">
                  <c:v>54.44166666666667</c:v>
                </c:pt>
                <c:pt idx="52">
                  <c:v>53.81666666666667</c:v>
                </c:pt>
                <c:pt idx="53">
                  <c:v>53.074999999999996</c:v>
                </c:pt>
                <c:pt idx="54">
                  <c:v>52.224999999999994</c:v>
                </c:pt>
                <c:pt idx="55">
                  <c:v>51.516666666666659</c:v>
                </c:pt>
                <c:pt idx="56">
                  <c:v>50.68333333333333</c:v>
                </c:pt>
                <c:pt idx="57">
                  <c:v>49.725000000000001</c:v>
                </c:pt>
                <c:pt idx="58">
                  <c:v>48.716666666666669</c:v>
                </c:pt>
                <c:pt idx="59">
                  <c:v>47.925000000000004</c:v>
                </c:pt>
                <c:pt idx="60">
                  <c:v>47.35</c:v>
                </c:pt>
                <c:pt idx="61">
                  <c:v>46.816666666666663</c:v>
                </c:pt>
                <c:pt idx="62">
                  <c:v>46.491666666666667</c:v>
                </c:pt>
                <c:pt idx="63">
                  <c:v>46.291666666666664</c:v>
                </c:pt>
                <c:pt idx="64">
                  <c:v>46.150000000000006</c:v>
                </c:pt>
                <c:pt idx="65">
                  <c:v>46.133333333333333</c:v>
                </c:pt>
                <c:pt idx="66">
                  <c:v>46.06666666666667</c:v>
                </c:pt>
                <c:pt idx="67">
                  <c:v>45.991666666666674</c:v>
                </c:pt>
                <c:pt idx="68">
                  <c:v>45.9</c:v>
                </c:pt>
                <c:pt idx="69">
                  <c:v>45.966666666666661</c:v>
                </c:pt>
                <c:pt idx="70">
                  <c:v>46.033333333333331</c:v>
                </c:pt>
                <c:pt idx="71">
                  <c:v>46.29999999999999</c:v>
                </c:pt>
                <c:pt idx="72">
                  <c:v>46.608333333333327</c:v>
                </c:pt>
                <c:pt idx="73">
                  <c:v>47.133333333333326</c:v>
                </c:pt>
                <c:pt idx="74">
                  <c:v>47.658333333333331</c:v>
                </c:pt>
                <c:pt idx="75">
                  <c:v>48.07500000000001</c:v>
                </c:pt>
                <c:pt idx="76">
                  <c:v>48.566666666666663</c:v>
                </c:pt>
                <c:pt idx="77">
                  <c:v>49.016666666666673</c:v>
                </c:pt>
                <c:pt idx="78">
                  <c:v>49.56666666666667</c:v>
                </c:pt>
                <c:pt idx="79">
                  <c:v>50.07500000000001</c:v>
                </c:pt>
                <c:pt idx="80">
                  <c:v>50.516666666666673</c:v>
                </c:pt>
                <c:pt idx="81">
                  <c:v>51.033333333333339</c:v>
                </c:pt>
                <c:pt idx="82">
                  <c:v>51.591666666666669</c:v>
                </c:pt>
                <c:pt idx="83">
                  <c:v>51.916666666666664</c:v>
                </c:pt>
                <c:pt idx="84">
                  <c:v>52.166666666666664</c:v>
                </c:pt>
                <c:pt idx="85">
                  <c:v>52.291666666666657</c:v>
                </c:pt>
                <c:pt idx="86">
                  <c:v>52.233333333333327</c:v>
                </c:pt>
                <c:pt idx="87">
                  <c:v>52.166666666666664</c:v>
                </c:pt>
                <c:pt idx="88">
                  <c:v>52.108333333333327</c:v>
                </c:pt>
                <c:pt idx="89">
                  <c:v>51.983333333333341</c:v>
                </c:pt>
                <c:pt idx="90">
                  <c:v>51.808333333333337</c:v>
                </c:pt>
                <c:pt idx="91">
                  <c:v>51.558333333333337</c:v>
                </c:pt>
                <c:pt idx="92">
                  <c:v>51.375000000000007</c:v>
                </c:pt>
                <c:pt idx="93">
                  <c:v>51.308333333333337</c:v>
                </c:pt>
                <c:pt idx="94">
                  <c:v>51.19166666666667</c:v>
                </c:pt>
                <c:pt idx="95">
                  <c:v>51.19166666666667</c:v>
                </c:pt>
                <c:pt idx="96">
                  <c:v>51.25</c:v>
                </c:pt>
                <c:pt idx="97">
                  <c:v>51.29999999999999</c:v>
                </c:pt>
                <c:pt idx="98">
                  <c:v>51.43333333333333</c:v>
                </c:pt>
                <c:pt idx="99">
                  <c:v>51.574999999999996</c:v>
                </c:pt>
                <c:pt idx="100">
                  <c:v>51.716666666666661</c:v>
                </c:pt>
                <c:pt idx="101">
                  <c:v>51.941666666666663</c:v>
                </c:pt>
                <c:pt idx="102">
                  <c:v>52.158333333333331</c:v>
                </c:pt>
                <c:pt idx="103">
                  <c:v>52.266666666666659</c:v>
                </c:pt>
                <c:pt idx="104">
                  <c:v>52.283333333333339</c:v>
                </c:pt>
                <c:pt idx="105">
                  <c:v>52.233333333333341</c:v>
                </c:pt>
                <c:pt idx="106">
                  <c:v>52.208333333333343</c:v>
                </c:pt>
                <c:pt idx="107">
                  <c:v>52.150000000000006</c:v>
                </c:pt>
                <c:pt idx="108">
                  <c:v>52.175000000000004</c:v>
                </c:pt>
                <c:pt idx="109">
                  <c:v>52.141666666666659</c:v>
                </c:pt>
                <c:pt idx="110">
                  <c:v>52.091666666666669</c:v>
                </c:pt>
                <c:pt idx="111">
                  <c:v>52.14166666666668</c:v>
                </c:pt>
                <c:pt idx="112">
                  <c:v>52.241666666666674</c:v>
                </c:pt>
                <c:pt idx="113">
                  <c:v>52.31666666666667</c:v>
                </c:pt>
                <c:pt idx="114">
                  <c:v>52.458333333333343</c:v>
                </c:pt>
                <c:pt idx="115">
                  <c:v>52.70000000000001</c:v>
                </c:pt>
                <c:pt idx="116">
                  <c:v>53.050000000000004</c:v>
                </c:pt>
                <c:pt idx="117">
                  <c:v>53.433333333333337</c:v>
                </c:pt>
                <c:pt idx="118">
                  <c:v>53.85</c:v>
                </c:pt>
                <c:pt idx="119">
                  <c:v>54.308333333333337</c:v>
                </c:pt>
                <c:pt idx="120">
                  <c:v>54.691666666666663</c:v>
                </c:pt>
                <c:pt idx="121">
                  <c:v>55.074999999999989</c:v>
                </c:pt>
                <c:pt idx="122">
                  <c:v>55.550000000000004</c:v>
                </c:pt>
                <c:pt idx="123">
                  <c:v>56.008333333333326</c:v>
                </c:pt>
                <c:pt idx="124">
                  <c:v>56.425000000000004</c:v>
                </c:pt>
                <c:pt idx="125">
                  <c:v>56.958333333333336</c:v>
                </c:pt>
                <c:pt idx="126">
                  <c:v>57.433333333333337</c:v>
                </c:pt>
                <c:pt idx="127">
                  <c:v>57.800000000000004</c:v>
                </c:pt>
                <c:pt idx="128">
                  <c:v>58.06666666666667</c:v>
                </c:pt>
                <c:pt idx="129">
                  <c:v>58.1</c:v>
                </c:pt>
                <c:pt idx="130">
                  <c:v>58.058333333333344</c:v>
                </c:pt>
                <c:pt idx="131">
                  <c:v>57.933333333333344</c:v>
                </c:pt>
                <c:pt idx="132">
                  <c:v>57.725000000000001</c:v>
                </c:pt>
                <c:pt idx="133">
                  <c:v>57.6</c:v>
                </c:pt>
                <c:pt idx="134">
                  <c:v>57.366666666666667</c:v>
                </c:pt>
                <c:pt idx="135">
                  <c:v>56.958333333333343</c:v>
                </c:pt>
                <c:pt idx="136">
                  <c:v>56.416666666666664</c:v>
                </c:pt>
                <c:pt idx="137">
                  <c:v>55.725000000000001</c:v>
                </c:pt>
                <c:pt idx="138">
                  <c:v>54.958333333333321</c:v>
                </c:pt>
                <c:pt idx="139">
                  <c:v>54.199999999999996</c:v>
                </c:pt>
                <c:pt idx="140">
                  <c:v>53.425000000000004</c:v>
                </c:pt>
                <c:pt idx="141">
                  <c:v>52.666666666666664</c:v>
                </c:pt>
                <c:pt idx="142">
                  <c:v>51.974999999999994</c:v>
                </c:pt>
                <c:pt idx="143">
                  <c:v>51.324999999999996</c:v>
                </c:pt>
                <c:pt idx="144">
                  <c:v>50.716666666666669</c:v>
                </c:pt>
                <c:pt idx="145">
                  <c:v>50</c:v>
                </c:pt>
                <c:pt idx="146">
                  <c:v>49.366666666666667</c:v>
                </c:pt>
                <c:pt idx="147">
                  <c:v>48.741666666666674</c:v>
                </c:pt>
                <c:pt idx="148">
                  <c:v>48.233333333333327</c:v>
                </c:pt>
                <c:pt idx="149">
                  <c:v>47.824999999999996</c:v>
                </c:pt>
                <c:pt idx="150">
                  <c:v>47.366666666666667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D5-4368-867E-5A4F18A753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France!$C$1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France!$B$2:$B$106</c:f>
              <c:numCache>
                <c:formatCode>m/d/yyyy</c:formatCode>
                <c:ptCount val="105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44184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</c:numCache>
            </c:numRef>
          </c:cat>
          <c:val>
            <c:numRef>
              <c:f>France!$C$2:$C$106</c:f>
              <c:numCache>
                <c:formatCode>0.00</c:formatCode>
                <c:ptCount val="105"/>
                <c:pt idx="0">
                  <c:v>57.5</c:v>
                </c:pt>
                <c:pt idx="1">
                  <c:v>54.9</c:v>
                </c:pt>
                <c:pt idx="2">
                  <c:v>52.5</c:v>
                </c:pt>
                <c:pt idx="3">
                  <c:v>50.5</c:v>
                </c:pt>
                <c:pt idx="4">
                  <c:v>49.1</c:v>
                </c:pt>
                <c:pt idx="5">
                  <c:v>48.2</c:v>
                </c:pt>
                <c:pt idx="6">
                  <c:v>50.3</c:v>
                </c:pt>
                <c:pt idx="7">
                  <c:v>47.3</c:v>
                </c:pt>
                <c:pt idx="8">
                  <c:v>48.9</c:v>
                </c:pt>
                <c:pt idx="9">
                  <c:v>48.5</c:v>
                </c:pt>
                <c:pt idx="10">
                  <c:v>50</c:v>
                </c:pt>
                <c:pt idx="11">
                  <c:v>46.7</c:v>
                </c:pt>
                <c:pt idx="12">
                  <c:v>46.9</c:v>
                </c:pt>
                <c:pt idx="13">
                  <c:v>44.7</c:v>
                </c:pt>
                <c:pt idx="14">
                  <c:v>45.2</c:v>
                </c:pt>
                <c:pt idx="15">
                  <c:v>43.4</c:v>
                </c:pt>
                <c:pt idx="16">
                  <c:v>46</c:v>
                </c:pt>
                <c:pt idx="17">
                  <c:v>42.7</c:v>
                </c:pt>
                <c:pt idx="18">
                  <c:v>43.7</c:v>
                </c:pt>
                <c:pt idx="19">
                  <c:v>44.5</c:v>
                </c:pt>
                <c:pt idx="20">
                  <c:v>44.6</c:v>
                </c:pt>
                <c:pt idx="21">
                  <c:v>42.9</c:v>
                </c:pt>
                <c:pt idx="22">
                  <c:v>43.9</c:v>
                </c:pt>
                <c:pt idx="23">
                  <c:v>44</c:v>
                </c:pt>
                <c:pt idx="24">
                  <c:v>44.4</c:v>
                </c:pt>
                <c:pt idx="25">
                  <c:v>46.4</c:v>
                </c:pt>
                <c:pt idx="26">
                  <c:v>48.4</c:v>
                </c:pt>
                <c:pt idx="27">
                  <c:v>49.7</c:v>
                </c:pt>
                <c:pt idx="28">
                  <c:v>49.7</c:v>
                </c:pt>
                <c:pt idx="29">
                  <c:v>49.8</c:v>
                </c:pt>
                <c:pt idx="30">
                  <c:v>49.1</c:v>
                </c:pt>
                <c:pt idx="31">
                  <c:v>48.4</c:v>
                </c:pt>
                <c:pt idx="32">
                  <c:v>47</c:v>
                </c:pt>
                <c:pt idx="33">
                  <c:v>49.3</c:v>
                </c:pt>
                <c:pt idx="34">
                  <c:v>49.7</c:v>
                </c:pt>
                <c:pt idx="35">
                  <c:v>52.1</c:v>
                </c:pt>
                <c:pt idx="36">
                  <c:v>51.2</c:v>
                </c:pt>
                <c:pt idx="37">
                  <c:v>49.6</c:v>
                </c:pt>
                <c:pt idx="38">
                  <c:v>48.2</c:v>
                </c:pt>
                <c:pt idx="39">
                  <c:v>47.8</c:v>
                </c:pt>
                <c:pt idx="40">
                  <c:v>46.9</c:v>
                </c:pt>
                <c:pt idx="41">
                  <c:v>48.8</c:v>
                </c:pt>
                <c:pt idx="42">
                  <c:v>48.5</c:v>
                </c:pt>
                <c:pt idx="43">
                  <c:v>48.4</c:v>
                </c:pt>
                <c:pt idx="44">
                  <c:v>47.5</c:v>
                </c:pt>
                <c:pt idx="45">
                  <c:v>49.2</c:v>
                </c:pt>
                <c:pt idx="46">
                  <c:v>47.6</c:v>
                </c:pt>
                <c:pt idx="47">
                  <c:v>48.8</c:v>
                </c:pt>
                <c:pt idx="48">
                  <c:v>48</c:v>
                </c:pt>
                <c:pt idx="49">
                  <c:v>49.4</c:v>
                </c:pt>
                <c:pt idx="50">
                  <c:v>50.7</c:v>
                </c:pt>
                <c:pt idx="51">
                  <c:v>49.6</c:v>
                </c:pt>
                <c:pt idx="52">
                  <c:v>48.3</c:v>
                </c:pt>
                <c:pt idx="53">
                  <c:v>50.6</c:v>
                </c:pt>
                <c:pt idx="54">
                  <c:v>50.6</c:v>
                </c:pt>
                <c:pt idx="55">
                  <c:v>50.6</c:v>
                </c:pt>
                <c:pt idx="56">
                  <c:v>51.4</c:v>
                </c:pt>
                <c:pt idx="57">
                  <c:v>50</c:v>
                </c:pt>
                <c:pt idx="58">
                  <c:v>50.2</c:v>
                </c:pt>
                <c:pt idx="59">
                  <c:v>49.6</c:v>
                </c:pt>
                <c:pt idx="60">
                  <c:v>48</c:v>
                </c:pt>
                <c:pt idx="61">
                  <c:v>48.4</c:v>
                </c:pt>
                <c:pt idx="62">
                  <c:v>48.3</c:v>
                </c:pt>
                <c:pt idx="63">
                  <c:v>48.6</c:v>
                </c:pt>
                <c:pt idx="64">
                  <c:v>48.3</c:v>
                </c:pt>
                <c:pt idx="65">
                  <c:v>49.7</c:v>
                </c:pt>
                <c:pt idx="66">
                  <c:v>51.8</c:v>
                </c:pt>
                <c:pt idx="67">
                  <c:v>51.7</c:v>
                </c:pt>
                <c:pt idx="68">
                  <c:v>53.5</c:v>
                </c:pt>
                <c:pt idx="69">
                  <c:v>53.6</c:v>
                </c:pt>
                <c:pt idx="70">
                  <c:v>52.2</c:v>
                </c:pt>
                <c:pt idx="71">
                  <c:v>53.3</c:v>
                </c:pt>
                <c:pt idx="72">
                  <c:v>55.1</c:v>
                </c:pt>
                <c:pt idx="73">
                  <c:v>53.8</c:v>
                </c:pt>
                <c:pt idx="74">
                  <c:v>54.8</c:v>
                </c:pt>
                <c:pt idx="75">
                  <c:v>54.9</c:v>
                </c:pt>
                <c:pt idx="76">
                  <c:v>55.8</c:v>
                </c:pt>
                <c:pt idx="77">
                  <c:v>56.1</c:v>
                </c:pt>
                <c:pt idx="78">
                  <c:v>56.1</c:v>
                </c:pt>
                <c:pt idx="79">
                  <c:v>57.7</c:v>
                </c:pt>
                <c:pt idx="80">
                  <c:v>58.8</c:v>
                </c:pt>
                <c:pt idx="81">
                  <c:v>58.4</c:v>
                </c:pt>
                <c:pt idx="82">
                  <c:v>55.9</c:v>
                </c:pt>
                <c:pt idx="83">
                  <c:v>53.7</c:v>
                </c:pt>
                <c:pt idx="84">
                  <c:v>53.8</c:v>
                </c:pt>
                <c:pt idx="85">
                  <c:v>54.4</c:v>
                </c:pt>
                <c:pt idx="86">
                  <c:v>52.5</c:v>
                </c:pt>
                <c:pt idx="87">
                  <c:v>53.3</c:v>
                </c:pt>
                <c:pt idx="88">
                  <c:v>53.5</c:v>
                </c:pt>
                <c:pt idx="89">
                  <c:v>52.5</c:v>
                </c:pt>
                <c:pt idx="90">
                  <c:v>51.2</c:v>
                </c:pt>
                <c:pt idx="91">
                  <c:v>50.8</c:v>
                </c:pt>
                <c:pt idx="92">
                  <c:v>49.7</c:v>
                </c:pt>
                <c:pt idx="93">
                  <c:v>51.2</c:v>
                </c:pt>
                <c:pt idx="94">
                  <c:v>51.5</c:v>
                </c:pt>
                <c:pt idx="95">
                  <c:v>49.7</c:v>
                </c:pt>
                <c:pt idx="96">
                  <c:v>50</c:v>
                </c:pt>
                <c:pt idx="97">
                  <c:v>50.6</c:v>
                </c:pt>
                <c:pt idx="98">
                  <c:v>51.9</c:v>
                </c:pt>
                <c:pt idx="99">
                  <c:v>49.7</c:v>
                </c:pt>
                <c:pt idx="100">
                  <c:v>51.1</c:v>
                </c:pt>
                <c:pt idx="101">
                  <c:v>50.1</c:v>
                </c:pt>
                <c:pt idx="102">
                  <c:v>50.7</c:v>
                </c:pt>
                <c:pt idx="103">
                  <c:v>51.7</c:v>
                </c:pt>
                <c:pt idx="104">
                  <c:v>50.3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1F-47F7-B42D-85B56126A480}"/>
            </c:ext>
          </c:extLst>
        </c:ser>
        <c:ser>
          <c:idx val="1"/>
          <c:order val="1"/>
          <c:tx>
            <c:strRef>
              <c:f>France!$D$1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France!$B$2:$B$106</c:f>
              <c:numCache>
                <c:formatCode>m/d/yyyy</c:formatCode>
                <c:ptCount val="105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44184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</c:numCache>
            </c:numRef>
          </c:cat>
          <c:val>
            <c:numRef>
              <c:f>France!$D$2:$D$106</c:f>
              <c:numCache>
                <c:formatCode>0.00</c:formatCode>
                <c:ptCount val="105"/>
                <c:pt idx="1">
                  <c:v>-2.6000000000000014</c:v>
                </c:pt>
                <c:pt idx="2">
                  <c:v>-2.3999999999999986</c:v>
                </c:pt>
                <c:pt idx="3">
                  <c:v>-2</c:v>
                </c:pt>
                <c:pt idx="4">
                  <c:v>-1.3999999999999986</c:v>
                </c:pt>
                <c:pt idx="5">
                  <c:v>-0.89999999999999858</c:v>
                </c:pt>
                <c:pt idx="6">
                  <c:v>2.0999999999999943</c:v>
                </c:pt>
                <c:pt idx="7">
                  <c:v>-3</c:v>
                </c:pt>
                <c:pt idx="8">
                  <c:v>1.6000000000000014</c:v>
                </c:pt>
                <c:pt idx="9">
                  <c:v>-0.39999999999999858</c:v>
                </c:pt>
                <c:pt idx="10">
                  <c:v>1.5</c:v>
                </c:pt>
                <c:pt idx="11">
                  <c:v>-3.2999999999999972</c:v>
                </c:pt>
                <c:pt idx="12">
                  <c:v>0.19999999999999574</c:v>
                </c:pt>
                <c:pt idx="13">
                  <c:v>-2.1999999999999957</c:v>
                </c:pt>
                <c:pt idx="14">
                  <c:v>0.5</c:v>
                </c:pt>
                <c:pt idx="15">
                  <c:v>-1.8000000000000043</c:v>
                </c:pt>
                <c:pt idx="16">
                  <c:v>2.6000000000000014</c:v>
                </c:pt>
                <c:pt idx="17">
                  <c:v>-3.2999999999999972</c:v>
                </c:pt>
                <c:pt idx="18">
                  <c:v>1</c:v>
                </c:pt>
                <c:pt idx="19">
                  <c:v>0.79999999999999716</c:v>
                </c:pt>
                <c:pt idx="20">
                  <c:v>0.10000000000000142</c:v>
                </c:pt>
                <c:pt idx="21">
                  <c:v>-1.7000000000000028</c:v>
                </c:pt>
                <c:pt idx="22">
                  <c:v>1</c:v>
                </c:pt>
                <c:pt idx="23">
                  <c:v>0.10000000000000142</c:v>
                </c:pt>
                <c:pt idx="24">
                  <c:v>0.39999999999999858</c:v>
                </c:pt>
                <c:pt idx="25">
                  <c:v>2</c:v>
                </c:pt>
                <c:pt idx="26">
                  <c:v>2</c:v>
                </c:pt>
                <c:pt idx="27">
                  <c:v>1.3000000000000043</c:v>
                </c:pt>
                <c:pt idx="28">
                  <c:v>0</c:v>
                </c:pt>
                <c:pt idx="29">
                  <c:v>9.9999999999994316E-2</c:v>
                </c:pt>
                <c:pt idx="30">
                  <c:v>-0.69999999999999574</c:v>
                </c:pt>
                <c:pt idx="31">
                  <c:v>-0.70000000000000284</c:v>
                </c:pt>
                <c:pt idx="32">
                  <c:v>-1.3999999999999986</c:v>
                </c:pt>
                <c:pt idx="33">
                  <c:v>2.2999999999999972</c:v>
                </c:pt>
                <c:pt idx="34">
                  <c:v>0.40000000000000568</c:v>
                </c:pt>
                <c:pt idx="35">
                  <c:v>2.3999999999999986</c:v>
                </c:pt>
                <c:pt idx="36">
                  <c:v>-0.89999999999999858</c:v>
                </c:pt>
                <c:pt idx="37">
                  <c:v>-1.6000000000000014</c:v>
                </c:pt>
                <c:pt idx="38">
                  <c:v>-1.3999999999999986</c:v>
                </c:pt>
                <c:pt idx="39">
                  <c:v>-0.40000000000000568</c:v>
                </c:pt>
                <c:pt idx="40">
                  <c:v>-0.89999999999999858</c:v>
                </c:pt>
                <c:pt idx="41">
                  <c:v>1.8999999999999986</c:v>
                </c:pt>
                <c:pt idx="42">
                  <c:v>-0.29999999999999716</c:v>
                </c:pt>
                <c:pt idx="43">
                  <c:v>-0.10000000000000142</c:v>
                </c:pt>
                <c:pt idx="44">
                  <c:v>-0.89999999999999858</c:v>
                </c:pt>
                <c:pt idx="45">
                  <c:v>1.7000000000000028</c:v>
                </c:pt>
                <c:pt idx="46">
                  <c:v>-1.6000000000000014</c:v>
                </c:pt>
                <c:pt idx="47">
                  <c:v>1.1999999999999957</c:v>
                </c:pt>
                <c:pt idx="48">
                  <c:v>-0.79999999999999716</c:v>
                </c:pt>
                <c:pt idx="49">
                  <c:v>1.3999999999999986</c:v>
                </c:pt>
                <c:pt idx="50">
                  <c:v>1.3000000000000043</c:v>
                </c:pt>
                <c:pt idx="51">
                  <c:v>-1.1000000000000014</c:v>
                </c:pt>
                <c:pt idx="52">
                  <c:v>-1.3000000000000043</c:v>
                </c:pt>
                <c:pt idx="53">
                  <c:v>2.3000000000000043</c:v>
                </c:pt>
                <c:pt idx="54">
                  <c:v>0</c:v>
                </c:pt>
                <c:pt idx="55">
                  <c:v>0</c:v>
                </c:pt>
                <c:pt idx="56">
                  <c:v>0.79999999999999716</c:v>
                </c:pt>
                <c:pt idx="57">
                  <c:v>-1.3999999999999986</c:v>
                </c:pt>
                <c:pt idx="58">
                  <c:v>0.20000000000000284</c:v>
                </c:pt>
                <c:pt idx="59">
                  <c:v>-0.60000000000000142</c:v>
                </c:pt>
                <c:pt idx="60">
                  <c:v>-1.6000000000000014</c:v>
                </c:pt>
                <c:pt idx="61">
                  <c:v>0.39999999999999858</c:v>
                </c:pt>
                <c:pt idx="62">
                  <c:v>-0.10000000000000142</c:v>
                </c:pt>
                <c:pt idx="63">
                  <c:v>0.30000000000000426</c:v>
                </c:pt>
                <c:pt idx="64">
                  <c:v>-0.30000000000000426</c:v>
                </c:pt>
                <c:pt idx="65">
                  <c:v>1.4000000000000057</c:v>
                </c:pt>
                <c:pt idx="66">
                  <c:v>2.0999999999999943</c:v>
                </c:pt>
                <c:pt idx="67">
                  <c:v>-9.9999999999994316E-2</c:v>
                </c:pt>
                <c:pt idx="68">
                  <c:v>1.7999999999999972</c:v>
                </c:pt>
                <c:pt idx="69">
                  <c:v>0.10000000000000142</c:v>
                </c:pt>
                <c:pt idx="70">
                  <c:v>-1.3999999999999986</c:v>
                </c:pt>
                <c:pt idx="71">
                  <c:v>1.0999999999999943</c:v>
                </c:pt>
                <c:pt idx="72">
                  <c:v>1.8000000000000043</c:v>
                </c:pt>
                <c:pt idx="73">
                  <c:v>-1.3000000000000043</c:v>
                </c:pt>
                <c:pt idx="74">
                  <c:v>1</c:v>
                </c:pt>
                <c:pt idx="75">
                  <c:v>0.10000000000000142</c:v>
                </c:pt>
                <c:pt idx="76">
                  <c:v>0.89999999999999858</c:v>
                </c:pt>
                <c:pt idx="77">
                  <c:v>0.30000000000000426</c:v>
                </c:pt>
                <c:pt idx="78">
                  <c:v>0</c:v>
                </c:pt>
                <c:pt idx="79">
                  <c:v>1.6000000000000014</c:v>
                </c:pt>
                <c:pt idx="80">
                  <c:v>1.0999999999999943</c:v>
                </c:pt>
                <c:pt idx="81">
                  <c:v>-0.39999999999999858</c:v>
                </c:pt>
                <c:pt idx="82">
                  <c:v>-2.5</c:v>
                </c:pt>
                <c:pt idx="83">
                  <c:v>-2.1999999999999957</c:v>
                </c:pt>
                <c:pt idx="84">
                  <c:v>9.9999999999994316E-2</c:v>
                </c:pt>
                <c:pt idx="85">
                  <c:v>0.60000000000000142</c:v>
                </c:pt>
                <c:pt idx="86">
                  <c:v>-1.8999999999999986</c:v>
                </c:pt>
                <c:pt idx="87">
                  <c:v>0.79999999999999716</c:v>
                </c:pt>
                <c:pt idx="88">
                  <c:v>0.20000000000000284</c:v>
                </c:pt>
                <c:pt idx="89">
                  <c:v>-1</c:v>
                </c:pt>
                <c:pt idx="90">
                  <c:v>-1.2999999999999972</c:v>
                </c:pt>
                <c:pt idx="91">
                  <c:v>-0.40000000000000568</c:v>
                </c:pt>
                <c:pt idx="92">
                  <c:v>-1.0999999999999943</c:v>
                </c:pt>
                <c:pt idx="93">
                  <c:v>1.5</c:v>
                </c:pt>
                <c:pt idx="94">
                  <c:v>0.29999999999999716</c:v>
                </c:pt>
                <c:pt idx="95">
                  <c:v>-1.7999999999999972</c:v>
                </c:pt>
                <c:pt idx="96">
                  <c:v>0.29999999999999716</c:v>
                </c:pt>
                <c:pt idx="97">
                  <c:v>0.60000000000000142</c:v>
                </c:pt>
                <c:pt idx="98">
                  <c:v>1.2999999999999972</c:v>
                </c:pt>
                <c:pt idx="99">
                  <c:v>-2.1999999999999957</c:v>
                </c:pt>
                <c:pt idx="100">
                  <c:v>1.3999999999999986</c:v>
                </c:pt>
                <c:pt idx="101">
                  <c:v>-1</c:v>
                </c:pt>
                <c:pt idx="102">
                  <c:v>0.60000000000000142</c:v>
                </c:pt>
                <c:pt idx="103">
                  <c:v>1</c:v>
                </c:pt>
                <c:pt idx="104">
                  <c:v>-1.4000000000000057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1F-47F7-B42D-85B56126A480}"/>
            </c:ext>
          </c:extLst>
        </c:ser>
        <c:ser>
          <c:idx val="2"/>
          <c:order val="2"/>
          <c:tx>
            <c:strRef>
              <c:f>France!$E$1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France!$B$2:$B$106</c:f>
              <c:numCache>
                <c:formatCode>m/d/yyyy</c:formatCode>
                <c:ptCount val="105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44184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</c:numCache>
            </c:numRef>
          </c:cat>
          <c:val>
            <c:numRef>
              <c:f>France!$E$2:$E$106</c:f>
              <c:numCache>
                <c:formatCode>0.00</c:formatCode>
                <c:ptCount val="10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50.372727272727275</c:v>
                </c:pt>
                <c:pt idx="12">
                  <c:v>49.409090909090907</c:v>
                </c:pt>
                <c:pt idx="13">
                  <c:v>48.481818181818177</c:v>
                </c:pt>
                <c:pt idx="14">
                  <c:v>47.81818181818182</c:v>
                </c:pt>
                <c:pt idx="15">
                  <c:v>47.172727272727272</c:v>
                </c:pt>
                <c:pt idx="16">
                  <c:v>46.890909090909084</c:v>
                </c:pt>
                <c:pt idx="17">
                  <c:v>46.390909090909084</c:v>
                </c:pt>
                <c:pt idx="18">
                  <c:v>46.166666666666657</c:v>
                </c:pt>
                <c:pt idx="19">
                  <c:v>45.933333333333337</c:v>
                </c:pt>
                <c:pt idx="20">
                  <c:v>45.574999999999996</c:v>
                </c:pt>
                <c:pt idx="21">
                  <c:v>45.108333333333327</c:v>
                </c:pt>
                <c:pt idx="22">
                  <c:v>44.599999999999994</c:v>
                </c:pt>
                <c:pt idx="23">
                  <c:v>44.375</c:v>
                </c:pt>
                <c:pt idx="24">
                  <c:v>44.166666666666664</c:v>
                </c:pt>
                <c:pt idx="25">
                  <c:v>44.30833333333333</c:v>
                </c:pt>
                <c:pt idx="26">
                  <c:v>44.574999999999996</c:v>
                </c:pt>
                <c:pt idx="27">
                  <c:v>45.099999999999994</c:v>
                </c:pt>
                <c:pt idx="28">
                  <c:v>45.408333333333331</c:v>
                </c:pt>
                <c:pt idx="29">
                  <c:v>45.999999999999993</c:v>
                </c:pt>
                <c:pt idx="30">
                  <c:v>46.449999999999996</c:v>
                </c:pt>
                <c:pt idx="31">
                  <c:v>46.774999999999999</c:v>
                </c:pt>
                <c:pt idx="32">
                  <c:v>46.975000000000001</c:v>
                </c:pt>
                <c:pt idx="33">
                  <c:v>47.508333333333326</c:v>
                </c:pt>
                <c:pt idx="34">
                  <c:v>47.991666666666674</c:v>
                </c:pt>
                <c:pt idx="35">
                  <c:v>48.666666666666664</c:v>
                </c:pt>
                <c:pt idx="36">
                  <c:v>49.233333333333341</c:v>
                </c:pt>
                <c:pt idx="37">
                  <c:v>49.500000000000007</c:v>
                </c:pt>
                <c:pt idx="38">
                  <c:v>49.483333333333341</c:v>
                </c:pt>
                <c:pt idx="39">
                  <c:v>49.324999999999996</c:v>
                </c:pt>
                <c:pt idx="40">
                  <c:v>49.091666666666669</c:v>
                </c:pt>
                <c:pt idx="41">
                  <c:v>49.008333333333333</c:v>
                </c:pt>
                <c:pt idx="42">
                  <c:v>48.958333333333336</c:v>
                </c:pt>
                <c:pt idx="43">
                  <c:v>48.958333333333336</c:v>
                </c:pt>
                <c:pt idx="44">
                  <c:v>49</c:v>
                </c:pt>
                <c:pt idx="45">
                  <c:v>48.991666666666674</c:v>
                </c:pt>
                <c:pt idx="46">
                  <c:v>48.81666666666667</c:v>
                </c:pt>
                <c:pt idx="47">
                  <c:v>48.541666666666657</c:v>
                </c:pt>
                <c:pt idx="48">
                  <c:v>48.274999999999999</c:v>
                </c:pt>
                <c:pt idx="49">
                  <c:v>48.258333333333333</c:v>
                </c:pt>
                <c:pt idx="50">
                  <c:v>48.466666666666669</c:v>
                </c:pt>
                <c:pt idx="51">
                  <c:v>48.616666666666674</c:v>
                </c:pt>
                <c:pt idx="52">
                  <c:v>48.733333333333327</c:v>
                </c:pt>
                <c:pt idx="53">
                  <c:v>48.883333333333333</c:v>
                </c:pt>
                <c:pt idx="54">
                  <c:v>49.058333333333337</c:v>
                </c:pt>
                <c:pt idx="55">
                  <c:v>49.241666666666674</c:v>
                </c:pt>
                <c:pt idx="56">
                  <c:v>49.56666666666667</c:v>
                </c:pt>
                <c:pt idx="57">
                  <c:v>49.633333333333347</c:v>
                </c:pt>
                <c:pt idx="58">
                  <c:v>49.85</c:v>
                </c:pt>
                <c:pt idx="59">
                  <c:v>49.916666666666679</c:v>
                </c:pt>
                <c:pt idx="60">
                  <c:v>49.916666666666664</c:v>
                </c:pt>
                <c:pt idx="61">
                  <c:v>49.833333333333336</c:v>
                </c:pt>
                <c:pt idx="62">
                  <c:v>49.633333333333326</c:v>
                </c:pt>
                <c:pt idx="63">
                  <c:v>49.550000000000004</c:v>
                </c:pt>
                <c:pt idx="64">
                  <c:v>49.550000000000004</c:v>
                </c:pt>
                <c:pt idx="65">
                  <c:v>49.475000000000001</c:v>
                </c:pt>
                <c:pt idx="66">
                  <c:v>49.574999999999996</c:v>
                </c:pt>
                <c:pt idx="67">
                  <c:v>49.666666666666679</c:v>
                </c:pt>
                <c:pt idx="68">
                  <c:v>49.841666666666669</c:v>
                </c:pt>
                <c:pt idx="69">
                  <c:v>50.141666666666673</c:v>
                </c:pt>
                <c:pt idx="70">
                  <c:v>50.308333333333337</c:v>
                </c:pt>
                <c:pt idx="71">
                  <c:v>50.616666666666667</c:v>
                </c:pt>
                <c:pt idx="72">
                  <c:v>51.208333333333336</c:v>
                </c:pt>
                <c:pt idx="73">
                  <c:v>51.658333333333331</c:v>
                </c:pt>
                <c:pt idx="74">
                  <c:v>52.199999999999996</c:v>
                </c:pt>
                <c:pt idx="75">
                  <c:v>52.724999999999994</c:v>
                </c:pt>
                <c:pt idx="76">
                  <c:v>53.349999999999994</c:v>
                </c:pt>
                <c:pt idx="77">
                  <c:v>53.883333333333333</c:v>
                </c:pt>
                <c:pt idx="78">
                  <c:v>54.241666666666674</c:v>
                </c:pt>
                <c:pt idx="79">
                  <c:v>54.741666666666674</c:v>
                </c:pt>
                <c:pt idx="80">
                  <c:v>55.183333333333337</c:v>
                </c:pt>
                <c:pt idx="81">
                  <c:v>55.583333333333336</c:v>
                </c:pt>
                <c:pt idx="82">
                  <c:v>55.891666666666659</c:v>
                </c:pt>
                <c:pt idx="83">
                  <c:v>55.925000000000004</c:v>
                </c:pt>
                <c:pt idx="84">
                  <c:v>55.81666666666667</c:v>
                </c:pt>
                <c:pt idx="85">
                  <c:v>55.866666666666653</c:v>
                </c:pt>
                <c:pt idx="86">
                  <c:v>55.67499999999999</c:v>
                </c:pt>
                <c:pt idx="87">
                  <c:v>55.541666666666657</c:v>
                </c:pt>
                <c:pt idx="88">
                  <c:v>55.349999999999987</c:v>
                </c:pt>
                <c:pt idx="89">
                  <c:v>55.050000000000004</c:v>
                </c:pt>
                <c:pt idx="90">
                  <c:v>54.641666666666673</c:v>
                </c:pt>
                <c:pt idx="91">
                  <c:v>54.066666666666663</c:v>
                </c:pt>
                <c:pt idx="92">
                  <c:v>53.308333333333337</c:v>
                </c:pt>
                <c:pt idx="93">
                  <c:v>52.708333333333336</c:v>
                </c:pt>
                <c:pt idx="94">
                  <c:v>52.341666666666669</c:v>
                </c:pt>
                <c:pt idx="95">
                  <c:v>52.008333333333333</c:v>
                </c:pt>
                <c:pt idx="96">
                  <c:v>51.691666666666663</c:v>
                </c:pt>
                <c:pt idx="97">
                  <c:v>51.375</c:v>
                </c:pt>
                <c:pt idx="98">
                  <c:v>51.324999999999996</c:v>
                </c:pt>
                <c:pt idx="99">
                  <c:v>51.025000000000006</c:v>
                </c:pt>
                <c:pt idx="100">
                  <c:v>50.824999999999996</c:v>
                </c:pt>
                <c:pt idx="101">
                  <c:v>50.625</c:v>
                </c:pt>
                <c:pt idx="102">
                  <c:v>50.583333333333336</c:v>
                </c:pt>
                <c:pt idx="103">
                  <c:v>50.658333333333339</c:v>
                </c:pt>
                <c:pt idx="104">
                  <c:v>50.708333333333336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1F-47F7-B42D-85B56126A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Germany!$C$1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Germany!$B$2:$B$81</c:f>
              <c:numCache>
                <c:formatCode>m/d/yyyy</c:formatCode>
                <c:ptCount val="80"/>
                <c:pt idx="0">
                  <c:v>41395</c:v>
                </c:pt>
                <c:pt idx="1">
                  <c:v>41426</c:v>
                </c:pt>
                <c:pt idx="2">
                  <c:v>41456</c:v>
                </c:pt>
                <c:pt idx="3">
                  <c:v>41487</c:v>
                </c:pt>
                <c:pt idx="4">
                  <c:v>41518</c:v>
                </c:pt>
                <c:pt idx="5">
                  <c:v>41548</c:v>
                </c:pt>
                <c:pt idx="6">
                  <c:v>44184</c:v>
                </c:pt>
                <c:pt idx="7">
                  <c:v>41609</c:v>
                </c:pt>
                <c:pt idx="8">
                  <c:v>41640</c:v>
                </c:pt>
                <c:pt idx="9">
                  <c:v>41671</c:v>
                </c:pt>
                <c:pt idx="10">
                  <c:v>41699</c:v>
                </c:pt>
                <c:pt idx="11">
                  <c:v>41730</c:v>
                </c:pt>
                <c:pt idx="12">
                  <c:v>41760</c:v>
                </c:pt>
                <c:pt idx="13">
                  <c:v>41791</c:v>
                </c:pt>
                <c:pt idx="14">
                  <c:v>41821</c:v>
                </c:pt>
                <c:pt idx="15">
                  <c:v>41852</c:v>
                </c:pt>
                <c:pt idx="16">
                  <c:v>41883</c:v>
                </c:pt>
                <c:pt idx="17">
                  <c:v>41913</c:v>
                </c:pt>
                <c:pt idx="18">
                  <c:v>41944</c:v>
                </c:pt>
                <c:pt idx="19">
                  <c:v>41974</c:v>
                </c:pt>
                <c:pt idx="20">
                  <c:v>42005</c:v>
                </c:pt>
                <c:pt idx="21">
                  <c:v>42036</c:v>
                </c:pt>
                <c:pt idx="22">
                  <c:v>42064</c:v>
                </c:pt>
                <c:pt idx="23">
                  <c:v>42095</c:v>
                </c:pt>
                <c:pt idx="24">
                  <c:v>42125</c:v>
                </c:pt>
                <c:pt idx="25">
                  <c:v>42156</c:v>
                </c:pt>
                <c:pt idx="26">
                  <c:v>42186</c:v>
                </c:pt>
                <c:pt idx="27">
                  <c:v>42217</c:v>
                </c:pt>
                <c:pt idx="28">
                  <c:v>42248</c:v>
                </c:pt>
                <c:pt idx="29">
                  <c:v>42278</c:v>
                </c:pt>
                <c:pt idx="30">
                  <c:v>42309</c:v>
                </c:pt>
                <c:pt idx="31">
                  <c:v>42339</c:v>
                </c:pt>
                <c:pt idx="32">
                  <c:v>42370</c:v>
                </c:pt>
                <c:pt idx="33">
                  <c:v>42401</c:v>
                </c:pt>
                <c:pt idx="34">
                  <c:v>42430</c:v>
                </c:pt>
                <c:pt idx="35">
                  <c:v>42461</c:v>
                </c:pt>
                <c:pt idx="36">
                  <c:v>42491</c:v>
                </c:pt>
                <c:pt idx="37">
                  <c:v>42522</c:v>
                </c:pt>
                <c:pt idx="38">
                  <c:v>42552</c:v>
                </c:pt>
                <c:pt idx="39">
                  <c:v>42583</c:v>
                </c:pt>
                <c:pt idx="40">
                  <c:v>42614</c:v>
                </c:pt>
                <c:pt idx="41">
                  <c:v>42644</c:v>
                </c:pt>
                <c:pt idx="42">
                  <c:v>42675</c:v>
                </c:pt>
                <c:pt idx="43">
                  <c:v>42705</c:v>
                </c:pt>
                <c:pt idx="44">
                  <c:v>42736</c:v>
                </c:pt>
                <c:pt idx="45">
                  <c:v>42767</c:v>
                </c:pt>
                <c:pt idx="46">
                  <c:v>42795</c:v>
                </c:pt>
                <c:pt idx="47">
                  <c:v>42826</c:v>
                </c:pt>
                <c:pt idx="48">
                  <c:v>42856</c:v>
                </c:pt>
                <c:pt idx="49">
                  <c:v>42887</c:v>
                </c:pt>
                <c:pt idx="50">
                  <c:v>42917</c:v>
                </c:pt>
                <c:pt idx="51">
                  <c:v>42948</c:v>
                </c:pt>
                <c:pt idx="52">
                  <c:v>42979</c:v>
                </c:pt>
                <c:pt idx="53">
                  <c:v>43009</c:v>
                </c:pt>
                <c:pt idx="54">
                  <c:v>43040</c:v>
                </c:pt>
                <c:pt idx="55">
                  <c:v>43070</c:v>
                </c:pt>
                <c:pt idx="56">
                  <c:v>43101</c:v>
                </c:pt>
                <c:pt idx="57">
                  <c:v>43132</c:v>
                </c:pt>
                <c:pt idx="58">
                  <c:v>43160</c:v>
                </c:pt>
                <c:pt idx="59">
                  <c:v>43191</c:v>
                </c:pt>
                <c:pt idx="60">
                  <c:v>43221</c:v>
                </c:pt>
                <c:pt idx="61">
                  <c:v>43252</c:v>
                </c:pt>
                <c:pt idx="62">
                  <c:v>43282</c:v>
                </c:pt>
                <c:pt idx="63">
                  <c:v>43313</c:v>
                </c:pt>
                <c:pt idx="64">
                  <c:v>43344</c:v>
                </c:pt>
                <c:pt idx="65">
                  <c:v>43374</c:v>
                </c:pt>
                <c:pt idx="66">
                  <c:v>43405</c:v>
                </c:pt>
                <c:pt idx="67">
                  <c:v>43435</c:v>
                </c:pt>
                <c:pt idx="68">
                  <c:v>43466</c:v>
                </c:pt>
                <c:pt idx="69">
                  <c:v>43497</c:v>
                </c:pt>
                <c:pt idx="70">
                  <c:v>43525</c:v>
                </c:pt>
                <c:pt idx="71">
                  <c:v>43556</c:v>
                </c:pt>
                <c:pt idx="72">
                  <c:v>43586</c:v>
                </c:pt>
                <c:pt idx="73">
                  <c:v>43617</c:v>
                </c:pt>
                <c:pt idx="74">
                  <c:v>43647</c:v>
                </c:pt>
                <c:pt idx="75">
                  <c:v>43678</c:v>
                </c:pt>
                <c:pt idx="76">
                  <c:v>43709</c:v>
                </c:pt>
                <c:pt idx="77">
                  <c:v>43739</c:v>
                </c:pt>
                <c:pt idx="78">
                  <c:v>43770</c:v>
                </c:pt>
                <c:pt idx="79">
                  <c:v>43800</c:v>
                </c:pt>
              </c:numCache>
            </c:numRef>
          </c:cat>
          <c:val>
            <c:numRef>
              <c:f>Germany!$C$2:$C$81</c:f>
              <c:numCache>
                <c:formatCode>0.0</c:formatCode>
                <c:ptCount val="80"/>
                <c:pt idx="0">
                  <c:v>50.2</c:v>
                </c:pt>
                <c:pt idx="1">
                  <c:v>50.4</c:v>
                </c:pt>
                <c:pt idx="2">
                  <c:v>52.1</c:v>
                </c:pt>
                <c:pt idx="3">
                  <c:v>53.5</c:v>
                </c:pt>
                <c:pt idx="4">
                  <c:v>53.2</c:v>
                </c:pt>
                <c:pt idx="5">
                  <c:v>53.2</c:v>
                </c:pt>
                <c:pt idx="6">
                  <c:v>43.4</c:v>
                </c:pt>
                <c:pt idx="7">
                  <c:v>55</c:v>
                </c:pt>
                <c:pt idx="8">
                  <c:v>55.5</c:v>
                </c:pt>
                <c:pt idx="9">
                  <c:v>56.4</c:v>
                </c:pt>
                <c:pt idx="10">
                  <c:v>54.3</c:v>
                </c:pt>
                <c:pt idx="11">
                  <c:v>56.1</c:v>
                </c:pt>
                <c:pt idx="12">
                  <c:v>55.6</c:v>
                </c:pt>
                <c:pt idx="13">
                  <c:v>54</c:v>
                </c:pt>
                <c:pt idx="14">
                  <c:v>55.7</c:v>
                </c:pt>
                <c:pt idx="15">
                  <c:v>53.7</c:v>
                </c:pt>
                <c:pt idx="16">
                  <c:v>54.1</c:v>
                </c:pt>
                <c:pt idx="17">
                  <c:v>53.9</c:v>
                </c:pt>
                <c:pt idx="18">
                  <c:v>51.7</c:v>
                </c:pt>
                <c:pt idx="19">
                  <c:v>52</c:v>
                </c:pt>
                <c:pt idx="20">
                  <c:v>53.5</c:v>
                </c:pt>
                <c:pt idx="21">
                  <c:v>53.8</c:v>
                </c:pt>
                <c:pt idx="22">
                  <c:v>55.4</c:v>
                </c:pt>
                <c:pt idx="23">
                  <c:v>54.1</c:v>
                </c:pt>
                <c:pt idx="24">
                  <c:v>52.6</c:v>
                </c:pt>
                <c:pt idx="25">
                  <c:v>53.7</c:v>
                </c:pt>
                <c:pt idx="26">
                  <c:v>53.7</c:v>
                </c:pt>
                <c:pt idx="27">
                  <c:v>55</c:v>
                </c:pt>
                <c:pt idx="28">
                  <c:v>54.1</c:v>
                </c:pt>
                <c:pt idx="29">
                  <c:v>54.2</c:v>
                </c:pt>
                <c:pt idx="30">
                  <c:v>55.2</c:v>
                </c:pt>
                <c:pt idx="31">
                  <c:v>55.5</c:v>
                </c:pt>
                <c:pt idx="32">
                  <c:v>54.5</c:v>
                </c:pt>
                <c:pt idx="33">
                  <c:v>54.1</c:v>
                </c:pt>
                <c:pt idx="34">
                  <c:v>54</c:v>
                </c:pt>
                <c:pt idx="35">
                  <c:v>53.6</c:v>
                </c:pt>
                <c:pt idx="36">
                  <c:v>54.5</c:v>
                </c:pt>
                <c:pt idx="37">
                  <c:v>54.4</c:v>
                </c:pt>
                <c:pt idx="38">
                  <c:v>55.3</c:v>
                </c:pt>
                <c:pt idx="39">
                  <c:v>53.3</c:v>
                </c:pt>
                <c:pt idx="40">
                  <c:v>52.8</c:v>
                </c:pt>
                <c:pt idx="41">
                  <c:v>55.1</c:v>
                </c:pt>
                <c:pt idx="42">
                  <c:v>55</c:v>
                </c:pt>
                <c:pt idx="43">
                  <c:v>55.2</c:v>
                </c:pt>
                <c:pt idx="44">
                  <c:v>54.8</c:v>
                </c:pt>
                <c:pt idx="45">
                  <c:v>56.1</c:v>
                </c:pt>
                <c:pt idx="46">
                  <c:v>57.1</c:v>
                </c:pt>
                <c:pt idx="47">
                  <c:v>56.7</c:v>
                </c:pt>
                <c:pt idx="48">
                  <c:v>57.4</c:v>
                </c:pt>
                <c:pt idx="49">
                  <c:v>56.4</c:v>
                </c:pt>
                <c:pt idx="50">
                  <c:v>54.7</c:v>
                </c:pt>
                <c:pt idx="51">
                  <c:v>55.8</c:v>
                </c:pt>
                <c:pt idx="52">
                  <c:v>57.7</c:v>
                </c:pt>
                <c:pt idx="53">
                  <c:v>56.6</c:v>
                </c:pt>
                <c:pt idx="54">
                  <c:v>57.3</c:v>
                </c:pt>
                <c:pt idx="55">
                  <c:v>58.9</c:v>
                </c:pt>
                <c:pt idx="56">
                  <c:v>59</c:v>
                </c:pt>
                <c:pt idx="57">
                  <c:v>57.6</c:v>
                </c:pt>
                <c:pt idx="58">
                  <c:v>55.1</c:v>
                </c:pt>
                <c:pt idx="59">
                  <c:v>54.6</c:v>
                </c:pt>
                <c:pt idx="60">
                  <c:v>53.4</c:v>
                </c:pt>
                <c:pt idx="61">
                  <c:v>54.8</c:v>
                </c:pt>
                <c:pt idx="62">
                  <c:v>55</c:v>
                </c:pt>
                <c:pt idx="63">
                  <c:v>55.6</c:v>
                </c:pt>
                <c:pt idx="64">
                  <c:v>55</c:v>
                </c:pt>
                <c:pt idx="65">
                  <c:v>53.4</c:v>
                </c:pt>
                <c:pt idx="66">
                  <c:v>52.3</c:v>
                </c:pt>
                <c:pt idx="67">
                  <c:v>51.6</c:v>
                </c:pt>
                <c:pt idx="68">
                  <c:v>52.1</c:v>
                </c:pt>
                <c:pt idx="69">
                  <c:v>52.8</c:v>
                </c:pt>
                <c:pt idx="70">
                  <c:v>51.4</c:v>
                </c:pt>
                <c:pt idx="71">
                  <c:v>52.2</c:v>
                </c:pt>
                <c:pt idx="72">
                  <c:v>52.6</c:v>
                </c:pt>
                <c:pt idx="73">
                  <c:v>52.6</c:v>
                </c:pt>
                <c:pt idx="74">
                  <c:v>50.9</c:v>
                </c:pt>
                <c:pt idx="75">
                  <c:v>51.7</c:v>
                </c:pt>
                <c:pt idx="76">
                  <c:v>48.5</c:v>
                </c:pt>
                <c:pt idx="77">
                  <c:v>48.9</c:v>
                </c:pt>
                <c:pt idx="78">
                  <c:v>49.4</c:v>
                </c:pt>
                <c:pt idx="79">
                  <c:v>49.4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32-4E52-A891-84858A4D1AE0}"/>
            </c:ext>
          </c:extLst>
        </c:ser>
        <c:ser>
          <c:idx val="1"/>
          <c:order val="1"/>
          <c:tx>
            <c:strRef>
              <c:f>Germany!$D$1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Germany!$B$2:$B$81</c:f>
              <c:numCache>
                <c:formatCode>m/d/yyyy</c:formatCode>
                <c:ptCount val="80"/>
                <c:pt idx="0">
                  <c:v>41395</c:v>
                </c:pt>
                <c:pt idx="1">
                  <c:v>41426</c:v>
                </c:pt>
                <c:pt idx="2">
                  <c:v>41456</c:v>
                </c:pt>
                <c:pt idx="3">
                  <c:v>41487</c:v>
                </c:pt>
                <c:pt idx="4">
                  <c:v>41518</c:v>
                </c:pt>
                <c:pt idx="5">
                  <c:v>41548</c:v>
                </c:pt>
                <c:pt idx="6">
                  <c:v>44184</c:v>
                </c:pt>
                <c:pt idx="7">
                  <c:v>41609</c:v>
                </c:pt>
                <c:pt idx="8">
                  <c:v>41640</c:v>
                </c:pt>
                <c:pt idx="9">
                  <c:v>41671</c:v>
                </c:pt>
                <c:pt idx="10">
                  <c:v>41699</c:v>
                </c:pt>
                <c:pt idx="11">
                  <c:v>41730</c:v>
                </c:pt>
                <c:pt idx="12">
                  <c:v>41760</c:v>
                </c:pt>
                <c:pt idx="13">
                  <c:v>41791</c:v>
                </c:pt>
                <c:pt idx="14">
                  <c:v>41821</c:v>
                </c:pt>
                <c:pt idx="15">
                  <c:v>41852</c:v>
                </c:pt>
                <c:pt idx="16">
                  <c:v>41883</c:v>
                </c:pt>
                <c:pt idx="17">
                  <c:v>41913</c:v>
                </c:pt>
                <c:pt idx="18">
                  <c:v>41944</c:v>
                </c:pt>
                <c:pt idx="19">
                  <c:v>41974</c:v>
                </c:pt>
                <c:pt idx="20">
                  <c:v>42005</c:v>
                </c:pt>
                <c:pt idx="21">
                  <c:v>42036</c:v>
                </c:pt>
                <c:pt idx="22">
                  <c:v>42064</c:v>
                </c:pt>
                <c:pt idx="23">
                  <c:v>42095</c:v>
                </c:pt>
                <c:pt idx="24">
                  <c:v>42125</c:v>
                </c:pt>
                <c:pt idx="25">
                  <c:v>42156</c:v>
                </c:pt>
                <c:pt idx="26">
                  <c:v>42186</c:v>
                </c:pt>
                <c:pt idx="27">
                  <c:v>42217</c:v>
                </c:pt>
                <c:pt idx="28">
                  <c:v>42248</c:v>
                </c:pt>
                <c:pt idx="29">
                  <c:v>42278</c:v>
                </c:pt>
                <c:pt idx="30">
                  <c:v>42309</c:v>
                </c:pt>
                <c:pt idx="31">
                  <c:v>42339</c:v>
                </c:pt>
                <c:pt idx="32">
                  <c:v>42370</c:v>
                </c:pt>
                <c:pt idx="33">
                  <c:v>42401</c:v>
                </c:pt>
                <c:pt idx="34">
                  <c:v>42430</c:v>
                </c:pt>
                <c:pt idx="35">
                  <c:v>42461</c:v>
                </c:pt>
                <c:pt idx="36">
                  <c:v>42491</c:v>
                </c:pt>
                <c:pt idx="37">
                  <c:v>42522</c:v>
                </c:pt>
                <c:pt idx="38">
                  <c:v>42552</c:v>
                </c:pt>
                <c:pt idx="39">
                  <c:v>42583</c:v>
                </c:pt>
                <c:pt idx="40">
                  <c:v>42614</c:v>
                </c:pt>
                <c:pt idx="41">
                  <c:v>42644</c:v>
                </c:pt>
                <c:pt idx="42">
                  <c:v>42675</c:v>
                </c:pt>
                <c:pt idx="43">
                  <c:v>42705</c:v>
                </c:pt>
                <c:pt idx="44">
                  <c:v>42736</c:v>
                </c:pt>
                <c:pt idx="45">
                  <c:v>42767</c:v>
                </c:pt>
                <c:pt idx="46">
                  <c:v>42795</c:v>
                </c:pt>
                <c:pt idx="47">
                  <c:v>42826</c:v>
                </c:pt>
                <c:pt idx="48">
                  <c:v>42856</c:v>
                </c:pt>
                <c:pt idx="49">
                  <c:v>42887</c:v>
                </c:pt>
                <c:pt idx="50">
                  <c:v>42917</c:v>
                </c:pt>
                <c:pt idx="51">
                  <c:v>42948</c:v>
                </c:pt>
                <c:pt idx="52">
                  <c:v>42979</c:v>
                </c:pt>
                <c:pt idx="53">
                  <c:v>43009</c:v>
                </c:pt>
                <c:pt idx="54">
                  <c:v>43040</c:v>
                </c:pt>
                <c:pt idx="55">
                  <c:v>43070</c:v>
                </c:pt>
                <c:pt idx="56">
                  <c:v>43101</c:v>
                </c:pt>
                <c:pt idx="57">
                  <c:v>43132</c:v>
                </c:pt>
                <c:pt idx="58">
                  <c:v>43160</c:v>
                </c:pt>
                <c:pt idx="59">
                  <c:v>43191</c:v>
                </c:pt>
                <c:pt idx="60">
                  <c:v>43221</c:v>
                </c:pt>
                <c:pt idx="61">
                  <c:v>43252</c:v>
                </c:pt>
                <c:pt idx="62">
                  <c:v>43282</c:v>
                </c:pt>
                <c:pt idx="63">
                  <c:v>43313</c:v>
                </c:pt>
                <c:pt idx="64">
                  <c:v>43344</c:v>
                </c:pt>
                <c:pt idx="65">
                  <c:v>43374</c:v>
                </c:pt>
                <c:pt idx="66">
                  <c:v>43405</c:v>
                </c:pt>
                <c:pt idx="67">
                  <c:v>43435</c:v>
                </c:pt>
                <c:pt idx="68">
                  <c:v>43466</c:v>
                </c:pt>
                <c:pt idx="69">
                  <c:v>43497</c:v>
                </c:pt>
                <c:pt idx="70">
                  <c:v>43525</c:v>
                </c:pt>
                <c:pt idx="71">
                  <c:v>43556</c:v>
                </c:pt>
                <c:pt idx="72">
                  <c:v>43586</c:v>
                </c:pt>
                <c:pt idx="73">
                  <c:v>43617</c:v>
                </c:pt>
                <c:pt idx="74">
                  <c:v>43647</c:v>
                </c:pt>
                <c:pt idx="75">
                  <c:v>43678</c:v>
                </c:pt>
                <c:pt idx="76">
                  <c:v>43709</c:v>
                </c:pt>
                <c:pt idx="77">
                  <c:v>43739</c:v>
                </c:pt>
                <c:pt idx="78">
                  <c:v>43770</c:v>
                </c:pt>
                <c:pt idx="79">
                  <c:v>43800</c:v>
                </c:pt>
              </c:numCache>
            </c:numRef>
          </c:cat>
          <c:val>
            <c:numRef>
              <c:f>Germany!$D$2:$D$81</c:f>
              <c:numCache>
                <c:formatCode>0.0</c:formatCode>
                <c:ptCount val="80"/>
                <c:pt idx="1">
                  <c:v>0.19999999999999574</c:v>
                </c:pt>
                <c:pt idx="2">
                  <c:v>1.7000000000000028</c:v>
                </c:pt>
                <c:pt idx="3">
                  <c:v>1.3999999999999986</c:v>
                </c:pt>
                <c:pt idx="4">
                  <c:v>-0.29999999999999716</c:v>
                </c:pt>
                <c:pt idx="5">
                  <c:v>0</c:v>
                </c:pt>
                <c:pt idx="6">
                  <c:v>-9.8000000000000043</c:v>
                </c:pt>
                <c:pt idx="7">
                  <c:v>11.600000000000001</c:v>
                </c:pt>
                <c:pt idx="8">
                  <c:v>0.5</c:v>
                </c:pt>
                <c:pt idx="9">
                  <c:v>0.89999999999999858</c:v>
                </c:pt>
                <c:pt idx="10">
                  <c:v>-2.1000000000000014</c:v>
                </c:pt>
                <c:pt idx="11">
                  <c:v>1.8000000000000043</c:v>
                </c:pt>
                <c:pt idx="12">
                  <c:v>-0.5</c:v>
                </c:pt>
                <c:pt idx="13">
                  <c:v>-1.6000000000000014</c:v>
                </c:pt>
                <c:pt idx="14">
                  <c:v>1.7000000000000028</c:v>
                </c:pt>
                <c:pt idx="15">
                  <c:v>-2</c:v>
                </c:pt>
                <c:pt idx="16">
                  <c:v>0.39999999999999858</c:v>
                </c:pt>
                <c:pt idx="17">
                  <c:v>-0.20000000000000284</c:v>
                </c:pt>
                <c:pt idx="18">
                  <c:v>-2.1999999999999957</c:v>
                </c:pt>
                <c:pt idx="19">
                  <c:v>0.29999999999999716</c:v>
                </c:pt>
                <c:pt idx="20">
                  <c:v>1.5</c:v>
                </c:pt>
                <c:pt idx="21">
                  <c:v>0.29999999999999716</c:v>
                </c:pt>
                <c:pt idx="22">
                  <c:v>1.6000000000000014</c:v>
                </c:pt>
                <c:pt idx="23">
                  <c:v>-1.2999999999999972</c:v>
                </c:pt>
                <c:pt idx="24">
                  <c:v>-1.5</c:v>
                </c:pt>
                <c:pt idx="25">
                  <c:v>1.1000000000000014</c:v>
                </c:pt>
                <c:pt idx="26">
                  <c:v>0</c:v>
                </c:pt>
                <c:pt idx="27">
                  <c:v>1.2999999999999972</c:v>
                </c:pt>
                <c:pt idx="28">
                  <c:v>-0.89999999999999858</c:v>
                </c:pt>
                <c:pt idx="29">
                  <c:v>0.10000000000000142</c:v>
                </c:pt>
                <c:pt idx="30">
                  <c:v>1</c:v>
                </c:pt>
                <c:pt idx="31">
                  <c:v>0.29999999999999716</c:v>
                </c:pt>
                <c:pt idx="32">
                  <c:v>-1</c:v>
                </c:pt>
                <c:pt idx="33">
                  <c:v>-0.39999999999999858</c:v>
                </c:pt>
                <c:pt idx="34">
                  <c:v>-0.10000000000000142</c:v>
                </c:pt>
                <c:pt idx="35">
                  <c:v>-0.39999999999999858</c:v>
                </c:pt>
                <c:pt idx="36">
                  <c:v>0.89999999999999858</c:v>
                </c:pt>
                <c:pt idx="37">
                  <c:v>-0.10000000000000142</c:v>
                </c:pt>
                <c:pt idx="38">
                  <c:v>0.89999999999999858</c:v>
                </c:pt>
                <c:pt idx="39">
                  <c:v>-2</c:v>
                </c:pt>
                <c:pt idx="40">
                  <c:v>-0.5</c:v>
                </c:pt>
                <c:pt idx="41">
                  <c:v>2.3000000000000043</c:v>
                </c:pt>
                <c:pt idx="42">
                  <c:v>-0.10000000000000142</c:v>
                </c:pt>
                <c:pt idx="43">
                  <c:v>0.20000000000000284</c:v>
                </c:pt>
                <c:pt idx="44">
                  <c:v>-0.40000000000000568</c:v>
                </c:pt>
                <c:pt idx="45">
                  <c:v>1.3000000000000043</c:v>
                </c:pt>
                <c:pt idx="46">
                  <c:v>1</c:v>
                </c:pt>
                <c:pt idx="47">
                  <c:v>-0.39999999999999858</c:v>
                </c:pt>
                <c:pt idx="48">
                  <c:v>0.69999999999999574</c:v>
                </c:pt>
                <c:pt idx="49">
                  <c:v>-1</c:v>
                </c:pt>
                <c:pt idx="50">
                  <c:v>-1.6999999999999957</c:v>
                </c:pt>
                <c:pt idx="51">
                  <c:v>1.0999999999999943</c:v>
                </c:pt>
                <c:pt idx="52">
                  <c:v>1.9000000000000057</c:v>
                </c:pt>
                <c:pt idx="53">
                  <c:v>-1.1000000000000014</c:v>
                </c:pt>
                <c:pt idx="54">
                  <c:v>0.69999999999999574</c:v>
                </c:pt>
                <c:pt idx="55">
                  <c:v>1.6000000000000014</c:v>
                </c:pt>
                <c:pt idx="56">
                  <c:v>0.10000000000000142</c:v>
                </c:pt>
                <c:pt idx="57">
                  <c:v>-1.3999999999999986</c:v>
                </c:pt>
                <c:pt idx="58">
                  <c:v>-2.5</c:v>
                </c:pt>
                <c:pt idx="59">
                  <c:v>-0.5</c:v>
                </c:pt>
                <c:pt idx="60">
                  <c:v>-1.2000000000000028</c:v>
                </c:pt>
                <c:pt idx="61">
                  <c:v>1.3999999999999986</c:v>
                </c:pt>
                <c:pt idx="62">
                  <c:v>0.20000000000000284</c:v>
                </c:pt>
                <c:pt idx="63">
                  <c:v>0.60000000000000142</c:v>
                </c:pt>
                <c:pt idx="64">
                  <c:v>-0.60000000000000142</c:v>
                </c:pt>
                <c:pt idx="65">
                  <c:v>-1.6000000000000014</c:v>
                </c:pt>
                <c:pt idx="66">
                  <c:v>-1.1000000000000014</c:v>
                </c:pt>
                <c:pt idx="67">
                  <c:v>-0.69999999999999574</c:v>
                </c:pt>
                <c:pt idx="68">
                  <c:v>0.5</c:v>
                </c:pt>
                <c:pt idx="69">
                  <c:v>0.69999999999999574</c:v>
                </c:pt>
                <c:pt idx="70">
                  <c:v>-1.3999999999999986</c:v>
                </c:pt>
                <c:pt idx="71">
                  <c:v>0.80000000000000426</c:v>
                </c:pt>
                <c:pt idx="72">
                  <c:v>0.39999999999999858</c:v>
                </c:pt>
                <c:pt idx="73">
                  <c:v>0</c:v>
                </c:pt>
                <c:pt idx="74">
                  <c:v>-1.7000000000000028</c:v>
                </c:pt>
                <c:pt idx="75">
                  <c:v>0.80000000000000426</c:v>
                </c:pt>
                <c:pt idx="76">
                  <c:v>-3.2000000000000028</c:v>
                </c:pt>
                <c:pt idx="77">
                  <c:v>0.39999999999999858</c:v>
                </c:pt>
                <c:pt idx="78">
                  <c:v>0.5</c:v>
                </c:pt>
                <c:pt idx="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32-4E52-A891-84858A4D1AE0}"/>
            </c:ext>
          </c:extLst>
        </c:ser>
        <c:ser>
          <c:idx val="2"/>
          <c:order val="2"/>
          <c:tx>
            <c:strRef>
              <c:f>Germany!$E$1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Germany!$B$2:$B$81</c:f>
              <c:numCache>
                <c:formatCode>m/d/yyyy</c:formatCode>
                <c:ptCount val="80"/>
                <c:pt idx="0">
                  <c:v>41395</c:v>
                </c:pt>
                <c:pt idx="1">
                  <c:v>41426</c:v>
                </c:pt>
                <c:pt idx="2">
                  <c:v>41456</c:v>
                </c:pt>
                <c:pt idx="3">
                  <c:v>41487</c:v>
                </c:pt>
                <c:pt idx="4">
                  <c:v>41518</c:v>
                </c:pt>
                <c:pt idx="5">
                  <c:v>41548</c:v>
                </c:pt>
                <c:pt idx="6">
                  <c:v>44184</c:v>
                </c:pt>
                <c:pt idx="7">
                  <c:v>41609</c:v>
                </c:pt>
                <c:pt idx="8">
                  <c:v>41640</c:v>
                </c:pt>
                <c:pt idx="9">
                  <c:v>41671</c:v>
                </c:pt>
                <c:pt idx="10">
                  <c:v>41699</c:v>
                </c:pt>
                <c:pt idx="11">
                  <c:v>41730</c:v>
                </c:pt>
                <c:pt idx="12">
                  <c:v>41760</c:v>
                </c:pt>
                <c:pt idx="13">
                  <c:v>41791</c:v>
                </c:pt>
                <c:pt idx="14">
                  <c:v>41821</c:v>
                </c:pt>
                <c:pt idx="15">
                  <c:v>41852</c:v>
                </c:pt>
                <c:pt idx="16">
                  <c:v>41883</c:v>
                </c:pt>
                <c:pt idx="17">
                  <c:v>41913</c:v>
                </c:pt>
                <c:pt idx="18">
                  <c:v>41944</c:v>
                </c:pt>
                <c:pt idx="19">
                  <c:v>41974</c:v>
                </c:pt>
                <c:pt idx="20">
                  <c:v>42005</c:v>
                </c:pt>
                <c:pt idx="21">
                  <c:v>42036</c:v>
                </c:pt>
                <c:pt idx="22">
                  <c:v>42064</c:v>
                </c:pt>
                <c:pt idx="23">
                  <c:v>42095</c:v>
                </c:pt>
                <c:pt idx="24">
                  <c:v>42125</c:v>
                </c:pt>
                <c:pt idx="25">
                  <c:v>42156</c:v>
                </c:pt>
                <c:pt idx="26">
                  <c:v>42186</c:v>
                </c:pt>
                <c:pt idx="27">
                  <c:v>42217</c:v>
                </c:pt>
                <c:pt idx="28">
                  <c:v>42248</c:v>
                </c:pt>
                <c:pt idx="29">
                  <c:v>42278</c:v>
                </c:pt>
                <c:pt idx="30">
                  <c:v>42309</c:v>
                </c:pt>
                <c:pt idx="31">
                  <c:v>42339</c:v>
                </c:pt>
                <c:pt idx="32">
                  <c:v>42370</c:v>
                </c:pt>
                <c:pt idx="33">
                  <c:v>42401</c:v>
                </c:pt>
                <c:pt idx="34">
                  <c:v>42430</c:v>
                </c:pt>
                <c:pt idx="35">
                  <c:v>42461</c:v>
                </c:pt>
                <c:pt idx="36">
                  <c:v>42491</c:v>
                </c:pt>
                <c:pt idx="37">
                  <c:v>42522</c:v>
                </c:pt>
                <c:pt idx="38">
                  <c:v>42552</c:v>
                </c:pt>
                <c:pt idx="39">
                  <c:v>42583</c:v>
                </c:pt>
                <c:pt idx="40">
                  <c:v>42614</c:v>
                </c:pt>
                <c:pt idx="41">
                  <c:v>42644</c:v>
                </c:pt>
                <c:pt idx="42">
                  <c:v>42675</c:v>
                </c:pt>
                <c:pt idx="43">
                  <c:v>42705</c:v>
                </c:pt>
                <c:pt idx="44">
                  <c:v>42736</c:v>
                </c:pt>
                <c:pt idx="45">
                  <c:v>42767</c:v>
                </c:pt>
                <c:pt idx="46">
                  <c:v>42795</c:v>
                </c:pt>
                <c:pt idx="47">
                  <c:v>42826</c:v>
                </c:pt>
                <c:pt idx="48">
                  <c:v>42856</c:v>
                </c:pt>
                <c:pt idx="49">
                  <c:v>42887</c:v>
                </c:pt>
                <c:pt idx="50">
                  <c:v>42917</c:v>
                </c:pt>
                <c:pt idx="51">
                  <c:v>42948</c:v>
                </c:pt>
                <c:pt idx="52">
                  <c:v>42979</c:v>
                </c:pt>
                <c:pt idx="53">
                  <c:v>43009</c:v>
                </c:pt>
                <c:pt idx="54">
                  <c:v>43040</c:v>
                </c:pt>
                <c:pt idx="55">
                  <c:v>43070</c:v>
                </c:pt>
                <c:pt idx="56">
                  <c:v>43101</c:v>
                </c:pt>
                <c:pt idx="57">
                  <c:v>43132</c:v>
                </c:pt>
                <c:pt idx="58">
                  <c:v>43160</c:v>
                </c:pt>
                <c:pt idx="59">
                  <c:v>43191</c:v>
                </c:pt>
                <c:pt idx="60">
                  <c:v>43221</c:v>
                </c:pt>
                <c:pt idx="61">
                  <c:v>43252</c:v>
                </c:pt>
                <c:pt idx="62">
                  <c:v>43282</c:v>
                </c:pt>
                <c:pt idx="63">
                  <c:v>43313</c:v>
                </c:pt>
                <c:pt idx="64">
                  <c:v>43344</c:v>
                </c:pt>
                <c:pt idx="65">
                  <c:v>43374</c:v>
                </c:pt>
                <c:pt idx="66">
                  <c:v>43405</c:v>
                </c:pt>
                <c:pt idx="67">
                  <c:v>43435</c:v>
                </c:pt>
                <c:pt idx="68">
                  <c:v>43466</c:v>
                </c:pt>
                <c:pt idx="69">
                  <c:v>43497</c:v>
                </c:pt>
                <c:pt idx="70">
                  <c:v>43525</c:v>
                </c:pt>
                <c:pt idx="71">
                  <c:v>43556</c:v>
                </c:pt>
                <c:pt idx="72">
                  <c:v>43586</c:v>
                </c:pt>
                <c:pt idx="73">
                  <c:v>43617</c:v>
                </c:pt>
                <c:pt idx="74">
                  <c:v>43647</c:v>
                </c:pt>
                <c:pt idx="75">
                  <c:v>43678</c:v>
                </c:pt>
                <c:pt idx="76">
                  <c:v>43709</c:v>
                </c:pt>
                <c:pt idx="77">
                  <c:v>43739</c:v>
                </c:pt>
                <c:pt idx="78">
                  <c:v>43770</c:v>
                </c:pt>
                <c:pt idx="79">
                  <c:v>43800</c:v>
                </c:pt>
              </c:numCache>
            </c:numRef>
          </c:cat>
          <c:val>
            <c:numRef>
              <c:f>Germany!$E$2:$E$81</c:f>
              <c:numCache>
                <c:formatCode>0.00</c:formatCod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53.627272727272725</c:v>
                </c:pt>
                <c:pt idx="12">
                  <c:v>54.118181818181817</c:v>
                </c:pt>
                <c:pt idx="13">
                  <c:v>54.445454545454545</c:v>
                </c:pt>
                <c:pt idx="14">
                  <c:v>54.772727272727273</c:v>
                </c:pt>
                <c:pt idx="15">
                  <c:v>54.790909090909103</c:v>
                </c:pt>
                <c:pt idx="16">
                  <c:v>54.872727272727275</c:v>
                </c:pt>
                <c:pt idx="17">
                  <c:v>54.93636363636363</c:v>
                </c:pt>
                <c:pt idx="18">
                  <c:v>54.666666666666664</c:v>
                </c:pt>
                <c:pt idx="19">
                  <c:v>54.416666666666664</c:v>
                </c:pt>
                <c:pt idx="20">
                  <c:v>54.25</c:v>
                </c:pt>
                <c:pt idx="21">
                  <c:v>54.033333333333324</c:v>
                </c:pt>
                <c:pt idx="22">
                  <c:v>54.124999999999993</c:v>
                </c:pt>
                <c:pt idx="23">
                  <c:v>53.958333333333336</c:v>
                </c:pt>
                <c:pt idx="24">
                  <c:v>53.708333333333336</c:v>
                </c:pt>
                <c:pt idx="25">
                  <c:v>53.683333333333337</c:v>
                </c:pt>
                <c:pt idx="26">
                  <c:v>53.51666666666668</c:v>
                </c:pt>
                <c:pt idx="27">
                  <c:v>53.625000000000007</c:v>
                </c:pt>
                <c:pt idx="28">
                  <c:v>53.625</c:v>
                </c:pt>
                <c:pt idx="29">
                  <c:v>53.650000000000006</c:v>
                </c:pt>
                <c:pt idx="30">
                  <c:v>53.94166666666667</c:v>
                </c:pt>
                <c:pt idx="31">
                  <c:v>54.233333333333341</c:v>
                </c:pt>
                <c:pt idx="32">
                  <c:v>54.316666666666663</c:v>
                </c:pt>
                <c:pt idx="33">
                  <c:v>54.341666666666669</c:v>
                </c:pt>
                <c:pt idx="34">
                  <c:v>54.225000000000001</c:v>
                </c:pt>
                <c:pt idx="35">
                  <c:v>54.183333333333337</c:v>
                </c:pt>
                <c:pt idx="36">
                  <c:v>54.341666666666669</c:v>
                </c:pt>
                <c:pt idx="37">
                  <c:v>54.4</c:v>
                </c:pt>
                <c:pt idx="38">
                  <c:v>54.533333333333331</c:v>
                </c:pt>
                <c:pt idx="39">
                  <c:v>54.391666666666659</c:v>
                </c:pt>
                <c:pt idx="40">
                  <c:v>54.283333333333324</c:v>
                </c:pt>
                <c:pt idx="41">
                  <c:v>54.358333333333327</c:v>
                </c:pt>
                <c:pt idx="42">
                  <c:v>54.341666666666669</c:v>
                </c:pt>
                <c:pt idx="43">
                  <c:v>54.31666666666667</c:v>
                </c:pt>
                <c:pt idx="44">
                  <c:v>54.341666666666669</c:v>
                </c:pt>
                <c:pt idx="45">
                  <c:v>54.508333333333333</c:v>
                </c:pt>
                <c:pt idx="46">
                  <c:v>54.766666666666673</c:v>
                </c:pt>
                <c:pt idx="47">
                  <c:v>55.025000000000006</c:v>
                </c:pt>
                <c:pt idx="48">
                  <c:v>55.266666666666673</c:v>
                </c:pt>
                <c:pt idx="49">
                  <c:v>55.433333333333337</c:v>
                </c:pt>
                <c:pt idx="50">
                  <c:v>55.383333333333333</c:v>
                </c:pt>
                <c:pt idx="51">
                  <c:v>55.591666666666669</c:v>
                </c:pt>
                <c:pt idx="52">
                  <c:v>56</c:v>
                </c:pt>
                <c:pt idx="53">
                  <c:v>56.125</c:v>
                </c:pt>
                <c:pt idx="54">
                  <c:v>56.316666666666663</c:v>
                </c:pt>
                <c:pt idx="55">
                  <c:v>56.624999999999993</c:v>
                </c:pt>
                <c:pt idx="56">
                  <c:v>56.974999999999994</c:v>
                </c:pt>
                <c:pt idx="57">
                  <c:v>57.1</c:v>
                </c:pt>
                <c:pt idx="58">
                  <c:v>56.933333333333337</c:v>
                </c:pt>
                <c:pt idx="59">
                  <c:v>56.758333333333333</c:v>
                </c:pt>
                <c:pt idx="60">
                  <c:v>56.425000000000004</c:v>
                </c:pt>
                <c:pt idx="61">
                  <c:v>56.291666666666657</c:v>
                </c:pt>
                <c:pt idx="62">
                  <c:v>56.316666666666663</c:v>
                </c:pt>
                <c:pt idx="63">
                  <c:v>56.300000000000004</c:v>
                </c:pt>
                <c:pt idx="64">
                  <c:v>56.07500000000001</c:v>
                </c:pt>
                <c:pt idx="65">
                  <c:v>55.80833333333333</c:v>
                </c:pt>
                <c:pt idx="66">
                  <c:v>55.391666666666659</c:v>
                </c:pt>
                <c:pt idx="67">
                  <c:v>54.783333333333331</c:v>
                </c:pt>
                <c:pt idx="68">
                  <c:v>54.208333333333336</c:v>
                </c:pt>
                <c:pt idx="69">
                  <c:v>53.80833333333333</c:v>
                </c:pt>
                <c:pt idx="70">
                  <c:v>53.5</c:v>
                </c:pt>
                <c:pt idx="71">
                  <c:v>53.300000000000004</c:v>
                </c:pt>
                <c:pt idx="72">
                  <c:v>53.233333333333348</c:v>
                </c:pt>
                <c:pt idx="73">
                  <c:v>53.050000000000011</c:v>
                </c:pt>
                <c:pt idx="74">
                  <c:v>52.708333333333336</c:v>
                </c:pt>
                <c:pt idx="75">
                  <c:v>52.383333333333333</c:v>
                </c:pt>
                <c:pt idx="76">
                  <c:v>51.841666666666669</c:v>
                </c:pt>
                <c:pt idx="77">
                  <c:v>51.466666666666669</c:v>
                </c:pt>
                <c:pt idx="78">
                  <c:v>51.225000000000001</c:v>
                </c:pt>
                <c:pt idx="79">
                  <c:v>51.041666666666664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32-4E52-A891-84858A4D1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Greece!$C$1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Greece!$B$2:$B$104</c:f>
              <c:numCache>
                <c:formatCode>m/d/yyyy</c:formatCode>
                <c:ptCount val="103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44154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  <c:pt idx="47">
                  <c:v>42125</c:v>
                </c:pt>
                <c:pt idx="48">
                  <c:v>42156</c:v>
                </c:pt>
                <c:pt idx="49">
                  <c:v>42186</c:v>
                </c:pt>
                <c:pt idx="50">
                  <c:v>42217</c:v>
                </c:pt>
                <c:pt idx="51">
                  <c:v>42248</c:v>
                </c:pt>
                <c:pt idx="52">
                  <c:v>42278</c:v>
                </c:pt>
                <c:pt idx="53">
                  <c:v>42309</c:v>
                </c:pt>
                <c:pt idx="54">
                  <c:v>42339</c:v>
                </c:pt>
                <c:pt idx="55">
                  <c:v>42370</c:v>
                </c:pt>
                <c:pt idx="56">
                  <c:v>42401</c:v>
                </c:pt>
                <c:pt idx="57">
                  <c:v>42430</c:v>
                </c:pt>
                <c:pt idx="58">
                  <c:v>42461</c:v>
                </c:pt>
                <c:pt idx="59">
                  <c:v>42491</c:v>
                </c:pt>
                <c:pt idx="60">
                  <c:v>42522</c:v>
                </c:pt>
                <c:pt idx="61">
                  <c:v>42552</c:v>
                </c:pt>
                <c:pt idx="62">
                  <c:v>42583</c:v>
                </c:pt>
                <c:pt idx="63">
                  <c:v>42614</c:v>
                </c:pt>
                <c:pt idx="64">
                  <c:v>42644</c:v>
                </c:pt>
                <c:pt idx="65">
                  <c:v>42675</c:v>
                </c:pt>
                <c:pt idx="66">
                  <c:v>42705</c:v>
                </c:pt>
                <c:pt idx="67">
                  <c:v>42736</c:v>
                </c:pt>
                <c:pt idx="68">
                  <c:v>42767</c:v>
                </c:pt>
                <c:pt idx="69">
                  <c:v>42795</c:v>
                </c:pt>
                <c:pt idx="70">
                  <c:v>42826</c:v>
                </c:pt>
                <c:pt idx="71">
                  <c:v>42856</c:v>
                </c:pt>
                <c:pt idx="72">
                  <c:v>42887</c:v>
                </c:pt>
                <c:pt idx="73">
                  <c:v>42917</c:v>
                </c:pt>
                <c:pt idx="74">
                  <c:v>42948</c:v>
                </c:pt>
                <c:pt idx="75">
                  <c:v>42979</c:v>
                </c:pt>
                <c:pt idx="76">
                  <c:v>43009</c:v>
                </c:pt>
                <c:pt idx="77">
                  <c:v>43040</c:v>
                </c:pt>
                <c:pt idx="78">
                  <c:v>43070</c:v>
                </c:pt>
                <c:pt idx="79">
                  <c:v>43101</c:v>
                </c:pt>
                <c:pt idx="80">
                  <c:v>43132</c:v>
                </c:pt>
                <c:pt idx="81">
                  <c:v>43160</c:v>
                </c:pt>
                <c:pt idx="82">
                  <c:v>43191</c:v>
                </c:pt>
                <c:pt idx="83">
                  <c:v>43221</c:v>
                </c:pt>
                <c:pt idx="84">
                  <c:v>43252</c:v>
                </c:pt>
                <c:pt idx="85">
                  <c:v>43282</c:v>
                </c:pt>
                <c:pt idx="86">
                  <c:v>43313</c:v>
                </c:pt>
                <c:pt idx="87">
                  <c:v>43344</c:v>
                </c:pt>
                <c:pt idx="88">
                  <c:v>43374</c:v>
                </c:pt>
                <c:pt idx="89">
                  <c:v>43405</c:v>
                </c:pt>
                <c:pt idx="90">
                  <c:v>43435</c:v>
                </c:pt>
                <c:pt idx="91">
                  <c:v>43466</c:v>
                </c:pt>
                <c:pt idx="92">
                  <c:v>43497</c:v>
                </c:pt>
                <c:pt idx="93">
                  <c:v>43525</c:v>
                </c:pt>
                <c:pt idx="94">
                  <c:v>43556</c:v>
                </c:pt>
                <c:pt idx="95">
                  <c:v>43586</c:v>
                </c:pt>
                <c:pt idx="96">
                  <c:v>43617</c:v>
                </c:pt>
                <c:pt idx="97">
                  <c:v>43647</c:v>
                </c:pt>
                <c:pt idx="98">
                  <c:v>43678</c:v>
                </c:pt>
                <c:pt idx="99">
                  <c:v>43709</c:v>
                </c:pt>
                <c:pt idx="100">
                  <c:v>43739</c:v>
                </c:pt>
                <c:pt idx="101">
                  <c:v>43770</c:v>
                </c:pt>
                <c:pt idx="102">
                  <c:v>43800</c:v>
                </c:pt>
              </c:numCache>
            </c:numRef>
          </c:cat>
          <c:val>
            <c:numRef>
              <c:f>Greece!$C$2:$C$104</c:f>
              <c:numCache>
                <c:formatCode>0.0</c:formatCode>
                <c:ptCount val="103"/>
                <c:pt idx="0">
                  <c:v>45.5</c:v>
                </c:pt>
                <c:pt idx="1">
                  <c:v>45.2</c:v>
                </c:pt>
                <c:pt idx="2">
                  <c:v>43.3</c:v>
                </c:pt>
                <c:pt idx="3">
                  <c:v>43.2</c:v>
                </c:pt>
                <c:pt idx="4">
                  <c:v>40.5</c:v>
                </c:pt>
                <c:pt idx="5">
                  <c:v>40.9</c:v>
                </c:pt>
                <c:pt idx="6">
                  <c:v>54.1</c:v>
                </c:pt>
                <c:pt idx="7">
                  <c:v>41</c:v>
                </c:pt>
                <c:pt idx="8">
                  <c:v>37.700000000000003</c:v>
                </c:pt>
                <c:pt idx="9">
                  <c:v>41.3</c:v>
                </c:pt>
                <c:pt idx="10">
                  <c:v>40.700000000000003</c:v>
                </c:pt>
                <c:pt idx="11">
                  <c:v>43.1</c:v>
                </c:pt>
                <c:pt idx="12">
                  <c:v>40.1</c:v>
                </c:pt>
                <c:pt idx="13">
                  <c:v>41.9</c:v>
                </c:pt>
                <c:pt idx="14">
                  <c:v>42.1</c:v>
                </c:pt>
                <c:pt idx="15">
                  <c:v>42.2</c:v>
                </c:pt>
                <c:pt idx="16">
                  <c:v>41</c:v>
                </c:pt>
                <c:pt idx="17">
                  <c:v>41.8</c:v>
                </c:pt>
                <c:pt idx="18">
                  <c:v>41.4</c:v>
                </c:pt>
                <c:pt idx="19">
                  <c:v>41.7</c:v>
                </c:pt>
                <c:pt idx="20">
                  <c:v>43</c:v>
                </c:pt>
                <c:pt idx="21">
                  <c:v>42.1</c:v>
                </c:pt>
                <c:pt idx="22">
                  <c:v>45</c:v>
                </c:pt>
                <c:pt idx="23">
                  <c:v>45.3</c:v>
                </c:pt>
                <c:pt idx="24">
                  <c:v>45.4</c:v>
                </c:pt>
                <c:pt idx="25">
                  <c:v>47</c:v>
                </c:pt>
                <c:pt idx="26">
                  <c:v>48.7</c:v>
                </c:pt>
                <c:pt idx="27">
                  <c:v>47.5</c:v>
                </c:pt>
                <c:pt idx="28">
                  <c:v>47.3</c:v>
                </c:pt>
                <c:pt idx="29">
                  <c:v>49.2</c:v>
                </c:pt>
                <c:pt idx="30">
                  <c:v>49.6</c:v>
                </c:pt>
                <c:pt idx="31">
                  <c:v>51.2</c:v>
                </c:pt>
                <c:pt idx="32">
                  <c:v>51.3</c:v>
                </c:pt>
                <c:pt idx="33">
                  <c:v>49.7</c:v>
                </c:pt>
                <c:pt idx="34">
                  <c:v>51.1</c:v>
                </c:pt>
                <c:pt idx="35">
                  <c:v>51</c:v>
                </c:pt>
                <c:pt idx="36">
                  <c:v>49.4</c:v>
                </c:pt>
                <c:pt idx="37">
                  <c:v>48.7</c:v>
                </c:pt>
                <c:pt idx="38">
                  <c:v>50.1</c:v>
                </c:pt>
                <c:pt idx="39">
                  <c:v>48.4</c:v>
                </c:pt>
                <c:pt idx="40">
                  <c:v>48.8</c:v>
                </c:pt>
                <c:pt idx="41">
                  <c:v>49.1</c:v>
                </c:pt>
                <c:pt idx="42">
                  <c:v>49.4</c:v>
                </c:pt>
                <c:pt idx="43">
                  <c:v>48.3</c:v>
                </c:pt>
                <c:pt idx="44">
                  <c:v>48.4</c:v>
                </c:pt>
                <c:pt idx="45">
                  <c:v>48.9</c:v>
                </c:pt>
                <c:pt idx="46">
                  <c:v>46.5</c:v>
                </c:pt>
                <c:pt idx="47">
                  <c:v>48</c:v>
                </c:pt>
                <c:pt idx="48">
                  <c:v>46.9</c:v>
                </c:pt>
                <c:pt idx="49">
                  <c:v>30.2</c:v>
                </c:pt>
                <c:pt idx="50">
                  <c:v>39.1</c:v>
                </c:pt>
                <c:pt idx="51">
                  <c:v>43.3</c:v>
                </c:pt>
                <c:pt idx="52">
                  <c:v>47.3</c:v>
                </c:pt>
                <c:pt idx="53">
                  <c:v>48.1</c:v>
                </c:pt>
                <c:pt idx="54">
                  <c:v>50.2</c:v>
                </c:pt>
                <c:pt idx="55">
                  <c:v>50</c:v>
                </c:pt>
                <c:pt idx="56">
                  <c:v>48.4</c:v>
                </c:pt>
                <c:pt idx="57">
                  <c:v>49</c:v>
                </c:pt>
                <c:pt idx="58">
                  <c:v>49.7</c:v>
                </c:pt>
                <c:pt idx="59">
                  <c:v>48.4</c:v>
                </c:pt>
                <c:pt idx="60">
                  <c:v>50.4</c:v>
                </c:pt>
                <c:pt idx="61">
                  <c:v>48.7</c:v>
                </c:pt>
                <c:pt idx="62">
                  <c:v>50.4</c:v>
                </c:pt>
                <c:pt idx="63">
                  <c:v>49.2</c:v>
                </c:pt>
                <c:pt idx="64">
                  <c:v>48.6</c:v>
                </c:pt>
                <c:pt idx="65">
                  <c:v>48.3</c:v>
                </c:pt>
                <c:pt idx="66">
                  <c:v>49.3</c:v>
                </c:pt>
                <c:pt idx="67">
                  <c:v>46.6</c:v>
                </c:pt>
                <c:pt idx="68">
                  <c:v>47.7</c:v>
                </c:pt>
                <c:pt idx="69">
                  <c:v>46.7</c:v>
                </c:pt>
                <c:pt idx="70">
                  <c:v>48.2</c:v>
                </c:pt>
                <c:pt idx="71">
                  <c:v>49.6</c:v>
                </c:pt>
                <c:pt idx="72">
                  <c:v>50.5</c:v>
                </c:pt>
                <c:pt idx="73">
                  <c:v>50.5</c:v>
                </c:pt>
                <c:pt idx="74">
                  <c:v>52.2</c:v>
                </c:pt>
                <c:pt idx="75">
                  <c:v>52.8</c:v>
                </c:pt>
                <c:pt idx="76">
                  <c:v>52.1</c:v>
                </c:pt>
                <c:pt idx="77">
                  <c:v>52.2</c:v>
                </c:pt>
                <c:pt idx="78">
                  <c:v>53.1</c:v>
                </c:pt>
                <c:pt idx="79">
                  <c:v>55.2</c:v>
                </c:pt>
                <c:pt idx="80" formatCode="0.00">
                  <c:v>56.1</c:v>
                </c:pt>
                <c:pt idx="81" formatCode="0.00">
                  <c:v>55</c:v>
                </c:pt>
                <c:pt idx="82" formatCode="0.00">
                  <c:v>52.9</c:v>
                </c:pt>
                <c:pt idx="83" formatCode="0.00">
                  <c:v>54.2</c:v>
                </c:pt>
                <c:pt idx="84" formatCode="0.00">
                  <c:v>53.5</c:v>
                </c:pt>
                <c:pt idx="85" formatCode="0.00">
                  <c:v>53.5</c:v>
                </c:pt>
                <c:pt idx="86" formatCode="0.00">
                  <c:v>53.9</c:v>
                </c:pt>
                <c:pt idx="87" formatCode="0.00">
                  <c:v>53.6</c:v>
                </c:pt>
                <c:pt idx="88" formatCode="0.00">
                  <c:v>53.1</c:v>
                </c:pt>
                <c:pt idx="89" formatCode="0.00">
                  <c:v>54</c:v>
                </c:pt>
                <c:pt idx="90" formatCode="0.00">
                  <c:v>53.8</c:v>
                </c:pt>
                <c:pt idx="91" formatCode="0.00">
                  <c:v>53.7</c:v>
                </c:pt>
                <c:pt idx="92" formatCode="0.00">
                  <c:v>54.2</c:v>
                </c:pt>
                <c:pt idx="93" formatCode="0.00">
                  <c:v>54.7</c:v>
                </c:pt>
                <c:pt idx="94" formatCode="0.00">
                  <c:v>56.6</c:v>
                </c:pt>
                <c:pt idx="95" formatCode="0.00">
                  <c:v>54.2</c:v>
                </c:pt>
                <c:pt idx="96" formatCode="0.00">
                  <c:v>52.4</c:v>
                </c:pt>
                <c:pt idx="97" formatCode="0.00">
                  <c:v>54.6</c:v>
                </c:pt>
                <c:pt idx="98" formatCode="0.00">
                  <c:v>54.9</c:v>
                </c:pt>
                <c:pt idx="99" formatCode="0.00">
                  <c:v>53.6</c:v>
                </c:pt>
                <c:pt idx="100" formatCode="0.00">
                  <c:v>53.5</c:v>
                </c:pt>
                <c:pt idx="101" formatCode="0.00">
                  <c:v>54.1</c:v>
                </c:pt>
                <c:pt idx="102" formatCode="0.00">
                  <c:v>53.9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15-4AAA-9C81-3BBC2DEE25F8}"/>
            </c:ext>
          </c:extLst>
        </c:ser>
        <c:ser>
          <c:idx val="1"/>
          <c:order val="1"/>
          <c:tx>
            <c:strRef>
              <c:f>Greece!$D$1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Greece!$B$2:$B$104</c:f>
              <c:numCache>
                <c:formatCode>m/d/yyyy</c:formatCode>
                <c:ptCount val="103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44154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  <c:pt idx="47">
                  <c:v>42125</c:v>
                </c:pt>
                <c:pt idx="48">
                  <c:v>42156</c:v>
                </c:pt>
                <c:pt idx="49">
                  <c:v>42186</c:v>
                </c:pt>
                <c:pt idx="50">
                  <c:v>42217</c:v>
                </c:pt>
                <c:pt idx="51">
                  <c:v>42248</c:v>
                </c:pt>
                <c:pt idx="52">
                  <c:v>42278</c:v>
                </c:pt>
                <c:pt idx="53">
                  <c:v>42309</c:v>
                </c:pt>
                <c:pt idx="54">
                  <c:v>42339</c:v>
                </c:pt>
                <c:pt idx="55">
                  <c:v>42370</c:v>
                </c:pt>
                <c:pt idx="56">
                  <c:v>42401</c:v>
                </c:pt>
                <c:pt idx="57">
                  <c:v>42430</c:v>
                </c:pt>
                <c:pt idx="58">
                  <c:v>42461</c:v>
                </c:pt>
                <c:pt idx="59">
                  <c:v>42491</c:v>
                </c:pt>
                <c:pt idx="60">
                  <c:v>42522</c:v>
                </c:pt>
                <c:pt idx="61">
                  <c:v>42552</c:v>
                </c:pt>
                <c:pt idx="62">
                  <c:v>42583</c:v>
                </c:pt>
                <c:pt idx="63">
                  <c:v>42614</c:v>
                </c:pt>
                <c:pt idx="64">
                  <c:v>42644</c:v>
                </c:pt>
                <c:pt idx="65">
                  <c:v>42675</c:v>
                </c:pt>
                <c:pt idx="66">
                  <c:v>42705</c:v>
                </c:pt>
                <c:pt idx="67">
                  <c:v>42736</c:v>
                </c:pt>
                <c:pt idx="68">
                  <c:v>42767</c:v>
                </c:pt>
                <c:pt idx="69">
                  <c:v>42795</c:v>
                </c:pt>
                <c:pt idx="70">
                  <c:v>42826</c:v>
                </c:pt>
                <c:pt idx="71">
                  <c:v>42856</c:v>
                </c:pt>
                <c:pt idx="72">
                  <c:v>42887</c:v>
                </c:pt>
                <c:pt idx="73">
                  <c:v>42917</c:v>
                </c:pt>
                <c:pt idx="74">
                  <c:v>42948</c:v>
                </c:pt>
                <c:pt idx="75">
                  <c:v>42979</c:v>
                </c:pt>
                <c:pt idx="76">
                  <c:v>43009</c:v>
                </c:pt>
                <c:pt idx="77">
                  <c:v>43040</c:v>
                </c:pt>
                <c:pt idx="78">
                  <c:v>43070</c:v>
                </c:pt>
                <c:pt idx="79">
                  <c:v>43101</c:v>
                </c:pt>
                <c:pt idx="80">
                  <c:v>43132</c:v>
                </c:pt>
                <c:pt idx="81">
                  <c:v>43160</c:v>
                </c:pt>
                <c:pt idx="82">
                  <c:v>43191</c:v>
                </c:pt>
                <c:pt idx="83">
                  <c:v>43221</c:v>
                </c:pt>
                <c:pt idx="84">
                  <c:v>43252</c:v>
                </c:pt>
                <c:pt idx="85">
                  <c:v>43282</c:v>
                </c:pt>
                <c:pt idx="86">
                  <c:v>43313</c:v>
                </c:pt>
                <c:pt idx="87">
                  <c:v>43344</c:v>
                </c:pt>
                <c:pt idx="88">
                  <c:v>43374</c:v>
                </c:pt>
                <c:pt idx="89">
                  <c:v>43405</c:v>
                </c:pt>
                <c:pt idx="90">
                  <c:v>43435</c:v>
                </c:pt>
                <c:pt idx="91">
                  <c:v>43466</c:v>
                </c:pt>
                <c:pt idx="92">
                  <c:v>43497</c:v>
                </c:pt>
                <c:pt idx="93">
                  <c:v>43525</c:v>
                </c:pt>
                <c:pt idx="94">
                  <c:v>43556</c:v>
                </c:pt>
                <c:pt idx="95">
                  <c:v>43586</c:v>
                </c:pt>
                <c:pt idx="96">
                  <c:v>43617</c:v>
                </c:pt>
                <c:pt idx="97">
                  <c:v>43647</c:v>
                </c:pt>
                <c:pt idx="98">
                  <c:v>43678</c:v>
                </c:pt>
                <c:pt idx="99">
                  <c:v>43709</c:v>
                </c:pt>
                <c:pt idx="100">
                  <c:v>43739</c:v>
                </c:pt>
                <c:pt idx="101">
                  <c:v>43770</c:v>
                </c:pt>
                <c:pt idx="102">
                  <c:v>43800</c:v>
                </c:pt>
              </c:numCache>
            </c:numRef>
          </c:cat>
          <c:val>
            <c:numRef>
              <c:f>Greece!$D$2:$D$104</c:f>
              <c:numCache>
                <c:formatCode>0.0</c:formatCode>
                <c:ptCount val="103"/>
                <c:pt idx="1">
                  <c:v>-0.29999999999999716</c:v>
                </c:pt>
                <c:pt idx="2">
                  <c:v>-1.9000000000000057</c:v>
                </c:pt>
                <c:pt idx="3">
                  <c:v>-9.9999999999994316E-2</c:v>
                </c:pt>
                <c:pt idx="4">
                  <c:v>-2.7000000000000028</c:v>
                </c:pt>
                <c:pt idx="5">
                  <c:v>0.39999999999999858</c:v>
                </c:pt>
                <c:pt idx="6">
                  <c:v>13.200000000000003</c:v>
                </c:pt>
                <c:pt idx="7">
                  <c:v>-13.100000000000001</c:v>
                </c:pt>
                <c:pt idx="8">
                  <c:v>-3.2999999999999972</c:v>
                </c:pt>
                <c:pt idx="9">
                  <c:v>3.5999999999999943</c:v>
                </c:pt>
                <c:pt idx="10">
                  <c:v>-0.59999999999999432</c:v>
                </c:pt>
                <c:pt idx="11">
                  <c:v>2.3999999999999986</c:v>
                </c:pt>
                <c:pt idx="12">
                  <c:v>-3</c:v>
                </c:pt>
                <c:pt idx="13">
                  <c:v>1.7999999999999972</c:v>
                </c:pt>
                <c:pt idx="14">
                  <c:v>0.20000000000000284</c:v>
                </c:pt>
                <c:pt idx="15">
                  <c:v>0.10000000000000142</c:v>
                </c:pt>
                <c:pt idx="16">
                  <c:v>-1.2000000000000028</c:v>
                </c:pt>
                <c:pt idx="17">
                  <c:v>0.79999999999999716</c:v>
                </c:pt>
                <c:pt idx="18">
                  <c:v>-0.39999999999999858</c:v>
                </c:pt>
                <c:pt idx="19">
                  <c:v>0.30000000000000426</c:v>
                </c:pt>
                <c:pt idx="20">
                  <c:v>1.2999999999999972</c:v>
                </c:pt>
                <c:pt idx="21">
                  <c:v>-0.89999999999999858</c:v>
                </c:pt>
                <c:pt idx="22">
                  <c:v>2.8999999999999986</c:v>
                </c:pt>
                <c:pt idx="23">
                  <c:v>0.29999999999999716</c:v>
                </c:pt>
                <c:pt idx="24">
                  <c:v>0.10000000000000142</c:v>
                </c:pt>
                <c:pt idx="25">
                  <c:v>1.6000000000000014</c:v>
                </c:pt>
                <c:pt idx="26">
                  <c:v>1.7000000000000028</c:v>
                </c:pt>
                <c:pt idx="27">
                  <c:v>-1.2000000000000028</c:v>
                </c:pt>
                <c:pt idx="28">
                  <c:v>-0.20000000000000284</c:v>
                </c:pt>
                <c:pt idx="29">
                  <c:v>1.9000000000000057</c:v>
                </c:pt>
                <c:pt idx="30">
                  <c:v>0.39999999999999858</c:v>
                </c:pt>
                <c:pt idx="31">
                  <c:v>1.6000000000000014</c:v>
                </c:pt>
                <c:pt idx="32">
                  <c:v>9.9999999999994316E-2</c:v>
                </c:pt>
                <c:pt idx="33">
                  <c:v>-1.5999999999999943</c:v>
                </c:pt>
                <c:pt idx="34">
                  <c:v>1.3999999999999986</c:v>
                </c:pt>
                <c:pt idx="35">
                  <c:v>-0.10000000000000142</c:v>
                </c:pt>
                <c:pt idx="36">
                  <c:v>-1.6000000000000014</c:v>
                </c:pt>
                <c:pt idx="37">
                  <c:v>-0.69999999999999574</c:v>
                </c:pt>
                <c:pt idx="38">
                  <c:v>1.3999999999999986</c:v>
                </c:pt>
                <c:pt idx="39">
                  <c:v>-1.7000000000000028</c:v>
                </c:pt>
                <c:pt idx="40">
                  <c:v>0.39999999999999858</c:v>
                </c:pt>
                <c:pt idx="41">
                  <c:v>0.30000000000000426</c:v>
                </c:pt>
                <c:pt idx="42">
                  <c:v>0.29999999999999716</c:v>
                </c:pt>
                <c:pt idx="43">
                  <c:v>-1.1000000000000014</c:v>
                </c:pt>
                <c:pt idx="44">
                  <c:v>0.10000000000000142</c:v>
                </c:pt>
                <c:pt idx="45">
                  <c:v>0.5</c:v>
                </c:pt>
                <c:pt idx="46">
                  <c:v>-2.3999999999999986</c:v>
                </c:pt>
                <c:pt idx="47">
                  <c:v>1.5</c:v>
                </c:pt>
                <c:pt idx="48">
                  <c:v>-1.1000000000000014</c:v>
                </c:pt>
                <c:pt idx="49">
                  <c:v>-16.7</c:v>
                </c:pt>
                <c:pt idx="50">
                  <c:v>8.9000000000000021</c:v>
                </c:pt>
                <c:pt idx="51">
                  <c:v>4.1999999999999957</c:v>
                </c:pt>
                <c:pt idx="52">
                  <c:v>4</c:v>
                </c:pt>
                <c:pt idx="53">
                  <c:v>0.80000000000000426</c:v>
                </c:pt>
                <c:pt idx="54">
                  <c:v>2.1000000000000014</c:v>
                </c:pt>
                <c:pt idx="55">
                  <c:v>-0.20000000000000284</c:v>
                </c:pt>
                <c:pt idx="56">
                  <c:v>-1.6000000000000014</c:v>
                </c:pt>
                <c:pt idx="57">
                  <c:v>0.60000000000000142</c:v>
                </c:pt>
                <c:pt idx="58">
                  <c:v>0.70000000000000284</c:v>
                </c:pt>
                <c:pt idx="59">
                  <c:v>-1.3000000000000043</c:v>
                </c:pt>
                <c:pt idx="60">
                  <c:v>2</c:v>
                </c:pt>
                <c:pt idx="61">
                  <c:v>-1.6999999999999957</c:v>
                </c:pt>
                <c:pt idx="62">
                  <c:v>1.6999999999999957</c:v>
                </c:pt>
                <c:pt idx="63">
                  <c:v>-1.1999999999999957</c:v>
                </c:pt>
                <c:pt idx="64">
                  <c:v>-0.60000000000000142</c:v>
                </c:pt>
                <c:pt idx="65">
                  <c:v>-0.30000000000000426</c:v>
                </c:pt>
                <c:pt idx="66">
                  <c:v>1</c:v>
                </c:pt>
                <c:pt idx="67">
                  <c:v>-2.6999999999999957</c:v>
                </c:pt>
                <c:pt idx="68">
                  <c:v>1.1000000000000014</c:v>
                </c:pt>
                <c:pt idx="69">
                  <c:v>-1</c:v>
                </c:pt>
                <c:pt idx="70">
                  <c:v>1.5</c:v>
                </c:pt>
                <c:pt idx="71">
                  <c:v>1.3999999999999986</c:v>
                </c:pt>
                <c:pt idx="72">
                  <c:v>0.89999999999999858</c:v>
                </c:pt>
                <c:pt idx="73">
                  <c:v>0</c:v>
                </c:pt>
                <c:pt idx="74">
                  <c:v>1.7000000000000028</c:v>
                </c:pt>
                <c:pt idx="75">
                  <c:v>0.59999999999999432</c:v>
                </c:pt>
                <c:pt idx="76">
                  <c:v>-0.69999999999999574</c:v>
                </c:pt>
                <c:pt idx="77">
                  <c:v>0.10000000000000142</c:v>
                </c:pt>
                <c:pt idx="78">
                  <c:v>0.89999999999999858</c:v>
                </c:pt>
                <c:pt idx="79">
                  <c:v>2.1000000000000014</c:v>
                </c:pt>
                <c:pt idx="80">
                  <c:v>0.89999999999999858</c:v>
                </c:pt>
                <c:pt idx="81">
                  <c:v>-1.1000000000000014</c:v>
                </c:pt>
                <c:pt idx="82">
                  <c:v>-2.1000000000000014</c:v>
                </c:pt>
                <c:pt idx="83">
                  <c:v>1.3000000000000043</c:v>
                </c:pt>
                <c:pt idx="84">
                  <c:v>-0.70000000000000284</c:v>
                </c:pt>
                <c:pt idx="85">
                  <c:v>0</c:v>
                </c:pt>
                <c:pt idx="86">
                  <c:v>0.39999999999999858</c:v>
                </c:pt>
                <c:pt idx="87">
                  <c:v>-0.29999999999999716</c:v>
                </c:pt>
                <c:pt idx="88">
                  <c:v>-0.5</c:v>
                </c:pt>
                <c:pt idx="89">
                  <c:v>0.89999999999999858</c:v>
                </c:pt>
                <c:pt idx="90">
                  <c:v>-0.20000000000000284</c:v>
                </c:pt>
                <c:pt idx="91">
                  <c:v>-9.9999999999994316E-2</c:v>
                </c:pt>
                <c:pt idx="92">
                  <c:v>0.5</c:v>
                </c:pt>
                <c:pt idx="93">
                  <c:v>0.5</c:v>
                </c:pt>
                <c:pt idx="94">
                  <c:v>1.8999999999999986</c:v>
                </c:pt>
                <c:pt idx="95">
                  <c:v>-2.3999999999999986</c:v>
                </c:pt>
                <c:pt idx="96">
                  <c:v>-1.8000000000000043</c:v>
                </c:pt>
                <c:pt idx="97">
                  <c:v>2.2000000000000028</c:v>
                </c:pt>
                <c:pt idx="98">
                  <c:v>0.29999999999999716</c:v>
                </c:pt>
                <c:pt idx="99">
                  <c:v>-1.2999999999999972</c:v>
                </c:pt>
                <c:pt idx="100">
                  <c:v>-0.10000000000000142</c:v>
                </c:pt>
                <c:pt idx="101">
                  <c:v>0.60000000000000142</c:v>
                </c:pt>
                <c:pt idx="102">
                  <c:v>-0.20000000000000284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15-4AAA-9C81-3BBC2DEE25F8}"/>
            </c:ext>
          </c:extLst>
        </c:ser>
        <c:ser>
          <c:idx val="2"/>
          <c:order val="2"/>
          <c:tx>
            <c:strRef>
              <c:f>Greece!$E$1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Greece!$B$2:$B$104</c:f>
              <c:numCache>
                <c:formatCode>m/d/yyyy</c:formatCode>
                <c:ptCount val="103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44154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  <c:pt idx="47">
                  <c:v>42125</c:v>
                </c:pt>
                <c:pt idx="48">
                  <c:v>42156</c:v>
                </c:pt>
                <c:pt idx="49">
                  <c:v>42186</c:v>
                </c:pt>
                <c:pt idx="50">
                  <c:v>42217</c:v>
                </c:pt>
                <c:pt idx="51">
                  <c:v>42248</c:v>
                </c:pt>
                <c:pt idx="52">
                  <c:v>42278</c:v>
                </c:pt>
                <c:pt idx="53">
                  <c:v>42309</c:v>
                </c:pt>
                <c:pt idx="54">
                  <c:v>42339</c:v>
                </c:pt>
                <c:pt idx="55">
                  <c:v>42370</c:v>
                </c:pt>
                <c:pt idx="56">
                  <c:v>42401</c:v>
                </c:pt>
                <c:pt idx="57">
                  <c:v>42430</c:v>
                </c:pt>
                <c:pt idx="58">
                  <c:v>42461</c:v>
                </c:pt>
                <c:pt idx="59">
                  <c:v>42491</c:v>
                </c:pt>
                <c:pt idx="60">
                  <c:v>42522</c:v>
                </c:pt>
                <c:pt idx="61">
                  <c:v>42552</c:v>
                </c:pt>
                <c:pt idx="62">
                  <c:v>42583</c:v>
                </c:pt>
                <c:pt idx="63">
                  <c:v>42614</c:v>
                </c:pt>
                <c:pt idx="64">
                  <c:v>42644</c:v>
                </c:pt>
                <c:pt idx="65">
                  <c:v>42675</c:v>
                </c:pt>
                <c:pt idx="66">
                  <c:v>42705</c:v>
                </c:pt>
                <c:pt idx="67">
                  <c:v>42736</c:v>
                </c:pt>
                <c:pt idx="68">
                  <c:v>42767</c:v>
                </c:pt>
                <c:pt idx="69">
                  <c:v>42795</c:v>
                </c:pt>
                <c:pt idx="70">
                  <c:v>42826</c:v>
                </c:pt>
                <c:pt idx="71">
                  <c:v>42856</c:v>
                </c:pt>
                <c:pt idx="72">
                  <c:v>42887</c:v>
                </c:pt>
                <c:pt idx="73">
                  <c:v>42917</c:v>
                </c:pt>
                <c:pt idx="74">
                  <c:v>42948</c:v>
                </c:pt>
                <c:pt idx="75">
                  <c:v>42979</c:v>
                </c:pt>
                <c:pt idx="76">
                  <c:v>43009</c:v>
                </c:pt>
                <c:pt idx="77">
                  <c:v>43040</c:v>
                </c:pt>
                <c:pt idx="78">
                  <c:v>43070</c:v>
                </c:pt>
                <c:pt idx="79">
                  <c:v>43101</c:v>
                </c:pt>
                <c:pt idx="80">
                  <c:v>43132</c:v>
                </c:pt>
                <c:pt idx="81">
                  <c:v>43160</c:v>
                </c:pt>
                <c:pt idx="82">
                  <c:v>43191</c:v>
                </c:pt>
                <c:pt idx="83">
                  <c:v>43221</c:v>
                </c:pt>
                <c:pt idx="84">
                  <c:v>43252</c:v>
                </c:pt>
                <c:pt idx="85">
                  <c:v>43282</c:v>
                </c:pt>
                <c:pt idx="86">
                  <c:v>43313</c:v>
                </c:pt>
                <c:pt idx="87">
                  <c:v>43344</c:v>
                </c:pt>
                <c:pt idx="88">
                  <c:v>43374</c:v>
                </c:pt>
                <c:pt idx="89">
                  <c:v>43405</c:v>
                </c:pt>
                <c:pt idx="90">
                  <c:v>43435</c:v>
                </c:pt>
                <c:pt idx="91">
                  <c:v>43466</c:v>
                </c:pt>
                <c:pt idx="92">
                  <c:v>43497</c:v>
                </c:pt>
                <c:pt idx="93">
                  <c:v>43525</c:v>
                </c:pt>
                <c:pt idx="94">
                  <c:v>43556</c:v>
                </c:pt>
                <c:pt idx="95">
                  <c:v>43586</c:v>
                </c:pt>
                <c:pt idx="96">
                  <c:v>43617</c:v>
                </c:pt>
                <c:pt idx="97">
                  <c:v>43647</c:v>
                </c:pt>
                <c:pt idx="98">
                  <c:v>43678</c:v>
                </c:pt>
                <c:pt idx="99">
                  <c:v>43709</c:v>
                </c:pt>
                <c:pt idx="100">
                  <c:v>43739</c:v>
                </c:pt>
                <c:pt idx="101">
                  <c:v>43770</c:v>
                </c:pt>
                <c:pt idx="102">
                  <c:v>43800</c:v>
                </c:pt>
              </c:numCache>
            </c:numRef>
          </c:cat>
          <c:val>
            <c:numRef>
              <c:f>Greece!$E$2:$E$104</c:f>
              <c:numCache>
                <c:formatCode>0.00</c:formatCode>
                <c:ptCount val="1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42.036363636363632</c:v>
                </c:pt>
                <c:pt idx="12">
                  <c:v>41.545454545454554</c:v>
                </c:pt>
                <c:pt idx="13">
                  <c:v>41.24545454545455</c:v>
                </c:pt>
                <c:pt idx="14">
                  <c:v>41.13636363636364</c:v>
                </c:pt>
                <c:pt idx="15">
                  <c:v>41.045454545454554</c:v>
                </c:pt>
                <c:pt idx="16">
                  <c:v>41.090909090909093</c:v>
                </c:pt>
                <c:pt idx="17">
                  <c:v>41.172727272727272</c:v>
                </c:pt>
                <c:pt idx="18">
                  <c:v>41.191666666666663</c:v>
                </c:pt>
                <c:pt idx="19">
                  <c:v>41.25</c:v>
                </c:pt>
                <c:pt idx="20">
                  <c:v>41.691666666666663</c:v>
                </c:pt>
                <c:pt idx="21">
                  <c:v>41.758333333333333</c:v>
                </c:pt>
                <c:pt idx="22">
                  <c:v>42.116666666666667</c:v>
                </c:pt>
                <c:pt idx="23">
                  <c:v>42.300000000000004</c:v>
                </c:pt>
                <c:pt idx="24">
                  <c:v>42.741666666666674</c:v>
                </c:pt>
                <c:pt idx="25">
                  <c:v>43.166666666666664</c:v>
                </c:pt>
                <c:pt idx="26">
                  <c:v>43.716666666666669</c:v>
                </c:pt>
                <c:pt idx="27">
                  <c:v>44.158333333333331</c:v>
                </c:pt>
                <c:pt idx="28">
                  <c:v>44.68333333333333</c:v>
                </c:pt>
                <c:pt idx="29">
                  <c:v>45.300000000000004</c:v>
                </c:pt>
                <c:pt idx="30">
                  <c:v>45.983333333333327</c:v>
                </c:pt>
                <c:pt idx="31">
                  <c:v>46.774999999999999</c:v>
                </c:pt>
                <c:pt idx="32">
                  <c:v>47.466666666666669</c:v>
                </c:pt>
                <c:pt idx="33">
                  <c:v>48.1</c:v>
                </c:pt>
                <c:pt idx="34">
                  <c:v>48.608333333333341</c:v>
                </c:pt>
                <c:pt idx="35">
                  <c:v>49.083333333333336</c:v>
                </c:pt>
                <c:pt idx="36">
                  <c:v>49.416666666666664</c:v>
                </c:pt>
                <c:pt idx="37">
                  <c:v>49.558333333333337</c:v>
                </c:pt>
                <c:pt idx="38">
                  <c:v>49.675000000000004</c:v>
                </c:pt>
                <c:pt idx="39">
                  <c:v>49.75</c:v>
                </c:pt>
                <c:pt idx="40">
                  <c:v>49.875</c:v>
                </c:pt>
                <c:pt idx="41">
                  <c:v>49.866666666666667</c:v>
                </c:pt>
                <c:pt idx="42">
                  <c:v>49.849999999999994</c:v>
                </c:pt>
                <c:pt idx="43">
                  <c:v>49.608333333333327</c:v>
                </c:pt>
                <c:pt idx="44">
                  <c:v>49.366666666666667</c:v>
                </c:pt>
                <c:pt idx="45">
                  <c:v>49.300000000000004</c:v>
                </c:pt>
                <c:pt idx="46">
                  <c:v>48.916666666666664</c:v>
                </c:pt>
                <c:pt idx="47">
                  <c:v>48.666666666666664</c:v>
                </c:pt>
                <c:pt idx="48">
                  <c:v>48.458333333333321</c:v>
                </c:pt>
                <c:pt idx="49">
                  <c:v>46.916666666666664</c:v>
                </c:pt>
                <c:pt idx="50">
                  <c:v>46</c:v>
                </c:pt>
                <c:pt idx="51">
                  <c:v>45.574999999999996</c:v>
                </c:pt>
                <c:pt idx="52">
                  <c:v>45.449999999999996</c:v>
                </c:pt>
                <c:pt idx="53">
                  <c:v>45.366666666666667</c:v>
                </c:pt>
                <c:pt idx="54">
                  <c:v>45.433333333333337</c:v>
                </c:pt>
                <c:pt idx="55">
                  <c:v>45.57500000000001</c:v>
                </c:pt>
                <c:pt idx="56">
                  <c:v>45.57500000000001</c:v>
                </c:pt>
                <c:pt idx="57">
                  <c:v>45.583333333333336</c:v>
                </c:pt>
                <c:pt idx="58">
                  <c:v>45.85</c:v>
                </c:pt>
                <c:pt idx="59">
                  <c:v>45.883333333333333</c:v>
                </c:pt>
                <c:pt idx="60">
                  <c:v>46.17499999999999</c:v>
                </c:pt>
                <c:pt idx="61">
                  <c:v>47.716666666666669</c:v>
                </c:pt>
                <c:pt idx="62">
                  <c:v>48.658333333333324</c:v>
                </c:pt>
                <c:pt idx="63">
                  <c:v>49.15</c:v>
                </c:pt>
                <c:pt idx="64">
                  <c:v>49.258333333333333</c:v>
                </c:pt>
                <c:pt idx="65">
                  <c:v>49.274999999999984</c:v>
                </c:pt>
                <c:pt idx="66">
                  <c:v>49.199999999999996</c:v>
                </c:pt>
                <c:pt idx="67">
                  <c:v>48.916666666666664</c:v>
                </c:pt>
                <c:pt idx="68">
                  <c:v>48.858333333333341</c:v>
                </c:pt>
                <c:pt idx="69">
                  <c:v>48.666666666666679</c:v>
                </c:pt>
                <c:pt idx="70">
                  <c:v>48.541666666666679</c:v>
                </c:pt>
                <c:pt idx="71">
                  <c:v>48.641666666666673</c:v>
                </c:pt>
                <c:pt idx="72">
                  <c:v>48.65</c:v>
                </c:pt>
                <c:pt idx="73">
                  <c:v>48.800000000000004</c:v>
                </c:pt>
                <c:pt idx="74">
                  <c:v>48.95000000000001</c:v>
                </c:pt>
                <c:pt idx="75">
                  <c:v>49.25</c:v>
                </c:pt>
                <c:pt idx="76">
                  <c:v>49.541666666666664</c:v>
                </c:pt>
                <c:pt idx="77">
                  <c:v>49.866666666666674</c:v>
                </c:pt>
                <c:pt idx="78">
                  <c:v>50.183333333333337</c:v>
                </c:pt>
                <c:pt idx="79">
                  <c:v>50.900000000000006</c:v>
                </c:pt>
                <c:pt idx="80">
                  <c:v>51.6</c:v>
                </c:pt>
                <c:pt idx="81">
                  <c:v>52.291666666666679</c:v>
                </c:pt>
                <c:pt idx="82">
                  <c:v>52.683333333333337</c:v>
                </c:pt>
                <c:pt idx="83">
                  <c:v>53.06666666666667</c:v>
                </c:pt>
                <c:pt idx="84">
                  <c:v>53.31666666666667</c:v>
                </c:pt>
                <c:pt idx="85">
                  <c:v>53.56666666666667</c:v>
                </c:pt>
                <c:pt idx="86">
                  <c:v>53.708333333333336</c:v>
                </c:pt>
                <c:pt idx="87">
                  <c:v>53.774999999999999</c:v>
                </c:pt>
                <c:pt idx="88">
                  <c:v>53.858333333333341</c:v>
                </c:pt>
                <c:pt idx="89">
                  <c:v>54.008333333333333</c:v>
                </c:pt>
                <c:pt idx="90">
                  <c:v>54.066666666666663</c:v>
                </c:pt>
                <c:pt idx="91">
                  <c:v>53.941666666666663</c:v>
                </c:pt>
                <c:pt idx="92">
                  <c:v>53.783333333333339</c:v>
                </c:pt>
                <c:pt idx="93">
                  <c:v>53.758333333333347</c:v>
                </c:pt>
                <c:pt idx="94">
                  <c:v>54.06666666666667</c:v>
                </c:pt>
                <c:pt idx="95">
                  <c:v>54.06666666666667</c:v>
                </c:pt>
                <c:pt idx="96">
                  <c:v>53.975000000000001</c:v>
                </c:pt>
                <c:pt idx="97">
                  <c:v>54.066666666666663</c:v>
                </c:pt>
                <c:pt idx="98">
                  <c:v>54.15</c:v>
                </c:pt>
                <c:pt idx="99">
                  <c:v>54.15</c:v>
                </c:pt>
                <c:pt idx="100">
                  <c:v>54.183333333333337</c:v>
                </c:pt>
                <c:pt idx="101">
                  <c:v>54.191666666666663</c:v>
                </c:pt>
                <c:pt idx="102">
                  <c:v>54.20000000000001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15-4AAA-9C81-3BBC2DEE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'Hong Kong'!$C$1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'Hong Kong'!$B$2:$B$98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'Hong Kong'!$C$2:$C$98</c:f>
              <c:numCache>
                <c:formatCode>0.00</c:formatCode>
                <c:ptCount val="97"/>
                <c:pt idx="0">
                  <c:v>49.7</c:v>
                </c:pt>
                <c:pt idx="1">
                  <c:v>51.9</c:v>
                </c:pt>
                <c:pt idx="2">
                  <c:v>52.8</c:v>
                </c:pt>
                <c:pt idx="3">
                  <c:v>52</c:v>
                </c:pt>
                <c:pt idx="4">
                  <c:v>50.3</c:v>
                </c:pt>
                <c:pt idx="5">
                  <c:v>49.4</c:v>
                </c:pt>
                <c:pt idx="6">
                  <c:v>38.5</c:v>
                </c:pt>
                <c:pt idx="7">
                  <c:v>50.3</c:v>
                </c:pt>
                <c:pt idx="8">
                  <c:v>50.5</c:v>
                </c:pt>
                <c:pt idx="9">
                  <c:v>49.6</c:v>
                </c:pt>
                <c:pt idx="10">
                  <c:v>50.5</c:v>
                </c:pt>
                <c:pt idx="11">
                  <c:v>52.2</c:v>
                </c:pt>
                <c:pt idx="12">
                  <c:v>51.7</c:v>
                </c:pt>
                <c:pt idx="13">
                  <c:v>52.5</c:v>
                </c:pt>
                <c:pt idx="14">
                  <c:v>51.2</c:v>
                </c:pt>
                <c:pt idx="15">
                  <c:v>50.5</c:v>
                </c:pt>
                <c:pt idx="16">
                  <c:v>49.9</c:v>
                </c:pt>
                <c:pt idx="17">
                  <c:v>49.8</c:v>
                </c:pt>
                <c:pt idx="18">
                  <c:v>48.7</c:v>
                </c:pt>
                <c:pt idx="19">
                  <c:v>49.7</c:v>
                </c:pt>
                <c:pt idx="20">
                  <c:v>49.7</c:v>
                </c:pt>
                <c:pt idx="21">
                  <c:v>50</c:v>
                </c:pt>
                <c:pt idx="22">
                  <c:v>50.1</c:v>
                </c:pt>
                <c:pt idx="23">
                  <c:v>52.1</c:v>
                </c:pt>
                <c:pt idx="24">
                  <c:v>51.2</c:v>
                </c:pt>
                <c:pt idx="25">
                  <c:v>52.7</c:v>
                </c:pt>
                <c:pt idx="26">
                  <c:v>53.3</c:v>
                </c:pt>
                <c:pt idx="27">
                  <c:v>49.9</c:v>
                </c:pt>
                <c:pt idx="28">
                  <c:v>49.7</c:v>
                </c:pt>
                <c:pt idx="29">
                  <c:v>49.1</c:v>
                </c:pt>
                <c:pt idx="30">
                  <c:v>50.1</c:v>
                </c:pt>
                <c:pt idx="31">
                  <c:v>50.4</c:v>
                </c:pt>
                <c:pt idx="32">
                  <c:v>49.6</c:v>
                </c:pt>
                <c:pt idx="33">
                  <c:v>49.8</c:v>
                </c:pt>
                <c:pt idx="34">
                  <c:v>47.7</c:v>
                </c:pt>
                <c:pt idx="35">
                  <c:v>48.8</c:v>
                </c:pt>
                <c:pt idx="36">
                  <c:v>50.3</c:v>
                </c:pt>
                <c:pt idx="37">
                  <c:v>49.4</c:v>
                </c:pt>
                <c:pt idx="38">
                  <c:v>50.7</c:v>
                </c:pt>
                <c:pt idx="39">
                  <c:v>49.6</c:v>
                </c:pt>
                <c:pt idx="40">
                  <c:v>46.6</c:v>
                </c:pt>
                <c:pt idx="41">
                  <c:v>47.6</c:v>
                </c:pt>
                <c:pt idx="42">
                  <c:v>49.2</c:v>
                </c:pt>
                <c:pt idx="43">
                  <c:v>48.2</c:v>
                </c:pt>
                <c:pt idx="44">
                  <c:v>44.4</c:v>
                </c:pt>
                <c:pt idx="45">
                  <c:v>45.7</c:v>
                </c:pt>
                <c:pt idx="46">
                  <c:v>46.6</c:v>
                </c:pt>
                <c:pt idx="47">
                  <c:v>46.6</c:v>
                </c:pt>
                <c:pt idx="48">
                  <c:v>46.4</c:v>
                </c:pt>
                <c:pt idx="49">
                  <c:v>46.1</c:v>
                </c:pt>
                <c:pt idx="50">
                  <c:v>46.4</c:v>
                </c:pt>
                <c:pt idx="51">
                  <c:v>45.5</c:v>
                </c:pt>
                <c:pt idx="52">
                  <c:v>45.3</c:v>
                </c:pt>
                <c:pt idx="53">
                  <c:v>47.2</c:v>
                </c:pt>
                <c:pt idx="54">
                  <c:v>45.4</c:v>
                </c:pt>
                <c:pt idx="55">
                  <c:v>47.2</c:v>
                </c:pt>
                <c:pt idx="56">
                  <c:v>49</c:v>
                </c:pt>
                <c:pt idx="57">
                  <c:v>49.3</c:v>
                </c:pt>
                <c:pt idx="58">
                  <c:v>48.2</c:v>
                </c:pt>
                <c:pt idx="59">
                  <c:v>49.5</c:v>
                </c:pt>
                <c:pt idx="60">
                  <c:v>50.3</c:v>
                </c:pt>
                <c:pt idx="61">
                  <c:v>49.9</c:v>
                </c:pt>
                <c:pt idx="62">
                  <c:v>49.6</c:v>
                </c:pt>
                <c:pt idx="63">
                  <c:v>49.9</c:v>
                </c:pt>
                <c:pt idx="64">
                  <c:v>51.1</c:v>
                </c:pt>
                <c:pt idx="65">
                  <c:v>50.5</c:v>
                </c:pt>
                <c:pt idx="66">
                  <c:v>51.1</c:v>
                </c:pt>
                <c:pt idx="67">
                  <c:v>51.3</c:v>
                </c:pt>
                <c:pt idx="68">
                  <c:v>49.7</c:v>
                </c:pt>
                <c:pt idx="69">
                  <c:v>51.2</c:v>
                </c:pt>
                <c:pt idx="70">
                  <c:v>50.3</c:v>
                </c:pt>
                <c:pt idx="71">
                  <c:v>50.7</c:v>
                </c:pt>
                <c:pt idx="72">
                  <c:v>51.5</c:v>
                </c:pt>
                <c:pt idx="73">
                  <c:v>51.1</c:v>
                </c:pt>
                <c:pt idx="74">
                  <c:v>51.7</c:v>
                </c:pt>
                <c:pt idx="75">
                  <c:v>50.6</c:v>
                </c:pt>
                <c:pt idx="76">
                  <c:v>49.1</c:v>
                </c:pt>
                <c:pt idx="77">
                  <c:v>47.8</c:v>
                </c:pt>
                <c:pt idx="78">
                  <c:v>47.7</c:v>
                </c:pt>
                <c:pt idx="79">
                  <c:v>48.2</c:v>
                </c:pt>
                <c:pt idx="80">
                  <c:v>48.5</c:v>
                </c:pt>
                <c:pt idx="81">
                  <c:v>47.9</c:v>
                </c:pt>
                <c:pt idx="82">
                  <c:v>48.6</c:v>
                </c:pt>
                <c:pt idx="83">
                  <c:v>47.1</c:v>
                </c:pt>
                <c:pt idx="84">
                  <c:v>48</c:v>
                </c:pt>
                <c:pt idx="85">
                  <c:v>48.2</c:v>
                </c:pt>
                <c:pt idx="86">
                  <c:v>48.4</c:v>
                </c:pt>
                <c:pt idx="87">
                  <c:v>48</c:v>
                </c:pt>
                <c:pt idx="88">
                  <c:v>48.4</c:v>
                </c:pt>
                <c:pt idx="89">
                  <c:v>46.9</c:v>
                </c:pt>
                <c:pt idx="90">
                  <c:v>47.9</c:v>
                </c:pt>
                <c:pt idx="91">
                  <c:v>43.8</c:v>
                </c:pt>
                <c:pt idx="92">
                  <c:v>40.799999999999997</c:v>
                </c:pt>
                <c:pt idx="93">
                  <c:v>41.5</c:v>
                </c:pt>
                <c:pt idx="94">
                  <c:v>39.299999999999997</c:v>
                </c:pt>
                <c:pt idx="95">
                  <c:v>38.5</c:v>
                </c:pt>
                <c:pt idx="96">
                  <c:v>42.1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30-4443-809C-1F12AD01154B}"/>
            </c:ext>
          </c:extLst>
        </c:ser>
        <c:ser>
          <c:idx val="1"/>
          <c:order val="1"/>
          <c:tx>
            <c:strRef>
              <c:f>'Hong Kong'!$D$1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'Hong Kong'!$B$2:$B$98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'Hong Kong'!$D$2:$D$98</c:f>
              <c:numCache>
                <c:formatCode>0.00</c:formatCode>
                <c:ptCount val="97"/>
                <c:pt idx="1">
                  <c:v>2.1999999999999957</c:v>
                </c:pt>
                <c:pt idx="2">
                  <c:v>0.89999999999999858</c:v>
                </c:pt>
                <c:pt idx="3">
                  <c:v>-0.79999999999999716</c:v>
                </c:pt>
                <c:pt idx="4">
                  <c:v>-1.7000000000000028</c:v>
                </c:pt>
                <c:pt idx="5">
                  <c:v>-0.89999999999999858</c:v>
                </c:pt>
                <c:pt idx="6">
                  <c:v>-10.899999999999999</c:v>
                </c:pt>
                <c:pt idx="7">
                  <c:v>11.799999999999997</c:v>
                </c:pt>
                <c:pt idx="8">
                  <c:v>0.20000000000000284</c:v>
                </c:pt>
                <c:pt idx="9">
                  <c:v>-0.89999999999999858</c:v>
                </c:pt>
                <c:pt idx="10">
                  <c:v>0.89999999999999858</c:v>
                </c:pt>
                <c:pt idx="11">
                  <c:v>1.7000000000000028</c:v>
                </c:pt>
                <c:pt idx="12">
                  <c:v>-0.5</c:v>
                </c:pt>
                <c:pt idx="13">
                  <c:v>0.79999999999999716</c:v>
                </c:pt>
                <c:pt idx="14">
                  <c:v>-1.2999999999999972</c:v>
                </c:pt>
                <c:pt idx="15">
                  <c:v>-0.70000000000000284</c:v>
                </c:pt>
                <c:pt idx="16">
                  <c:v>-0.60000000000000142</c:v>
                </c:pt>
                <c:pt idx="17">
                  <c:v>-0.10000000000000142</c:v>
                </c:pt>
                <c:pt idx="18">
                  <c:v>-1.0999999999999943</c:v>
                </c:pt>
                <c:pt idx="19">
                  <c:v>1</c:v>
                </c:pt>
                <c:pt idx="20">
                  <c:v>0</c:v>
                </c:pt>
                <c:pt idx="21">
                  <c:v>0.29999999999999716</c:v>
                </c:pt>
                <c:pt idx="22">
                  <c:v>0.10000000000000142</c:v>
                </c:pt>
                <c:pt idx="23">
                  <c:v>2</c:v>
                </c:pt>
                <c:pt idx="24">
                  <c:v>-0.89999999999999858</c:v>
                </c:pt>
                <c:pt idx="25">
                  <c:v>1.5</c:v>
                </c:pt>
                <c:pt idx="26">
                  <c:v>0.59999999999999432</c:v>
                </c:pt>
                <c:pt idx="27">
                  <c:v>-3.3999999999999986</c:v>
                </c:pt>
                <c:pt idx="28">
                  <c:v>-0.19999999999999574</c:v>
                </c:pt>
                <c:pt idx="29">
                  <c:v>-0.60000000000000142</c:v>
                </c:pt>
                <c:pt idx="30">
                  <c:v>1</c:v>
                </c:pt>
                <c:pt idx="31">
                  <c:v>0.29999999999999716</c:v>
                </c:pt>
                <c:pt idx="32">
                  <c:v>-0.79999999999999716</c:v>
                </c:pt>
                <c:pt idx="33">
                  <c:v>0.19999999999999574</c:v>
                </c:pt>
                <c:pt idx="34">
                  <c:v>-2.0999999999999943</c:v>
                </c:pt>
                <c:pt idx="35">
                  <c:v>1.0999999999999943</c:v>
                </c:pt>
                <c:pt idx="36">
                  <c:v>1.5</c:v>
                </c:pt>
                <c:pt idx="37">
                  <c:v>-0.89999999999999858</c:v>
                </c:pt>
                <c:pt idx="38">
                  <c:v>1.3000000000000043</c:v>
                </c:pt>
                <c:pt idx="39">
                  <c:v>-1.1000000000000014</c:v>
                </c:pt>
                <c:pt idx="40">
                  <c:v>-3</c:v>
                </c:pt>
                <c:pt idx="41">
                  <c:v>1</c:v>
                </c:pt>
                <c:pt idx="42">
                  <c:v>1.6000000000000014</c:v>
                </c:pt>
                <c:pt idx="43">
                  <c:v>-1</c:v>
                </c:pt>
                <c:pt idx="44">
                  <c:v>-3.8000000000000043</c:v>
                </c:pt>
                <c:pt idx="45">
                  <c:v>1.3000000000000043</c:v>
                </c:pt>
                <c:pt idx="46">
                  <c:v>0.89999999999999858</c:v>
                </c:pt>
                <c:pt idx="47">
                  <c:v>0</c:v>
                </c:pt>
                <c:pt idx="48">
                  <c:v>-0.20000000000000284</c:v>
                </c:pt>
                <c:pt idx="49">
                  <c:v>-0.29999999999999716</c:v>
                </c:pt>
                <c:pt idx="50">
                  <c:v>0.29999999999999716</c:v>
                </c:pt>
                <c:pt idx="51">
                  <c:v>-0.89999999999999858</c:v>
                </c:pt>
                <c:pt idx="52">
                  <c:v>-0.20000000000000284</c:v>
                </c:pt>
                <c:pt idx="53">
                  <c:v>1.9000000000000057</c:v>
                </c:pt>
                <c:pt idx="54">
                  <c:v>-1.8000000000000043</c:v>
                </c:pt>
                <c:pt idx="55">
                  <c:v>1.8000000000000043</c:v>
                </c:pt>
                <c:pt idx="56">
                  <c:v>1.7999999999999972</c:v>
                </c:pt>
                <c:pt idx="57">
                  <c:v>0.29999999999999716</c:v>
                </c:pt>
                <c:pt idx="58">
                  <c:v>-1.0999999999999943</c:v>
                </c:pt>
                <c:pt idx="59">
                  <c:v>1.2999999999999972</c:v>
                </c:pt>
                <c:pt idx="60">
                  <c:v>0.79999999999999716</c:v>
                </c:pt>
                <c:pt idx="61">
                  <c:v>-0.39999999999999858</c:v>
                </c:pt>
                <c:pt idx="62">
                  <c:v>-0.29999999999999716</c:v>
                </c:pt>
                <c:pt idx="63">
                  <c:v>0.29999999999999716</c:v>
                </c:pt>
                <c:pt idx="64">
                  <c:v>1.2000000000000028</c:v>
                </c:pt>
                <c:pt idx="65">
                  <c:v>-0.60000000000000142</c:v>
                </c:pt>
                <c:pt idx="66">
                  <c:v>0.60000000000000142</c:v>
                </c:pt>
                <c:pt idx="67">
                  <c:v>0.19999999999999574</c:v>
                </c:pt>
                <c:pt idx="68">
                  <c:v>-1.5999999999999943</c:v>
                </c:pt>
                <c:pt idx="69">
                  <c:v>1.5</c:v>
                </c:pt>
                <c:pt idx="70">
                  <c:v>-0.90000000000000568</c:v>
                </c:pt>
                <c:pt idx="71">
                  <c:v>0.40000000000000568</c:v>
                </c:pt>
                <c:pt idx="72">
                  <c:v>0.79999999999999716</c:v>
                </c:pt>
                <c:pt idx="73">
                  <c:v>-0.39999999999999858</c:v>
                </c:pt>
                <c:pt idx="74">
                  <c:v>0.60000000000000142</c:v>
                </c:pt>
                <c:pt idx="75">
                  <c:v>-1.1000000000000014</c:v>
                </c:pt>
                <c:pt idx="76">
                  <c:v>-1.5</c:v>
                </c:pt>
                <c:pt idx="77">
                  <c:v>-1.3000000000000043</c:v>
                </c:pt>
                <c:pt idx="78">
                  <c:v>-9.9999999999994316E-2</c:v>
                </c:pt>
                <c:pt idx="79">
                  <c:v>0.5</c:v>
                </c:pt>
                <c:pt idx="80">
                  <c:v>0.29999999999999716</c:v>
                </c:pt>
                <c:pt idx="81">
                  <c:v>-0.60000000000000142</c:v>
                </c:pt>
                <c:pt idx="82">
                  <c:v>0.70000000000000284</c:v>
                </c:pt>
                <c:pt idx="83">
                  <c:v>-1.5</c:v>
                </c:pt>
                <c:pt idx="84">
                  <c:v>0.89999999999999858</c:v>
                </c:pt>
                <c:pt idx="85">
                  <c:v>0.20000000000000284</c:v>
                </c:pt>
                <c:pt idx="86">
                  <c:v>0.19999999999999574</c:v>
                </c:pt>
                <c:pt idx="87">
                  <c:v>-0.39999999999999858</c:v>
                </c:pt>
                <c:pt idx="88">
                  <c:v>0.39999999999999858</c:v>
                </c:pt>
                <c:pt idx="89">
                  <c:v>-1.5</c:v>
                </c:pt>
                <c:pt idx="90">
                  <c:v>1</c:v>
                </c:pt>
                <c:pt idx="91">
                  <c:v>-4.1000000000000014</c:v>
                </c:pt>
                <c:pt idx="92">
                  <c:v>-3</c:v>
                </c:pt>
                <c:pt idx="93">
                  <c:v>0.70000000000000284</c:v>
                </c:pt>
                <c:pt idx="94">
                  <c:v>-2.2000000000000028</c:v>
                </c:pt>
                <c:pt idx="95">
                  <c:v>-0.79999999999999716</c:v>
                </c:pt>
                <c:pt idx="96">
                  <c:v>3.6000000000000014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30-4443-809C-1F12AD01154B}"/>
            </c:ext>
          </c:extLst>
        </c:ser>
        <c:ser>
          <c:idx val="2"/>
          <c:order val="2"/>
          <c:tx>
            <c:strRef>
              <c:f>'Hong Kong'!$E$1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'Hong Kong'!$B$2:$B$98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'Hong Kong'!$E$2:$E$98</c:f>
              <c:numCache>
                <c:formatCode>0.00</c:formatCode>
                <c:ptCount val="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50.836363636363643</c:v>
                </c:pt>
                <c:pt idx="12">
                  <c:v>51.018181818181823</c:v>
                </c:pt>
                <c:pt idx="13">
                  <c:v>51.072727272727271</c:v>
                </c:pt>
                <c:pt idx="14">
                  <c:v>50.927272727272729</c:v>
                </c:pt>
                <c:pt idx="15">
                  <c:v>50.790909090909096</c:v>
                </c:pt>
                <c:pt idx="16">
                  <c:v>50.75454545454545</c:v>
                </c:pt>
                <c:pt idx="17">
                  <c:v>50.790909090909082</c:v>
                </c:pt>
                <c:pt idx="18">
                  <c:v>50.616666666666667</c:v>
                </c:pt>
                <c:pt idx="19">
                  <c:v>50.56666666666667</c:v>
                </c:pt>
                <c:pt idx="20">
                  <c:v>50.5</c:v>
                </c:pt>
                <c:pt idx="21">
                  <c:v>50.533333333333331</c:v>
                </c:pt>
                <c:pt idx="22">
                  <c:v>50.5</c:v>
                </c:pt>
                <c:pt idx="23">
                  <c:v>50.491666666666667</c:v>
                </c:pt>
                <c:pt idx="24">
                  <c:v>50.449999999999996</c:v>
                </c:pt>
                <c:pt idx="25">
                  <c:v>50.466666666666669</c:v>
                </c:pt>
                <c:pt idx="26">
                  <c:v>50.641666666666659</c:v>
                </c:pt>
                <c:pt idx="27">
                  <c:v>50.591666666666661</c:v>
                </c:pt>
                <c:pt idx="28">
                  <c:v>50.57500000000001</c:v>
                </c:pt>
                <c:pt idx="29">
                  <c:v>50.516666666666673</c:v>
                </c:pt>
                <c:pt idx="30">
                  <c:v>50.633333333333333</c:v>
                </c:pt>
                <c:pt idx="31">
                  <c:v>50.691666666666663</c:v>
                </c:pt>
                <c:pt idx="32">
                  <c:v>50.683333333333337</c:v>
                </c:pt>
                <c:pt idx="33">
                  <c:v>50.666666666666664</c:v>
                </c:pt>
                <c:pt idx="34">
                  <c:v>50.466666666666669</c:v>
                </c:pt>
                <c:pt idx="35">
                  <c:v>50.19166666666667</c:v>
                </c:pt>
                <c:pt idx="36">
                  <c:v>50.116666666666667</c:v>
                </c:pt>
                <c:pt idx="37">
                  <c:v>49.841666666666661</c:v>
                </c:pt>
                <c:pt idx="38">
                  <c:v>49.625000000000007</c:v>
                </c:pt>
                <c:pt idx="39">
                  <c:v>49.6</c:v>
                </c:pt>
                <c:pt idx="40">
                  <c:v>49.341666666666669</c:v>
                </c:pt>
                <c:pt idx="41">
                  <c:v>49.216666666666669</c:v>
                </c:pt>
                <c:pt idx="42">
                  <c:v>49.141666666666673</c:v>
                </c:pt>
                <c:pt idx="43">
                  <c:v>48.958333333333343</c:v>
                </c:pt>
                <c:pt idx="44">
                  <c:v>48.525000000000006</c:v>
                </c:pt>
                <c:pt idx="45">
                  <c:v>48.183333333333344</c:v>
                </c:pt>
                <c:pt idx="46">
                  <c:v>48.091666666666669</c:v>
                </c:pt>
                <c:pt idx="47">
                  <c:v>47.908333333333331</c:v>
                </c:pt>
                <c:pt idx="48">
                  <c:v>47.583333333333321</c:v>
                </c:pt>
                <c:pt idx="49">
                  <c:v>47.308333333333337</c:v>
                </c:pt>
                <c:pt idx="50">
                  <c:v>46.949999999999996</c:v>
                </c:pt>
                <c:pt idx="51">
                  <c:v>46.608333333333341</c:v>
                </c:pt>
                <c:pt idx="52">
                  <c:v>46.5</c:v>
                </c:pt>
                <c:pt idx="53">
                  <c:v>46.466666666666669</c:v>
                </c:pt>
                <c:pt idx="54">
                  <c:v>46.15</c:v>
                </c:pt>
                <c:pt idx="55">
                  <c:v>46.066666666666663</c:v>
                </c:pt>
                <c:pt idx="56">
                  <c:v>46.449999999999996</c:v>
                </c:pt>
                <c:pt idx="57">
                  <c:v>46.75</c:v>
                </c:pt>
                <c:pt idx="58">
                  <c:v>46.883333333333333</c:v>
                </c:pt>
                <c:pt idx="59">
                  <c:v>47.125</c:v>
                </c:pt>
                <c:pt idx="60">
                  <c:v>47.449999999999989</c:v>
                </c:pt>
                <c:pt idx="61">
                  <c:v>47.766666666666659</c:v>
                </c:pt>
                <c:pt idx="62">
                  <c:v>48.033333333333339</c:v>
                </c:pt>
                <c:pt idx="63">
                  <c:v>48.4</c:v>
                </c:pt>
                <c:pt idx="64">
                  <c:v>48.883333333333333</c:v>
                </c:pt>
                <c:pt idx="65">
                  <c:v>49.158333333333331</c:v>
                </c:pt>
                <c:pt idx="66">
                  <c:v>49.633333333333333</c:v>
                </c:pt>
                <c:pt idx="67">
                  <c:v>49.974999999999994</c:v>
                </c:pt>
                <c:pt idx="68">
                  <c:v>50.033333333333339</c:v>
                </c:pt>
                <c:pt idx="69">
                  <c:v>50.19166666666667</c:v>
                </c:pt>
                <c:pt idx="70">
                  <c:v>50.366666666666667</c:v>
                </c:pt>
                <c:pt idx="71">
                  <c:v>50.466666666666669</c:v>
                </c:pt>
                <c:pt idx="72">
                  <c:v>50.56666666666667</c:v>
                </c:pt>
                <c:pt idx="73">
                  <c:v>50.666666666666664</c:v>
                </c:pt>
                <c:pt idx="74">
                  <c:v>50.841666666666669</c:v>
                </c:pt>
                <c:pt idx="75">
                  <c:v>50.900000000000006</c:v>
                </c:pt>
                <c:pt idx="76">
                  <c:v>50.733333333333327</c:v>
                </c:pt>
                <c:pt idx="77">
                  <c:v>50.508333333333333</c:v>
                </c:pt>
                <c:pt idx="78">
                  <c:v>50.225000000000001</c:v>
                </c:pt>
                <c:pt idx="79">
                  <c:v>49.966666666666676</c:v>
                </c:pt>
                <c:pt idx="80">
                  <c:v>49.866666666666674</c:v>
                </c:pt>
                <c:pt idx="81">
                  <c:v>49.591666666666669</c:v>
                </c:pt>
                <c:pt idx="82">
                  <c:v>49.449999999999996</c:v>
                </c:pt>
                <c:pt idx="83">
                  <c:v>49.15</c:v>
                </c:pt>
                <c:pt idx="84">
                  <c:v>48.858333333333327</c:v>
                </c:pt>
                <c:pt idx="85">
                  <c:v>48.616666666666674</c:v>
                </c:pt>
                <c:pt idx="86">
                  <c:v>48.341666666666669</c:v>
                </c:pt>
                <c:pt idx="87">
                  <c:v>48.125</c:v>
                </c:pt>
                <c:pt idx="88">
                  <c:v>48.066666666666663</c:v>
                </c:pt>
                <c:pt idx="89">
                  <c:v>47.991666666666667</c:v>
                </c:pt>
                <c:pt idx="90">
                  <c:v>48.008333333333326</c:v>
                </c:pt>
                <c:pt idx="91">
                  <c:v>47.641666666666659</c:v>
                </c:pt>
                <c:pt idx="92">
                  <c:v>46.999999999999993</c:v>
                </c:pt>
                <c:pt idx="93">
                  <c:v>46.466666666666661</c:v>
                </c:pt>
                <c:pt idx="94">
                  <c:v>45.691666666666663</c:v>
                </c:pt>
                <c:pt idx="95">
                  <c:v>44.975000000000001</c:v>
                </c:pt>
                <c:pt idx="96">
                  <c:v>44.483333333333341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30-4443-809C-1F12AD0115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Hungary!$C$1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Hungary!$B$2:$B$293</c:f>
              <c:numCache>
                <c:formatCode>m/d/yyyy</c:formatCode>
                <c:ptCount val="292"/>
                <c:pt idx="0">
                  <c:v>34943</c:v>
                </c:pt>
                <c:pt idx="1">
                  <c:v>34973</c:v>
                </c:pt>
                <c:pt idx="2">
                  <c:v>35004</c:v>
                </c:pt>
                <c:pt idx="3">
                  <c:v>35034</c:v>
                </c:pt>
                <c:pt idx="4">
                  <c:v>35065</c:v>
                </c:pt>
                <c:pt idx="5">
                  <c:v>35096</c:v>
                </c:pt>
                <c:pt idx="6">
                  <c:v>44154</c:v>
                </c:pt>
                <c:pt idx="7">
                  <c:v>35156</c:v>
                </c:pt>
                <c:pt idx="8">
                  <c:v>35186</c:v>
                </c:pt>
                <c:pt idx="9">
                  <c:v>35217</c:v>
                </c:pt>
                <c:pt idx="10">
                  <c:v>35247</c:v>
                </c:pt>
                <c:pt idx="11">
                  <c:v>35278</c:v>
                </c:pt>
                <c:pt idx="12">
                  <c:v>35309</c:v>
                </c:pt>
                <c:pt idx="13">
                  <c:v>35339</c:v>
                </c:pt>
                <c:pt idx="14">
                  <c:v>35370</c:v>
                </c:pt>
                <c:pt idx="15">
                  <c:v>35400</c:v>
                </c:pt>
                <c:pt idx="16">
                  <c:v>35431</c:v>
                </c:pt>
                <c:pt idx="17">
                  <c:v>35462</c:v>
                </c:pt>
                <c:pt idx="18">
                  <c:v>35490</c:v>
                </c:pt>
                <c:pt idx="19">
                  <c:v>35521</c:v>
                </c:pt>
                <c:pt idx="20">
                  <c:v>35551</c:v>
                </c:pt>
                <c:pt idx="21">
                  <c:v>35582</c:v>
                </c:pt>
                <c:pt idx="22">
                  <c:v>35612</c:v>
                </c:pt>
                <c:pt idx="23">
                  <c:v>35643</c:v>
                </c:pt>
                <c:pt idx="24">
                  <c:v>35674</c:v>
                </c:pt>
                <c:pt idx="25">
                  <c:v>35704</c:v>
                </c:pt>
                <c:pt idx="26">
                  <c:v>35735</c:v>
                </c:pt>
                <c:pt idx="27">
                  <c:v>35765</c:v>
                </c:pt>
                <c:pt idx="28">
                  <c:v>35796</c:v>
                </c:pt>
                <c:pt idx="29">
                  <c:v>35827</c:v>
                </c:pt>
                <c:pt idx="30">
                  <c:v>35855</c:v>
                </c:pt>
                <c:pt idx="31">
                  <c:v>35886</c:v>
                </c:pt>
                <c:pt idx="32">
                  <c:v>35916</c:v>
                </c:pt>
                <c:pt idx="33">
                  <c:v>35947</c:v>
                </c:pt>
                <c:pt idx="34">
                  <c:v>35977</c:v>
                </c:pt>
                <c:pt idx="35">
                  <c:v>36008</c:v>
                </c:pt>
                <c:pt idx="36">
                  <c:v>36039</c:v>
                </c:pt>
                <c:pt idx="37">
                  <c:v>36069</c:v>
                </c:pt>
                <c:pt idx="38">
                  <c:v>36100</c:v>
                </c:pt>
                <c:pt idx="39">
                  <c:v>36130</c:v>
                </c:pt>
                <c:pt idx="40">
                  <c:v>36161</c:v>
                </c:pt>
                <c:pt idx="41">
                  <c:v>36192</c:v>
                </c:pt>
                <c:pt idx="42">
                  <c:v>36220</c:v>
                </c:pt>
                <c:pt idx="43">
                  <c:v>36251</c:v>
                </c:pt>
                <c:pt idx="44">
                  <c:v>36281</c:v>
                </c:pt>
                <c:pt idx="45">
                  <c:v>36312</c:v>
                </c:pt>
                <c:pt idx="46">
                  <c:v>36342</c:v>
                </c:pt>
                <c:pt idx="47">
                  <c:v>36373</c:v>
                </c:pt>
                <c:pt idx="48">
                  <c:v>36404</c:v>
                </c:pt>
                <c:pt idx="49">
                  <c:v>36434</c:v>
                </c:pt>
                <c:pt idx="50">
                  <c:v>36465</c:v>
                </c:pt>
                <c:pt idx="51">
                  <c:v>36495</c:v>
                </c:pt>
                <c:pt idx="52">
                  <c:v>36526</c:v>
                </c:pt>
                <c:pt idx="53">
                  <c:v>36557</c:v>
                </c:pt>
                <c:pt idx="54">
                  <c:v>36586</c:v>
                </c:pt>
                <c:pt idx="55">
                  <c:v>36617</c:v>
                </c:pt>
                <c:pt idx="56">
                  <c:v>36647</c:v>
                </c:pt>
                <c:pt idx="57">
                  <c:v>36678</c:v>
                </c:pt>
                <c:pt idx="58">
                  <c:v>36708</c:v>
                </c:pt>
                <c:pt idx="59">
                  <c:v>36739</c:v>
                </c:pt>
                <c:pt idx="60">
                  <c:v>36770</c:v>
                </c:pt>
                <c:pt idx="61">
                  <c:v>36800</c:v>
                </c:pt>
                <c:pt idx="62">
                  <c:v>36831</c:v>
                </c:pt>
                <c:pt idx="63">
                  <c:v>36861</c:v>
                </c:pt>
                <c:pt idx="64">
                  <c:v>36892</c:v>
                </c:pt>
                <c:pt idx="65">
                  <c:v>36923</c:v>
                </c:pt>
                <c:pt idx="66">
                  <c:v>36951</c:v>
                </c:pt>
                <c:pt idx="67">
                  <c:v>36982</c:v>
                </c:pt>
                <c:pt idx="68">
                  <c:v>37012</c:v>
                </c:pt>
                <c:pt idx="69">
                  <c:v>37043</c:v>
                </c:pt>
                <c:pt idx="70">
                  <c:v>37073</c:v>
                </c:pt>
                <c:pt idx="71">
                  <c:v>37104</c:v>
                </c:pt>
                <c:pt idx="72">
                  <c:v>37135</c:v>
                </c:pt>
                <c:pt idx="73">
                  <c:v>37165</c:v>
                </c:pt>
                <c:pt idx="74">
                  <c:v>37196</c:v>
                </c:pt>
                <c:pt idx="75">
                  <c:v>37226</c:v>
                </c:pt>
                <c:pt idx="76">
                  <c:v>37257</c:v>
                </c:pt>
                <c:pt idx="77">
                  <c:v>37288</c:v>
                </c:pt>
                <c:pt idx="78">
                  <c:v>37316</c:v>
                </c:pt>
                <c:pt idx="79">
                  <c:v>37347</c:v>
                </c:pt>
                <c:pt idx="80">
                  <c:v>37377</c:v>
                </c:pt>
                <c:pt idx="81">
                  <c:v>37408</c:v>
                </c:pt>
                <c:pt idx="82">
                  <c:v>37438</c:v>
                </c:pt>
                <c:pt idx="83">
                  <c:v>37469</c:v>
                </c:pt>
                <c:pt idx="84">
                  <c:v>37500</c:v>
                </c:pt>
                <c:pt idx="85">
                  <c:v>37530</c:v>
                </c:pt>
                <c:pt idx="86">
                  <c:v>37561</c:v>
                </c:pt>
                <c:pt idx="87">
                  <c:v>37591</c:v>
                </c:pt>
                <c:pt idx="88">
                  <c:v>37622</c:v>
                </c:pt>
                <c:pt idx="89">
                  <c:v>37653</c:v>
                </c:pt>
                <c:pt idx="90">
                  <c:v>37681</c:v>
                </c:pt>
                <c:pt idx="91">
                  <c:v>37712</c:v>
                </c:pt>
                <c:pt idx="92">
                  <c:v>37742</c:v>
                </c:pt>
                <c:pt idx="93">
                  <c:v>37773</c:v>
                </c:pt>
                <c:pt idx="94">
                  <c:v>37803</c:v>
                </c:pt>
                <c:pt idx="95">
                  <c:v>37834</c:v>
                </c:pt>
                <c:pt idx="96">
                  <c:v>37865</c:v>
                </c:pt>
                <c:pt idx="97">
                  <c:v>37895</c:v>
                </c:pt>
                <c:pt idx="98">
                  <c:v>37926</c:v>
                </c:pt>
                <c:pt idx="99">
                  <c:v>37956</c:v>
                </c:pt>
                <c:pt idx="100">
                  <c:v>37987</c:v>
                </c:pt>
                <c:pt idx="101">
                  <c:v>38018</c:v>
                </c:pt>
                <c:pt idx="102">
                  <c:v>38047</c:v>
                </c:pt>
                <c:pt idx="103">
                  <c:v>38078</c:v>
                </c:pt>
                <c:pt idx="104">
                  <c:v>38108</c:v>
                </c:pt>
                <c:pt idx="105">
                  <c:v>38139</c:v>
                </c:pt>
                <c:pt idx="106">
                  <c:v>38169</c:v>
                </c:pt>
                <c:pt idx="107">
                  <c:v>38200</c:v>
                </c:pt>
                <c:pt idx="108">
                  <c:v>38231</c:v>
                </c:pt>
                <c:pt idx="109">
                  <c:v>38261</c:v>
                </c:pt>
                <c:pt idx="110">
                  <c:v>38292</c:v>
                </c:pt>
                <c:pt idx="111">
                  <c:v>38322</c:v>
                </c:pt>
                <c:pt idx="112">
                  <c:v>38353</c:v>
                </c:pt>
                <c:pt idx="113">
                  <c:v>38384</c:v>
                </c:pt>
                <c:pt idx="114">
                  <c:v>38412</c:v>
                </c:pt>
                <c:pt idx="115">
                  <c:v>38443</c:v>
                </c:pt>
                <c:pt idx="116">
                  <c:v>38473</c:v>
                </c:pt>
                <c:pt idx="117">
                  <c:v>38504</c:v>
                </c:pt>
                <c:pt idx="118">
                  <c:v>38534</c:v>
                </c:pt>
                <c:pt idx="119">
                  <c:v>38565</c:v>
                </c:pt>
                <c:pt idx="120">
                  <c:v>38596</c:v>
                </c:pt>
                <c:pt idx="121">
                  <c:v>38626</c:v>
                </c:pt>
                <c:pt idx="122">
                  <c:v>38657</c:v>
                </c:pt>
                <c:pt idx="123">
                  <c:v>38687</c:v>
                </c:pt>
                <c:pt idx="124">
                  <c:v>38718</c:v>
                </c:pt>
                <c:pt idx="125">
                  <c:v>38749</c:v>
                </c:pt>
                <c:pt idx="126">
                  <c:v>38777</c:v>
                </c:pt>
                <c:pt idx="127">
                  <c:v>38808</c:v>
                </c:pt>
                <c:pt idx="128">
                  <c:v>38838</c:v>
                </c:pt>
                <c:pt idx="129">
                  <c:v>38869</c:v>
                </c:pt>
                <c:pt idx="130">
                  <c:v>38899</c:v>
                </c:pt>
                <c:pt idx="131">
                  <c:v>38930</c:v>
                </c:pt>
                <c:pt idx="132">
                  <c:v>38961</c:v>
                </c:pt>
                <c:pt idx="133">
                  <c:v>38991</c:v>
                </c:pt>
                <c:pt idx="134">
                  <c:v>39022</c:v>
                </c:pt>
                <c:pt idx="135">
                  <c:v>39052</c:v>
                </c:pt>
                <c:pt idx="136">
                  <c:v>39083</c:v>
                </c:pt>
                <c:pt idx="137">
                  <c:v>39114</c:v>
                </c:pt>
                <c:pt idx="138">
                  <c:v>39142</c:v>
                </c:pt>
                <c:pt idx="139">
                  <c:v>39173</c:v>
                </c:pt>
                <c:pt idx="140">
                  <c:v>39203</c:v>
                </c:pt>
                <c:pt idx="141">
                  <c:v>39234</c:v>
                </c:pt>
                <c:pt idx="142">
                  <c:v>39264</c:v>
                </c:pt>
                <c:pt idx="143">
                  <c:v>39295</c:v>
                </c:pt>
                <c:pt idx="144">
                  <c:v>39326</c:v>
                </c:pt>
                <c:pt idx="145">
                  <c:v>39356</c:v>
                </c:pt>
                <c:pt idx="146">
                  <c:v>39387</c:v>
                </c:pt>
                <c:pt idx="147">
                  <c:v>39417</c:v>
                </c:pt>
                <c:pt idx="148">
                  <c:v>39448</c:v>
                </c:pt>
                <c:pt idx="149">
                  <c:v>39479</c:v>
                </c:pt>
                <c:pt idx="150">
                  <c:v>39508</c:v>
                </c:pt>
                <c:pt idx="151">
                  <c:v>39539</c:v>
                </c:pt>
                <c:pt idx="152">
                  <c:v>39569</c:v>
                </c:pt>
                <c:pt idx="153">
                  <c:v>39600</c:v>
                </c:pt>
                <c:pt idx="154">
                  <c:v>39630</c:v>
                </c:pt>
                <c:pt idx="155">
                  <c:v>39661</c:v>
                </c:pt>
                <c:pt idx="156">
                  <c:v>39692</c:v>
                </c:pt>
                <c:pt idx="157">
                  <c:v>39722</c:v>
                </c:pt>
                <c:pt idx="158">
                  <c:v>39753</c:v>
                </c:pt>
                <c:pt idx="159">
                  <c:v>39783</c:v>
                </c:pt>
                <c:pt idx="160">
                  <c:v>39814</c:v>
                </c:pt>
                <c:pt idx="161">
                  <c:v>39845</c:v>
                </c:pt>
                <c:pt idx="162">
                  <c:v>39873</c:v>
                </c:pt>
                <c:pt idx="163">
                  <c:v>39904</c:v>
                </c:pt>
                <c:pt idx="164">
                  <c:v>39934</c:v>
                </c:pt>
                <c:pt idx="165">
                  <c:v>39965</c:v>
                </c:pt>
                <c:pt idx="166">
                  <c:v>39995</c:v>
                </c:pt>
                <c:pt idx="167">
                  <c:v>40026</c:v>
                </c:pt>
                <c:pt idx="168">
                  <c:v>40057</c:v>
                </c:pt>
                <c:pt idx="169">
                  <c:v>40087</c:v>
                </c:pt>
                <c:pt idx="170">
                  <c:v>40118</c:v>
                </c:pt>
                <c:pt idx="171">
                  <c:v>40148</c:v>
                </c:pt>
                <c:pt idx="172">
                  <c:v>40179</c:v>
                </c:pt>
                <c:pt idx="173">
                  <c:v>40210</c:v>
                </c:pt>
                <c:pt idx="174">
                  <c:v>40238</c:v>
                </c:pt>
                <c:pt idx="175">
                  <c:v>40269</c:v>
                </c:pt>
                <c:pt idx="176">
                  <c:v>40299</c:v>
                </c:pt>
                <c:pt idx="177">
                  <c:v>40330</c:v>
                </c:pt>
                <c:pt idx="178">
                  <c:v>40360</c:v>
                </c:pt>
                <c:pt idx="179">
                  <c:v>40391</c:v>
                </c:pt>
                <c:pt idx="180">
                  <c:v>40422</c:v>
                </c:pt>
                <c:pt idx="181">
                  <c:v>40452</c:v>
                </c:pt>
                <c:pt idx="182">
                  <c:v>40483</c:v>
                </c:pt>
                <c:pt idx="183">
                  <c:v>40513</c:v>
                </c:pt>
                <c:pt idx="184">
                  <c:v>40544</c:v>
                </c:pt>
                <c:pt idx="185">
                  <c:v>40575</c:v>
                </c:pt>
                <c:pt idx="186">
                  <c:v>40603</c:v>
                </c:pt>
                <c:pt idx="187">
                  <c:v>40634</c:v>
                </c:pt>
                <c:pt idx="188">
                  <c:v>40664</c:v>
                </c:pt>
                <c:pt idx="189">
                  <c:v>40695</c:v>
                </c:pt>
                <c:pt idx="190">
                  <c:v>40725</c:v>
                </c:pt>
                <c:pt idx="191">
                  <c:v>40756</c:v>
                </c:pt>
                <c:pt idx="192">
                  <c:v>40787</c:v>
                </c:pt>
                <c:pt idx="193">
                  <c:v>40817</c:v>
                </c:pt>
                <c:pt idx="194">
                  <c:v>40848</c:v>
                </c:pt>
                <c:pt idx="195">
                  <c:v>40878</c:v>
                </c:pt>
                <c:pt idx="196">
                  <c:v>40909</c:v>
                </c:pt>
                <c:pt idx="197">
                  <c:v>40940</c:v>
                </c:pt>
                <c:pt idx="198">
                  <c:v>40969</c:v>
                </c:pt>
                <c:pt idx="199">
                  <c:v>41000</c:v>
                </c:pt>
                <c:pt idx="200">
                  <c:v>41030</c:v>
                </c:pt>
                <c:pt idx="201">
                  <c:v>41061</c:v>
                </c:pt>
                <c:pt idx="202">
                  <c:v>41091</c:v>
                </c:pt>
                <c:pt idx="203">
                  <c:v>41122</c:v>
                </c:pt>
                <c:pt idx="204">
                  <c:v>41153</c:v>
                </c:pt>
                <c:pt idx="205">
                  <c:v>41183</c:v>
                </c:pt>
                <c:pt idx="206">
                  <c:v>41214</c:v>
                </c:pt>
                <c:pt idx="207">
                  <c:v>41244</c:v>
                </c:pt>
                <c:pt idx="208">
                  <c:v>41275</c:v>
                </c:pt>
                <c:pt idx="209">
                  <c:v>41306</c:v>
                </c:pt>
                <c:pt idx="210">
                  <c:v>41334</c:v>
                </c:pt>
                <c:pt idx="211">
                  <c:v>41365</c:v>
                </c:pt>
                <c:pt idx="212">
                  <c:v>41395</c:v>
                </c:pt>
                <c:pt idx="213">
                  <c:v>41426</c:v>
                </c:pt>
                <c:pt idx="214">
                  <c:v>41456</c:v>
                </c:pt>
                <c:pt idx="215">
                  <c:v>41487</c:v>
                </c:pt>
                <c:pt idx="216">
                  <c:v>41518</c:v>
                </c:pt>
                <c:pt idx="217">
                  <c:v>41548</c:v>
                </c:pt>
                <c:pt idx="218">
                  <c:v>41579</c:v>
                </c:pt>
                <c:pt idx="219">
                  <c:v>41609</c:v>
                </c:pt>
                <c:pt idx="220">
                  <c:v>41640</c:v>
                </c:pt>
                <c:pt idx="221">
                  <c:v>41671</c:v>
                </c:pt>
                <c:pt idx="222">
                  <c:v>41699</c:v>
                </c:pt>
                <c:pt idx="223">
                  <c:v>41730</c:v>
                </c:pt>
                <c:pt idx="224">
                  <c:v>41760</c:v>
                </c:pt>
                <c:pt idx="225">
                  <c:v>41791</c:v>
                </c:pt>
                <c:pt idx="226">
                  <c:v>41821</c:v>
                </c:pt>
                <c:pt idx="227">
                  <c:v>41852</c:v>
                </c:pt>
                <c:pt idx="228">
                  <c:v>41883</c:v>
                </c:pt>
                <c:pt idx="229">
                  <c:v>41913</c:v>
                </c:pt>
                <c:pt idx="230">
                  <c:v>41944</c:v>
                </c:pt>
                <c:pt idx="231">
                  <c:v>41974</c:v>
                </c:pt>
                <c:pt idx="232">
                  <c:v>42005</c:v>
                </c:pt>
                <c:pt idx="233">
                  <c:v>42036</c:v>
                </c:pt>
                <c:pt idx="234">
                  <c:v>42064</c:v>
                </c:pt>
                <c:pt idx="235">
                  <c:v>42095</c:v>
                </c:pt>
                <c:pt idx="236">
                  <c:v>42125</c:v>
                </c:pt>
                <c:pt idx="237">
                  <c:v>42156</c:v>
                </c:pt>
                <c:pt idx="238">
                  <c:v>42186</c:v>
                </c:pt>
                <c:pt idx="239">
                  <c:v>42217</c:v>
                </c:pt>
                <c:pt idx="240">
                  <c:v>42248</c:v>
                </c:pt>
                <c:pt idx="241">
                  <c:v>42278</c:v>
                </c:pt>
                <c:pt idx="242">
                  <c:v>42309</c:v>
                </c:pt>
                <c:pt idx="243">
                  <c:v>42339</c:v>
                </c:pt>
                <c:pt idx="244">
                  <c:v>42370</c:v>
                </c:pt>
                <c:pt idx="245">
                  <c:v>42401</c:v>
                </c:pt>
                <c:pt idx="246">
                  <c:v>42430</c:v>
                </c:pt>
                <c:pt idx="247">
                  <c:v>42461</c:v>
                </c:pt>
                <c:pt idx="248">
                  <c:v>42491</c:v>
                </c:pt>
                <c:pt idx="249">
                  <c:v>42522</c:v>
                </c:pt>
                <c:pt idx="250">
                  <c:v>42552</c:v>
                </c:pt>
                <c:pt idx="251">
                  <c:v>42583</c:v>
                </c:pt>
                <c:pt idx="252">
                  <c:v>42614</c:v>
                </c:pt>
                <c:pt idx="253">
                  <c:v>42644</c:v>
                </c:pt>
                <c:pt idx="254">
                  <c:v>42675</c:v>
                </c:pt>
                <c:pt idx="255">
                  <c:v>42705</c:v>
                </c:pt>
                <c:pt idx="256">
                  <c:v>42736</c:v>
                </c:pt>
                <c:pt idx="257">
                  <c:v>42767</c:v>
                </c:pt>
                <c:pt idx="258">
                  <c:v>42795</c:v>
                </c:pt>
                <c:pt idx="259">
                  <c:v>42826</c:v>
                </c:pt>
                <c:pt idx="260">
                  <c:v>42856</c:v>
                </c:pt>
                <c:pt idx="261">
                  <c:v>42887</c:v>
                </c:pt>
                <c:pt idx="262">
                  <c:v>42917</c:v>
                </c:pt>
                <c:pt idx="263">
                  <c:v>42948</c:v>
                </c:pt>
                <c:pt idx="264">
                  <c:v>42979</c:v>
                </c:pt>
                <c:pt idx="265">
                  <c:v>43009</c:v>
                </c:pt>
                <c:pt idx="266">
                  <c:v>43040</c:v>
                </c:pt>
                <c:pt idx="267">
                  <c:v>43070</c:v>
                </c:pt>
                <c:pt idx="268">
                  <c:v>43101</c:v>
                </c:pt>
                <c:pt idx="269">
                  <c:v>43132</c:v>
                </c:pt>
                <c:pt idx="270">
                  <c:v>43160</c:v>
                </c:pt>
                <c:pt idx="271">
                  <c:v>43191</c:v>
                </c:pt>
                <c:pt idx="272">
                  <c:v>43221</c:v>
                </c:pt>
                <c:pt idx="273">
                  <c:v>43252</c:v>
                </c:pt>
                <c:pt idx="274">
                  <c:v>43282</c:v>
                </c:pt>
                <c:pt idx="275">
                  <c:v>43313</c:v>
                </c:pt>
                <c:pt idx="276">
                  <c:v>43344</c:v>
                </c:pt>
                <c:pt idx="277">
                  <c:v>43374</c:v>
                </c:pt>
                <c:pt idx="278">
                  <c:v>43405</c:v>
                </c:pt>
                <c:pt idx="279">
                  <c:v>43435</c:v>
                </c:pt>
                <c:pt idx="280">
                  <c:v>43466</c:v>
                </c:pt>
                <c:pt idx="281">
                  <c:v>43497</c:v>
                </c:pt>
                <c:pt idx="282">
                  <c:v>43525</c:v>
                </c:pt>
                <c:pt idx="283">
                  <c:v>43556</c:v>
                </c:pt>
                <c:pt idx="284">
                  <c:v>43586</c:v>
                </c:pt>
                <c:pt idx="285">
                  <c:v>43617</c:v>
                </c:pt>
                <c:pt idx="286">
                  <c:v>43647</c:v>
                </c:pt>
                <c:pt idx="287">
                  <c:v>43678</c:v>
                </c:pt>
                <c:pt idx="288">
                  <c:v>43709</c:v>
                </c:pt>
                <c:pt idx="289">
                  <c:v>43739</c:v>
                </c:pt>
                <c:pt idx="290">
                  <c:v>43770</c:v>
                </c:pt>
                <c:pt idx="291">
                  <c:v>43800</c:v>
                </c:pt>
              </c:numCache>
            </c:numRef>
          </c:cat>
          <c:val>
            <c:numRef>
              <c:f>Hungary!$C$2:$C$293</c:f>
              <c:numCache>
                <c:formatCode>0.00</c:formatCode>
                <c:ptCount val="292"/>
                <c:pt idx="0">
                  <c:v>53.6</c:v>
                </c:pt>
                <c:pt idx="1">
                  <c:v>50.4</c:v>
                </c:pt>
                <c:pt idx="2">
                  <c:v>50.2</c:v>
                </c:pt>
                <c:pt idx="3">
                  <c:v>46.5</c:v>
                </c:pt>
                <c:pt idx="4">
                  <c:v>51.5</c:v>
                </c:pt>
                <c:pt idx="5">
                  <c:v>53.3</c:v>
                </c:pt>
                <c:pt idx="6">
                  <c:v>53</c:v>
                </c:pt>
                <c:pt idx="7">
                  <c:v>49.1</c:v>
                </c:pt>
                <c:pt idx="8">
                  <c:v>52.3</c:v>
                </c:pt>
                <c:pt idx="9">
                  <c:v>49.8</c:v>
                </c:pt>
                <c:pt idx="10">
                  <c:v>49.8</c:v>
                </c:pt>
                <c:pt idx="11">
                  <c:v>55.2</c:v>
                </c:pt>
                <c:pt idx="12">
                  <c:v>55.1</c:v>
                </c:pt>
                <c:pt idx="13">
                  <c:v>55.7</c:v>
                </c:pt>
                <c:pt idx="14">
                  <c:v>52</c:v>
                </c:pt>
                <c:pt idx="15">
                  <c:v>53.5</c:v>
                </c:pt>
                <c:pt idx="16">
                  <c:v>50</c:v>
                </c:pt>
                <c:pt idx="17">
                  <c:v>50.1</c:v>
                </c:pt>
                <c:pt idx="18">
                  <c:v>51.8</c:v>
                </c:pt>
                <c:pt idx="19">
                  <c:v>55.1</c:v>
                </c:pt>
                <c:pt idx="20">
                  <c:v>51.8</c:v>
                </c:pt>
                <c:pt idx="21">
                  <c:v>55.2</c:v>
                </c:pt>
                <c:pt idx="22">
                  <c:v>51.8</c:v>
                </c:pt>
                <c:pt idx="23">
                  <c:v>49.4</c:v>
                </c:pt>
                <c:pt idx="24">
                  <c:v>51.5</c:v>
                </c:pt>
                <c:pt idx="25">
                  <c:v>55.2</c:v>
                </c:pt>
                <c:pt idx="26">
                  <c:v>54.7</c:v>
                </c:pt>
                <c:pt idx="27">
                  <c:v>53.5</c:v>
                </c:pt>
                <c:pt idx="28">
                  <c:v>57.2</c:v>
                </c:pt>
                <c:pt idx="29">
                  <c:v>54.9</c:v>
                </c:pt>
                <c:pt idx="30">
                  <c:v>59.3</c:v>
                </c:pt>
                <c:pt idx="31">
                  <c:v>51.5</c:v>
                </c:pt>
                <c:pt idx="32">
                  <c:v>48.7</c:v>
                </c:pt>
                <c:pt idx="33">
                  <c:v>47.4</c:v>
                </c:pt>
                <c:pt idx="34">
                  <c:v>49.7</c:v>
                </c:pt>
                <c:pt idx="35">
                  <c:v>48.1</c:v>
                </c:pt>
                <c:pt idx="36">
                  <c:v>48.6</c:v>
                </c:pt>
                <c:pt idx="37">
                  <c:v>45.9</c:v>
                </c:pt>
                <c:pt idx="38">
                  <c:v>48.2</c:v>
                </c:pt>
                <c:pt idx="39">
                  <c:v>46.7</c:v>
                </c:pt>
                <c:pt idx="40">
                  <c:v>58.7</c:v>
                </c:pt>
                <c:pt idx="41">
                  <c:v>56.8</c:v>
                </c:pt>
                <c:pt idx="42">
                  <c:v>52.4</c:v>
                </c:pt>
                <c:pt idx="43">
                  <c:v>50.3</c:v>
                </c:pt>
                <c:pt idx="44">
                  <c:v>50.1</c:v>
                </c:pt>
                <c:pt idx="45">
                  <c:v>49.9</c:v>
                </c:pt>
                <c:pt idx="46">
                  <c:v>49.7</c:v>
                </c:pt>
                <c:pt idx="47">
                  <c:v>50.4</c:v>
                </c:pt>
                <c:pt idx="48">
                  <c:v>52.7</c:v>
                </c:pt>
                <c:pt idx="49">
                  <c:v>52.5</c:v>
                </c:pt>
                <c:pt idx="50">
                  <c:v>51.8</c:v>
                </c:pt>
                <c:pt idx="51">
                  <c:v>54.2</c:v>
                </c:pt>
                <c:pt idx="52">
                  <c:v>52.1</c:v>
                </c:pt>
                <c:pt idx="53">
                  <c:v>56.6</c:v>
                </c:pt>
                <c:pt idx="54">
                  <c:v>58.7</c:v>
                </c:pt>
                <c:pt idx="55">
                  <c:v>55</c:v>
                </c:pt>
                <c:pt idx="56">
                  <c:v>55.1</c:v>
                </c:pt>
                <c:pt idx="57">
                  <c:v>57.2</c:v>
                </c:pt>
                <c:pt idx="58">
                  <c:v>55.4</c:v>
                </c:pt>
                <c:pt idx="59">
                  <c:v>57</c:v>
                </c:pt>
                <c:pt idx="60">
                  <c:v>53</c:v>
                </c:pt>
                <c:pt idx="61">
                  <c:v>55.8</c:v>
                </c:pt>
                <c:pt idx="62">
                  <c:v>55.6</c:v>
                </c:pt>
                <c:pt idx="63">
                  <c:v>53.2</c:v>
                </c:pt>
                <c:pt idx="64">
                  <c:v>53.8</c:v>
                </c:pt>
                <c:pt idx="65">
                  <c:v>54.8</c:v>
                </c:pt>
                <c:pt idx="66">
                  <c:v>54.9</c:v>
                </c:pt>
                <c:pt idx="67">
                  <c:v>53.8</c:v>
                </c:pt>
                <c:pt idx="68">
                  <c:v>52.6</c:v>
                </c:pt>
                <c:pt idx="69">
                  <c:v>53</c:v>
                </c:pt>
                <c:pt idx="70">
                  <c:v>53.6</c:v>
                </c:pt>
                <c:pt idx="71">
                  <c:v>53.2</c:v>
                </c:pt>
                <c:pt idx="72">
                  <c:v>49.3</c:v>
                </c:pt>
                <c:pt idx="73">
                  <c:v>50.6</c:v>
                </c:pt>
                <c:pt idx="74">
                  <c:v>54</c:v>
                </c:pt>
                <c:pt idx="75">
                  <c:v>53.9</c:v>
                </c:pt>
                <c:pt idx="76">
                  <c:v>52.9</c:v>
                </c:pt>
                <c:pt idx="77">
                  <c:v>53.9</c:v>
                </c:pt>
                <c:pt idx="78">
                  <c:v>50.8</c:v>
                </c:pt>
                <c:pt idx="79">
                  <c:v>52.5</c:v>
                </c:pt>
                <c:pt idx="80">
                  <c:v>54.7</c:v>
                </c:pt>
                <c:pt idx="81">
                  <c:v>53.7</c:v>
                </c:pt>
                <c:pt idx="82">
                  <c:v>54.8</c:v>
                </c:pt>
                <c:pt idx="83">
                  <c:v>52.9</c:v>
                </c:pt>
                <c:pt idx="84">
                  <c:v>54.6</c:v>
                </c:pt>
                <c:pt idx="85">
                  <c:v>53.8</c:v>
                </c:pt>
                <c:pt idx="86">
                  <c:v>54.4</c:v>
                </c:pt>
                <c:pt idx="87">
                  <c:v>52.7</c:v>
                </c:pt>
                <c:pt idx="88">
                  <c:v>54.1</c:v>
                </c:pt>
                <c:pt idx="89">
                  <c:v>50.9</c:v>
                </c:pt>
                <c:pt idx="90">
                  <c:v>49.6</c:v>
                </c:pt>
                <c:pt idx="91">
                  <c:v>52.3</c:v>
                </c:pt>
                <c:pt idx="92">
                  <c:v>53.3</c:v>
                </c:pt>
                <c:pt idx="93">
                  <c:v>50.4</c:v>
                </c:pt>
                <c:pt idx="94">
                  <c:v>52.3</c:v>
                </c:pt>
                <c:pt idx="95">
                  <c:v>52.2</c:v>
                </c:pt>
                <c:pt idx="96">
                  <c:v>54.5</c:v>
                </c:pt>
                <c:pt idx="97">
                  <c:v>54.8</c:v>
                </c:pt>
                <c:pt idx="98">
                  <c:v>49.7</c:v>
                </c:pt>
                <c:pt idx="99">
                  <c:v>50.7</c:v>
                </c:pt>
                <c:pt idx="100">
                  <c:v>50.4</c:v>
                </c:pt>
                <c:pt idx="101">
                  <c:v>51</c:v>
                </c:pt>
                <c:pt idx="102">
                  <c:v>49.5</c:v>
                </c:pt>
                <c:pt idx="103">
                  <c:v>50.7</c:v>
                </c:pt>
                <c:pt idx="104">
                  <c:v>52.5</c:v>
                </c:pt>
                <c:pt idx="105">
                  <c:v>53.7</c:v>
                </c:pt>
                <c:pt idx="106">
                  <c:v>50.5</c:v>
                </c:pt>
                <c:pt idx="107">
                  <c:v>52.8</c:v>
                </c:pt>
                <c:pt idx="108">
                  <c:v>49.7</c:v>
                </c:pt>
                <c:pt idx="109">
                  <c:v>47.2</c:v>
                </c:pt>
                <c:pt idx="110">
                  <c:v>51.2</c:v>
                </c:pt>
                <c:pt idx="111">
                  <c:v>50.8</c:v>
                </c:pt>
                <c:pt idx="112">
                  <c:v>48.4</c:v>
                </c:pt>
                <c:pt idx="113">
                  <c:v>46</c:v>
                </c:pt>
                <c:pt idx="114">
                  <c:v>49</c:v>
                </c:pt>
                <c:pt idx="115">
                  <c:v>49.6</c:v>
                </c:pt>
                <c:pt idx="116">
                  <c:v>52.5</c:v>
                </c:pt>
                <c:pt idx="117">
                  <c:v>47.9</c:v>
                </c:pt>
                <c:pt idx="118">
                  <c:v>52.5</c:v>
                </c:pt>
                <c:pt idx="119">
                  <c:v>51.9</c:v>
                </c:pt>
                <c:pt idx="120">
                  <c:v>53.2</c:v>
                </c:pt>
                <c:pt idx="121">
                  <c:v>54.1</c:v>
                </c:pt>
                <c:pt idx="122">
                  <c:v>55.4</c:v>
                </c:pt>
                <c:pt idx="123">
                  <c:v>56.8</c:v>
                </c:pt>
                <c:pt idx="124">
                  <c:v>53.1</c:v>
                </c:pt>
                <c:pt idx="125">
                  <c:v>52.3</c:v>
                </c:pt>
                <c:pt idx="126">
                  <c:v>52.6</c:v>
                </c:pt>
                <c:pt idx="127">
                  <c:v>55.3</c:v>
                </c:pt>
                <c:pt idx="128">
                  <c:v>54.8</c:v>
                </c:pt>
                <c:pt idx="129">
                  <c:v>55.3</c:v>
                </c:pt>
                <c:pt idx="130">
                  <c:v>54.8</c:v>
                </c:pt>
                <c:pt idx="131">
                  <c:v>55.8</c:v>
                </c:pt>
                <c:pt idx="132">
                  <c:v>53.5</c:v>
                </c:pt>
                <c:pt idx="133">
                  <c:v>54.3</c:v>
                </c:pt>
                <c:pt idx="134">
                  <c:v>52.6</c:v>
                </c:pt>
                <c:pt idx="135">
                  <c:v>54.4</c:v>
                </c:pt>
                <c:pt idx="136">
                  <c:v>53.6</c:v>
                </c:pt>
                <c:pt idx="137">
                  <c:v>53.6</c:v>
                </c:pt>
                <c:pt idx="138">
                  <c:v>58.4</c:v>
                </c:pt>
                <c:pt idx="139">
                  <c:v>57.5</c:v>
                </c:pt>
                <c:pt idx="140">
                  <c:v>52</c:v>
                </c:pt>
                <c:pt idx="141">
                  <c:v>51.6</c:v>
                </c:pt>
                <c:pt idx="142">
                  <c:v>50.3</c:v>
                </c:pt>
                <c:pt idx="143">
                  <c:v>51.5</c:v>
                </c:pt>
                <c:pt idx="144">
                  <c:v>54.6</c:v>
                </c:pt>
                <c:pt idx="145">
                  <c:v>54.6</c:v>
                </c:pt>
                <c:pt idx="146">
                  <c:v>51.8</c:v>
                </c:pt>
                <c:pt idx="147">
                  <c:v>53.2</c:v>
                </c:pt>
                <c:pt idx="148">
                  <c:v>56.2</c:v>
                </c:pt>
                <c:pt idx="149">
                  <c:v>50.5</c:v>
                </c:pt>
                <c:pt idx="150">
                  <c:v>50.9</c:v>
                </c:pt>
                <c:pt idx="151">
                  <c:v>52.7</c:v>
                </c:pt>
                <c:pt idx="152">
                  <c:v>52.1</c:v>
                </c:pt>
                <c:pt idx="153">
                  <c:v>56.6</c:v>
                </c:pt>
                <c:pt idx="154">
                  <c:v>51.3</c:v>
                </c:pt>
                <c:pt idx="155">
                  <c:v>52.5</c:v>
                </c:pt>
                <c:pt idx="156">
                  <c:v>50.1</c:v>
                </c:pt>
                <c:pt idx="157">
                  <c:v>43.4</c:v>
                </c:pt>
                <c:pt idx="158">
                  <c:v>39.5</c:v>
                </c:pt>
                <c:pt idx="159">
                  <c:v>41.9</c:v>
                </c:pt>
                <c:pt idx="160">
                  <c:v>37.200000000000003</c:v>
                </c:pt>
                <c:pt idx="161">
                  <c:v>38.1</c:v>
                </c:pt>
                <c:pt idx="162">
                  <c:v>38.1</c:v>
                </c:pt>
                <c:pt idx="163">
                  <c:v>40.4</c:v>
                </c:pt>
                <c:pt idx="164">
                  <c:v>46.9</c:v>
                </c:pt>
                <c:pt idx="165">
                  <c:v>47.4</c:v>
                </c:pt>
                <c:pt idx="166">
                  <c:v>50.4</c:v>
                </c:pt>
                <c:pt idx="167">
                  <c:v>47.6</c:v>
                </c:pt>
                <c:pt idx="168">
                  <c:v>50.1</c:v>
                </c:pt>
                <c:pt idx="169">
                  <c:v>49.6</c:v>
                </c:pt>
                <c:pt idx="170">
                  <c:v>47.9</c:v>
                </c:pt>
                <c:pt idx="171">
                  <c:v>50.5</c:v>
                </c:pt>
                <c:pt idx="172">
                  <c:v>52.3</c:v>
                </c:pt>
                <c:pt idx="173">
                  <c:v>54.7</c:v>
                </c:pt>
                <c:pt idx="174">
                  <c:v>52.9</c:v>
                </c:pt>
                <c:pt idx="175">
                  <c:v>51.5</c:v>
                </c:pt>
                <c:pt idx="176">
                  <c:v>50.7</c:v>
                </c:pt>
                <c:pt idx="177">
                  <c:v>50.1</c:v>
                </c:pt>
                <c:pt idx="178">
                  <c:v>54.5</c:v>
                </c:pt>
                <c:pt idx="179">
                  <c:v>53.8</c:v>
                </c:pt>
                <c:pt idx="180">
                  <c:v>50.7</c:v>
                </c:pt>
                <c:pt idx="181">
                  <c:v>52.6</c:v>
                </c:pt>
                <c:pt idx="182">
                  <c:v>55.8</c:v>
                </c:pt>
                <c:pt idx="183">
                  <c:v>55.8</c:v>
                </c:pt>
                <c:pt idx="184">
                  <c:v>52.9</c:v>
                </c:pt>
                <c:pt idx="185">
                  <c:v>55</c:v>
                </c:pt>
                <c:pt idx="186">
                  <c:v>51.7</c:v>
                </c:pt>
                <c:pt idx="187">
                  <c:v>57.2</c:v>
                </c:pt>
                <c:pt idx="188">
                  <c:v>53</c:v>
                </c:pt>
                <c:pt idx="189">
                  <c:v>54.6</c:v>
                </c:pt>
                <c:pt idx="190">
                  <c:v>52.6</c:v>
                </c:pt>
                <c:pt idx="191">
                  <c:v>52</c:v>
                </c:pt>
                <c:pt idx="192">
                  <c:v>50.5</c:v>
                </c:pt>
                <c:pt idx="193">
                  <c:v>48.2</c:v>
                </c:pt>
                <c:pt idx="194">
                  <c:v>47.5</c:v>
                </c:pt>
                <c:pt idx="195">
                  <c:v>50.4</c:v>
                </c:pt>
                <c:pt idx="196">
                  <c:v>47.7</c:v>
                </c:pt>
                <c:pt idx="197">
                  <c:v>49.5</c:v>
                </c:pt>
                <c:pt idx="198">
                  <c:v>54.8</c:v>
                </c:pt>
                <c:pt idx="199">
                  <c:v>47.6</c:v>
                </c:pt>
                <c:pt idx="200">
                  <c:v>53.3</c:v>
                </c:pt>
                <c:pt idx="201">
                  <c:v>53.8</c:v>
                </c:pt>
                <c:pt idx="202">
                  <c:v>53.1</c:v>
                </c:pt>
                <c:pt idx="203">
                  <c:v>51.6</c:v>
                </c:pt>
                <c:pt idx="204">
                  <c:v>51.9</c:v>
                </c:pt>
                <c:pt idx="205">
                  <c:v>49.9</c:v>
                </c:pt>
                <c:pt idx="206">
                  <c:v>51.8</c:v>
                </c:pt>
                <c:pt idx="207">
                  <c:v>51</c:v>
                </c:pt>
                <c:pt idx="208">
                  <c:v>53.6</c:v>
                </c:pt>
                <c:pt idx="209">
                  <c:v>52.1</c:v>
                </c:pt>
                <c:pt idx="210">
                  <c:v>53.9</c:v>
                </c:pt>
                <c:pt idx="211">
                  <c:v>52.3</c:v>
                </c:pt>
                <c:pt idx="212">
                  <c:v>47.3</c:v>
                </c:pt>
                <c:pt idx="213">
                  <c:v>51.7</c:v>
                </c:pt>
                <c:pt idx="214">
                  <c:v>50.1</c:v>
                </c:pt>
                <c:pt idx="215">
                  <c:v>54</c:v>
                </c:pt>
                <c:pt idx="216">
                  <c:v>53.9</c:v>
                </c:pt>
                <c:pt idx="217">
                  <c:v>50.6</c:v>
                </c:pt>
                <c:pt idx="218">
                  <c:v>51.8</c:v>
                </c:pt>
                <c:pt idx="219">
                  <c:v>52.8</c:v>
                </c:pt>
                <c:pt idx="220">
                  <c:v>56.2</c:v>
                </c:pt>
                <c:pt idx="221">
                  <c:v>52.7</c:v>
                </c:pt>
                <c:pt idx="222">
                  <c:v>53.2</c:v>
                </c:pt>
                <c:pt idx="223">
                  <c:v>55.8</c:v>
                </c:pt>
                <c:pt idx="224">
                  <c:v>53.6</c:v>
                </c:pt>
                <c:pt idx="225">
                  <c:v>52.4</c:v>
                </c:pt>
                <c:pt idx="226">
                  <c:v>58.3</c:v>
                </c:pt>
                <c:pt idx="227">
                  <c:v>53.4</c:v>
                </c:pt>
                <c:pt idx="228">
                  <c:v>51.6</c:v>
                </c:pt>
                <c:pt idx="229">
                  <c:v>53.8</c:v>
                </c:pt>
                <c:pt idx="230">
                  <c:v>54.3</c:v>
                </c:pt>
                <c:pt idx="231">
                  <c:v>52.8</c:v>
                </c:pt>
                <c:pt idx="232">
                  <c:v>52.9</c:v>
                </c:pt>
                <c:pt idx="233">
                  <c:v>53</c:v>
                </c:pt>
                <c:pt idx="234">
                  <c:v>55.5</c:v>
                </c:pt>
                <c:pt idx="235">
                  <c:v>52.2</c:v>
                </c:pt>
                <c:pt idx="236">
                  <c:v>54.3</c:v>
                </c:pt>
                <c:pt idx="237">
                  <c:v>56.3</c:v>
                </c:pt>
                <c:pt idx="238">
                  <c:v>51.7</c:v>
                </c:pt>
                <c:pt idx="239">
                  <c:v>52.4</c:v>
                </c:pt>
                <c:pt idx="240">
                  <c:v>54.9</c:v>
                </c:pt>
                <c:pt idx="241">
                  <c:v>54</c:v>
                </c:pt>
                <c:pt idx="242">
                  <c:v>55.1</c:v>
                </c:pt>
                <c:pt idx="243">
                  <c:v>50.5</c:v>
                </c:pt>
                <c:pt idx="244">
                  <c:v>51.8</c:v>
                </c:pt>
                <c:pt idx="245">
                  <c:v>54.4</c:v>
                </c:pt>
                <c:pt idx="246">
                  <c:v>52.4</c:v>
                </c:pt>
                <c:pt idx="247">
                  <c:v>53.1</c:v>
                </c:pt>
                <c:pt idx="248">
                  <c:v>50.9</c:v>
                </c:pt>
                <c:pt idx="249">
                  <c:v>52.1</c:v>
                </c:pt>
                <c:pt idx="250">
                  <c:v>55.9</c:v>
                </c:pt>
                <c:pt idx="251">
                  <c:v>52.2</c:v>
                </c:pt>
                <c:pt idx="252">
                  <c:v>57.2</c:v>
                </c:pt>
                <c:pt idx="253">
                  <c:v>56.6</c:v>
                </c:pt>
                <c:pt idx="254">
                  <c:v>56.7</c:v>
                </c:pt>
                <c:pt idx="255">
                  <c:v>52.1</c:v>
                </c:pt>
                <c:pt idx="256">
                  <c:v>56</c:v>
                </c:pt>
                <c:pt idx="257">
                  <c:v>59</c:v>
                </c:pt>
                <c:pt idx="258">
                  <c:v>56.5</c:v>
                </c:pt>
                <c:pt idx="259">
                  <c:v>56.7</c:v>
                </c:pt>
                <c:pt idx="260">
                  <c:v>61.2</c:v>
                </c:pt>
                <c:pt idx="261">
                  <c:v>57.8</c:v>
                </c:pt>
                <c:pt idx="262">
                  <c:v>55.5</c:v>
                </c:pt>
                <c:pt idx="263">
                  <c:v>56.7</c:v>
                </c:pt>
                <c:pt idx="264">
                  <c:v>59.8</c:v>
                </c:pt>
                <c:pt idx="265">
                  <c:v>57.6</c:v>
                </c:pt>
                <c:pt idx="266">
                  <c:v>58.6</c:v>
                </c:pt>
                <c:pt idx="267">
                  <c:v>59.7</c:v>
                </c:pt>
                <c:pt idx="268">
                  <c:v>60.5</c:v>
                </c:pt>
                <c:pt idx="269">
                  <c:v>56.3</c:v>
                </c:pt>
                <c:pt idx="270">
                  <c:v>56.9</c:v>
                </c:pt>
                <c:pt idx="271">
                  <c:v>52.8</c:v>
                </c:pt>
                <c:pt idx="272">
                  <c:v>54.2</c:v>
                </c:pt>
                <c:pt idx="273">
                  <c:v>52.9</c:v>
                </c:pt>
                <c:pt idx="274">
                  <c:v>53.9</c:v>
                </c:pt>
                <c:pt idx="275">
                  <c:v>56.3</c:v>
                </c:pt>
                <c:pt idx="276">
                  <c:v>54.3</c:v>
                </c:pt>
                <c:pt idx="277">
                  <c:v>57.4</c:v>
                </c:pt>
                <c:pt idx="278">
                  <c:v>53.4</c:v>
                </c:pt>
                <c:pt idx="279">
                  <c:v>54.2</c:v>
                </c:pt>
                <c:pt idx="280">
                  <c:v>54.6</c:v>
                </c:pt>
                <c:pt idx="281">
                  <c:v>55.5</c:v>
                </c:pt>
                <c:pt idx="282">
                  <c:v>52.4</c:v>
                </c:pt>
                <c:pt idx="283">
                  <c:v>54.8</c:v>
                </c:pt>
                <c:pt idx="284">
                  <c:v>57.4</c:v>
                </c:pt>
                <c:pt idx="285">
                  <c:v>53.9</c:v>
                </c:pt>
                <c:pt idx="286">
                  <c:v>51.1</c:v>
                </c:pt>
                <c:pt idx="287">
                  <c:v>52.6</c:v>
                </c:pt>
                <c:pt idx="288">
                  <c:v>51.8</c:v>
                </c:pt>
                <c:pt idx="289">
                  <c:v>52</c:v>
                </c:pt>
                <c:pt idx="290">
                  <c:v>53</c:v>
                </c:pt>
                <c:pt idx="291">
                  <c:v>53.9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85-4331-8305-78B88E985205}"/>
            </c:ext>
          </c:extLst>
        </c:ser>
        <c:ser>
          <c:idx val="1"/>
          <c:order val="1"/>
          <c:tx>
            <c:strRef>
              <c:f>Hungary!$D$1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Hungary!$B$2:$B$293</c:f>
              <c:numCache>
                <c:formatCode>m/d/yyyy</c:formatCode>
                <c:ptCount val="292"/>
                <c:pt idx="0">
                  <c:v>34943</c:v>
                </c:pt>
                <c:pt idx="1">
                  <c:v>34973</c:v>
                </c:pt>
                <c:pt idx="2">
                  <c:v>35004</c:v>
                </c:pt>
                <c:pt idx="3">
                  <c:v>35034</c:v>
                </c:pt>
                <c:pt idx="4">
                  <c:v>35065</c:v>
                </c:pt>
                <c:pt idx="5">
                  <c:v>35096</c:v>
                </c:pt>
                <c:pt idx="6">
                  <c:v>44154</c:v>
                </c:pt>
                <c:pt idx="7">
                  <c:v>35156</c:v>
                </c:pt>
                <c:pt idx="8">
                  <c:v>35186</c:v>
                </c:pt>
                <c:pt idx="9">
                  <c:v>35217</c:v>
                </c:pt>
                <c:pt idx="10">
                  <c:v>35247</c:v>
                </c:pt>
                <c:pt idx="11">
                  <c:v>35278</c:v>
                </c:pt>
                <c:pt idx="12">
                  <c:v>35309</c:v>
                </c:pt>
                <c:pt idx="13">
                  <c:v>35339</c:v>
                </c:pt>
                <c:pt idx="14">
                  <c:v>35370</c:v>
                </c:pt>
                <c:pt idx="15">
                  <c:v>35400</c:v>
                </c:pt>
                <c:pt idx="16">
                  <c:v>35431</c:v>
                </c:pt>
                <c:pt idx="17">
                  <c:v>35462</c:v>
                </c:pt>
                <c:pt idx="18">
                  <c:v>35490</c:v>
                </c:pt>
                <c:pt idx="19">
                  <c:v>35521</c:v>
                </c:pt>
                <c:pt idx="20">
                  <c:v>35551</c:v>
                </c:pt>
                <c:pt idx="21">
                  <c:v>35582</c:v>
                </c:pt>
                <c:pt idx="22">
                  <c:v>35612</c:v>
                </c:pt>
                <c:pt idx="23">
                  <c:v>35643</c:v>
                </c:pt>
                <c:pt idx="24">
                  <c:v>35674</c:v>
                </c:pt>
                <c:pt idx="25">
                  <c:v>35704</c:v>
                </c:pt>
                <c:pt idx="26">
                  <c:v>35735</c:v>
                </c:pt>
                <c:pt idx="27">
                  <c:v>35765</c:v>
                </c:pt>
                <c:pt idx="28">
                  <c:v>35796</c:v>
                </c:pt>
                <c:pt idx="29">
                  <c:v>35827</c:v>
                </c:pt>
                <c:pt idx="30">
                  <c:v>35855</c:v>
                </c:pt>
                <c:pt idx="31">
                  <c:v>35886</c:v>
                </c:pt>
                <c:pt idx="32">
                  <c:v>35916</c:v>
                </c:pt>
                <c:pt idx="33">
                  <c:v>35947</c:v>
                </c:pt>
                <c:pt idx="34">
                  <c:v>35977</c:v>
                </c:pt>
                <c:pt idx="35">
                  <c:v>36008</c:v>
                </c:pt>
                <c:pt idx="36">
                  <c:v>36039</c:v>
                </c:pt>
                <c:pt idx="37">
                  <c:v>36069</c:v>
                </c:pt>
                <c:pt idx="38">
                  <c:v>36100</c:v>
                </c:pt>
                <c:pt idx="39">
                  <c:v>36130</c:v>
                </c:pt>
                <c:pt idx="40">
                  <c:v>36161</c:v>
                </c:pt>
                <c:pt idx="41">
                  <c:v>36192</c:v>
                </c:pt>
                <c:pt idx="42">
                  <c:v>36220</c:v>
                </c:pt>
                <c:pt idx="43">
                  <c:v>36251</c:v>
                </c:pt>
                <c:pt idx="44">
                  <c:v>36281</c:v>
                </c:pt>
                <c:pt idx="45">
                  <c:v>36312</c:v>
                </c:pt>
                <c:pt idx="46">
                  <c:v>36342</c:v>
                </c:pt>
                <c:pt idx="47">
                  <c:v>36373</c:v>
                </c:pt>
                <c:pt idx="48">
                  <c:v>36404</c:v>
                </c:pt>
                <c:pt idx="49">
                  <c:v>36434</c:v>
                </c:pt>
                <c:pt idx="50">
                  <c:v>36465</c:v>
                </c:pt>
                <c:pt idx="51">
                  <c:v>36495</c:v>
                </c:pt>
                <c:pt idx="52">
                  <c:v>36526</c:v>
                </c:pt>
                <c:pt idx="53">
                  <c:v>36557</c:v>
                </c:pt>
                <c:pt idx="54">
                  <c:v>36586</c:v>
                </c:pt>
                <c:pt idx="55">
                  <c:v>36617</c:v>
                </c:pt>
                <c:pt idx="56">
                  <c:v>36647</c:v>
                </c:pt>
                <c:pt idx="57">
                  <c:v>36678</c:v>
                </c:pt>
                <c:pt idx="58">
                  <c:v>36708</c:v>
                </c:pt>
                <c:pt idx="59">
                  <c:v>36739</c:v>
                </c:pt>
                <c:pt idx="60">
                  <c:v>36770</c:v>
                </c:pt>
                <c:pt idx="61">
                  <c:v>36800</c:v>
                </c:pt>
                <c:pt idx="62">
                  <c:v>36831</c:v>
                </c:pt>
                <c:pt idx="63">
                  <c:v>36861</c:v>
                </c:pt>
                <c:pt idx="64">
                  <c:v>36892</c:v>
                </c:pt>
                <c:pt idx="65">
                  <c:v>36923</c:v>
                </c:pt>
                <c:pt idx="66">
                  <c:v>36951</c:v>
                </c:pt>
                <c:pt idx="67">
                  <c:v>36982</c:v>
                </c:pt>
                <c:pt idx="68">
                  <c:v>37012</c:v>
                </c:pt>
                <c:pt idx="69">
                  <c:v>37043</c:v>
                </c:pt>
                <c:pt idx="70">
                  <c:v>37073</c:v>
                </c:pt>
                <c:pt idx="71">
                  <c:v>37104</c:v>
                </c:pt>
                <c:pt idx="72">
                  <c:v>37135</c:v>
                </c:pt>
                <c:pt idx="73">
                  <c:v>37165</c:v>
                </c:pt>
                <c:pt idx="74">
                  <c:v>37196</c:v>
                </c:pt>
                <c:pt idx="75">
                  <c:v>37226</c:v>
                </c:pt>
                <c:pt idx="76">
                  <c:v>37257</c:v>
                </c:pt>
                <c:pt idx="77">
                  <c:v>37288</c:v>
                </c:pt>
                <c:pt idx="78">
                  <c:v>37316</c:v>
                </c:pt>
                <c:pt idx="79">
                  <c:v>37347</c:v>
                </c:pt>
                <c:pt idx="80">
                  <c:v>37377</c:v>
                </c:pt>
                <c:pt idx="81">
                  <c:v>37408</c:v>
                </c:pt>
                <c:pt idx="82">
                  <c:v>37438</c:v>
                </c:pt>
                <c:pt idx="83">
                  <c:v>37469</c:v>
                </c:pt>
                <c:pt idx="84">
                  <c:v>37500</c:v>
                </c:pt>
                <c:pt idx="85">
                  <c:v>37530</c:v>
                </c:pt>
                <c:pt idx="86">
                  <c:v>37561</c:v>
                </c:pt>
                <c:pt idx="87">
                  <c:v>37591</c:v>
                </c:pt>
                <c:pt idx="88">
                  <c:v>37622</c:v>
                </c:pt>
                <c:pt idx="89">
                  <c:v>37653</c:v>
                </c:pt>
                <c:pt idx="90">
                  <c:v>37681</c:v>
                </c:pt>
                <c:pt idx="91">
                  <c:v>37712</c:v>
                </c:pt>
                <c:pt idx="92">
                  <c:v>37742</c:v>
                </c:pt>
                <c:pt idx="93">
                  <c:v>37773</c:v>
                </c:pt>
                <c:pt idx="94">
                  <c:v>37803</c:v>
                </c:pt>
                <c:pt idx="95">
                  <c:v>37834</c:v>
                </c:pt>
                <c:pt idx="96">
                  <c:v>37865</c:v>
                </c:pt>
                <c:pt idx="97">
                  <c:v>37895</c:v>
                </c:pt>
                <c:pt idx="98">
                  <c:v>37926</c:v>
                </c:pt>
                <c:pt idx="99">
                  <c:v>37956</c:v>
                </c:pt>
                <c:pt idx="100">
                  <c:v>37987</c:v>
                </c:pt>
                <c:pt idx="101">
                  <c:v>38018</c:v>
                </c:pt>
                <c:pt idx="102">
                  <c:v>38047</c:v>
                </c:pt>
                <c:pt idx="103">
                  <c:v>38078</c:v>
                </c:pt>
                <c:pt idx="104">
                  <c:v>38108</c:v>
                </c:pt>
                <c:pt idx="105">
                  <c:v>38139</c:v>
                </c:pt>
                <c:pt idx="106">
                  <c:v>38169</c:v>
                </c:pt>
                <c:pt idx="107">
                  <c:v>38200</c:v>
                </c:pt>
                <c:pt idx="108">
                  <c:v>38231</c:v>
                </c:pt>
                <c:pt idx="109">
                  <c:v>38261</c:v>
                </c:pt>
                <c:pt idx="110">
                  <c:v>38292</c:v>
                </c:pt>
                <c:pt idx="111">
                  <c:v>38322</c:v>
                </c:pt>
                <c:pt idx="112">
                  <c:v>38353</c:v>
                </c:pt>
                <c:pt idx="113">
                  <c:v>38384</c:v>
                </c:pt>
                <c:pt idx="114">
                  <c:v>38412</c:v>
                </c:pt>
                <c:pt idx="115">
                  <c:v>38443</c:v>
                </c:pt>
                <c:pt idx="116">
                  <c:v>38473</c:v>
                </c:pt>
                <c:pt idx="117">
                  <c:v>38504</c:v>
                </c:pt>
                <c:pt idx="118">
                  <c:v>38534</c:v>
                </c:pt>
                <c:pt idx="119">
                  <c:v>38565</c:v>
                </c:pt>
                <c:pt idx="120">
                  <c:v>38596</c:v>
                </c:pt>
                <c:pt idx="121">
                  <c:v>38626</c:v>
                </c:pt>
                <c:pt idx="122">
                  <c:v>38657</c:v>
                </c:pt>
                <c:pt idx="123">
                  <c:v>38687</c:v>
                </c:pt>
                <c:pt idx="124">
                  <c:v>38718</c:v>
                </c:pt>
                <c:pt idx="125">
                  <c:v>38749</c:v>
                </c:pt>
                <c:pt idx="126">
                  <c:v>38777</c:v>
                </c:pt>
                <c:pt idx="127">
                  <c:v>38808</c:v>
                </c:pt>
                <c:pt idx="128">
                  <c:v>38838</c:v>
                </c:pt>
                <c:pt idx="129">
                  <c:v>38869</c:v>
                </c:pt>
                <c:pt idx="130">
                  <c:v>38899</c:v>
                </c:pt>
                <c:pt idx="131">
                  <c:v>38930</c:v>
                </c:pt>
                <c:pt idx="132">
                  <c:v>38961</c:v>
                </c:pt>
                <c:pt idx="133">
                  <c:v>38991</c:v>
                </c:pt>
                <c:pt idx="134">
                  <c:v>39022</c:v>
                </c:pt>
                <c:pt idx="135">
                  <c:v>39052</c:v>
                </c:pt>
                <c:pt idx="136">
                  <c:v>39083</c:v>
                </c:pt>
                <c:pt idx="137">
                  <c:v>39114</c:v>
                </c:pt>
                <c:pt idx="138">
                  <c:v>39142</c:v>
                </c:pt>
                <c:pt idx="139">
                  <c:v>39173</c:v>
                </c:pt>
                <c:pt idx="140">
                  <c:v>39203</c:v>
                </c:pt>
                <c:pt idx="141">
                  <c:v>39234</c:v>
                </c:pt>
                <c:pt idx="142">
                  <c:v>39264</c:v>
                </c:pt>
                <c:pt idx="143">
                  <c:v>39295</c:v>
                </c:pt>
                <c:pt idx="144">
                  <c:v>39326</c:v>
                </c:pt>
                <c:pt idx="145">
                  <c:v>39356</c:v>
                </c:pt>
                <c:pt idx="146">
                  <c:v>39387</c:v>
                </c:pt>
                <c:pt idx="147">
                  <c:v>39417</c:v>
                </c:pt>
                <c:pt idx="148">
                  <c:v>39448</c:v>
                </c:pt>
                <c:pt idx="149">
                  <c:v>39479</c:v>
                </c:pt>
                <c:pt idx="150">
                  <c:v>39508</c:v>
                </c:pt>
                <c:pt idx="151">
                  <c:v>39539</c:v>
                </c:pt>
                <c:pt idx="152">
                  <c:v>39569</c:v>
                </c:pt>
                <c:pt idx="153">
                  <c:v>39600</c:v>
                </c:pt>
                <c:pt idx="154">
                  <c:v>39630</c:v>
                </c:pt>
                <c:pt idx="155">
                  <c:v>39661</c:v>
                </c:pt>
                <c:pt idx="156">
                  <c:v>39692</c:v>
                </c:pt>
                <c:pt idx="157">
                  <c:v>39722</c:v>
                </c:pt>
                <c:pt idx="158">
                  <c:v>39753</c:v>
                </c:pt>
                <c:pt idx="159">
                  <c:v>39783</c:v>
                </c:pt>
                <c:pt idx="160">
                  <c:v>39814</c:v>
                </c:pt>
                <c:pt idx="161">
                  <c:v>39845</c:v>
                </c:pt>
                <c:pt idx="162">
                  <c:v>39873</c:v>
                </c:pt>
                <c:pt idx="163">
                  <c:v>39904</c:v>
                </c:pt>
                <c:pt idx="164">
                  <c:v>39934</c:v>
                </c:pt>
                <c:pt idx="165">
                  <c:v>39965</c:v>
                </c:pt>
                <c:pt idx="166">
                  <c:v>39995</c:v>
                </c:pt>
                <c:pt idx="167">
                  <c:v>40026</c:v>
                </c:pt>
                <c:pt idx="168">
                  <c:v>40057</c:v>
                </c:pt>
                <c:pt idx="169">
                  <c:v>40087</c:v>
                </c:pt>
                <c:pt idx="170">
                  <c:v>40118</c:v>
                </c:pt>
                <c:pt idx="171">
                  <c:v>40148</c:v>
                </c:pt>
                <c:pt idx="172">
                  <c:v>40179</c:v>
                </c:pt>
                <c:pt idx="173">
                  <c:v>40210</c:v>
                </c:pt>
                <c:pt idx="174">
                  <c:v>40238</c:v>
                </c:pt>
                <c:pt idx="175">
                  <c:v>40269</c:v>
                </c:pt>
                <c:pt idx="176">
                  <c:v>40299</c:v>
                </c:pt>
                <c:pt idx="177">
                  <c:v>40330</c:v>
                </c:pt>
                <c:pt idx="178">
                  <c:v>40360</c:v>
                </c:pt>
                <c:pt idx="179">
                  <c:v>40391</c:v>
                </c:pt>
                <c:pt idx="180">
                  <c:v>40422</c:v>
                </c:pt>
                <c:pt idx="181">
                  <c:v>40452</c:v>
                </c:pt>
                <c:pt idx="182">
                  <c:v>40483</c:v>
                </c:pt>
                <c:pt idx="183">
                  <c:v>40513</c:v>
                </c:pt>
                <c:pt idx="184">
                  <c:v>40544</c:v>
                </c:pt>
                <c:pt idx="185">
                  <c:v>40575</c:v>
                </c:pt>
                <c:pt idx="186">
                  <c:v>40603</c:v>
                </c:pt>
                <c:pt idx="187">
                  <c:v>40634</c:v>
                </c:pt>
                <c:pt idx="188">
                  <c:v>40664</c:v>
                </c:pt>
                <c:pt idx="189">
                  <c:v>40695</c:v>
                </c:pt>
                <c:pt idx="190">
                  <c:v>40725</c:v>
                </c:pt>
                <c:pt idx="191">
                  <c:v>40756</c:v>
                </c:pt>
                <c:pt idx="192">
                  <c:v>40787</c:v>
                </c:pt>
                <c:pt idx="193">
                  <c:v>40817</c:v>
                </c:pt>
                <c:pt idx="194">
                  <c:v>40848</c:v>
                </c:pt>
                <c:pt idx="195">
                  <c:v>40878</c:v>
                </c:pt>
                <c:pt idx="196">
                  <c:v>40909</c:v>
                </c:pt>
                <c:pt idx="197">
                  <c:v>40940</c:v>
                </c:pt>
                <c:pt idx="198">
                  <c:v>40969</c:v>
                </c:pt>
                <c:pt idx="199">
                  <c:v>41000</c:v>
                </c:pt>
                <c:pt idx="200">
                  <c:v>41030</c:v>
                </c:pt>
                <c:pt idx="201">
                  <c:v>41061</c:v>
                </c:pt>
                <c:pt idx="202">
                  <c:v>41091</c:v>
                </c:pt>
                <c:pt idx="203">
                  <c:v>41122</c:v>
                </c:pt>
                <c:pt idx="204">
                  <c:v>41153</c:v>
                </c:pt>
                <c:pt idx="205">
                  <c:v>41183</c:v>
                </c:pt>
                <c:pt idx="206">
                  <c:v>41214</c:v>
                </c:pt>
                <c:pt idx="207">
                  <c:v>41244</c:v>
                </c:pt>
                <c:pt idx="208">
                  <c:v>41275</c:v>
                </c:pt>
                <c:pt idx="209">
                  <c:v>41306</c:v>
                </c:pt>
                <c:pt idx="210">
                  <c:v>41334</c:v>
                </c:pt>
                <c:pt idx="211">
                  <c:v>41365</c:v>
                </c:pt>
                <c:pt idx="212">
                  <c:v>41395</c:v>
                </c:pt>
                <c:pt idx="213">
                  <c:v>41426</c:v>
                </c:pt>
                <c:pt idx="214">
                  <c:v>41456</c:v>
                </c:pt>
                <c:pt idx="215">
                  <c:v>41487</c:v>
                </c:pt>
                <c:pt idx="216">
                  <c:v>41518</c:v>
                </c:pt>
                <c:pt idx="217">
                  <c:v>41548</c:v>
                </c:pt>
                <c:pt idx="218">
                  <c:v>41579</c:v>
                </c:pt>
                <c:pt idx="219">
                  <c:v>41609</c:v>
                </c:pt>
                <c:pt idx="220">
                  <c:v>41640</c:v>
                </c:pt>
                <c:pt idx="221">
                  <c:v>41671</c:v>
                </c:pt>
                <c:pt idx="222">
                  <c:v>41699</c:v>
                </c:pt>
                <c:pt idx="223">
                  <c:v>41730</c:v>
                </c:pt>
                <c:pt idx="224">
                  <c:v>41760</c:v>
                </c:pt>
                <c:pt idx="225">
                  <c:v>41791</c:v>
                </c:pt>
                <c:pt idx="226">
                  <c:v>41821</c:v>
                </c:pt>
                <c:pt idx="227">
                  <c:v>41852</c:v>
                </c:pt>
                <c:pt idx="228">
                  <c:v>41883</c:v>
                </c:pt>
                <c:pt idx="229">
                  <c:v>41913</c:v>
                </c:pt>
                <c:pt idx="230">
                  <c:v>41944</c:v>
                </c:pt>
                <c:pt idx="231">
                  <c:v>41974</c:v>
                </c:pt>
                <c:pt idx="232">
                  <c:v>42005</c:v>
                </c:pt>
                <c:pt idx="233">
                  <c:v>42036</c:v>
                </c:pt>
                <c:pt idx="234">
                  <c:v>42064</c:v>
                </c:pt>
                <c:pt idx="235">
                  <c:v>42095</c:v>
                </c:pt>
                <c:pt idx="236">
                  <c:v>42125</c:v>
                </c:pt>
                <c:pt idx="237">
                  <c:v>42156</c:v>
                </c:pt>
                <c:pt idx="238">
                  <c:v>42186</c:v>
                </c:pt>
                <c:pt idx="239">
                  <c:v>42217</c:v>
                </c:pt>
                <c:pt idx="240">
                  <c:v>42248</c:v>
                </c:pt>
                <c:pt idx="241">
                  <c:v>42278</c:v>
                </c:pt>
                <c:pt idx="242">
                  <c:v>42309</c:v>
                </c:pt>
                <c:pt idx="243">
                  <c:v>42339</c:v>
                </c:pt>
                <c:pt idx="244">
                  <c:v>42370</c:v>
                </c:pt>
                <c:pt idx="245">
                  <c:v>42401</c:v>
                </c:pt>
                <c:pt idx="246">
                  <c:v>42430</c:v>
                </c:pt>
                <c:pt idx="247">
                  <c:v>42461</c:v>
                </c:pt>
                <c:pt idx="248">
                  <c:v>42491</c:v>
                </c:pt>
                <c:pt idx="249">
                  <c:v>42522</c:v>
                </c:pt>
                <c:pt idx="250">
                  <c:v>42552</c:v>
                </c:pt>
                <c:pt idx="251">
                  <c:v>42583</c:v>
                </c:pt>
                <c:pt idx="252">
                  <c:v>42614</c:v>
                </c:pt>
                <c:pt idx="253">
                  <c:v>42644</c:v>
                </c:pt>
                <c:pt idx="254">
                  <c:v>42675</c:v>
                </c:pt>
                <c:pt idx="255">
                  <c:v>42705</c:v>
                </c:pt>
                <c:pt idx="256">
                  <c:v>42736</c:v>
                </c:pt>
                <c:pt idx="257">
                  <c:v>42767</c:v>
                </c:pt>
                <c:pt idx="258">
                  <c:v>42795</c:v>
                </c:pt>
                <c:pt idx="259">
                  <c:v>42826</c:v>
                </c:pt>
                <c:pt idx="260">
                  <c:v>42856</c:v>
                </c:pt>
                <c:pt idx="261">
                  <c:v>42887</c:v>
                </c:pt>
                <c:pt idx="262">
                  <c:v>42917</c:v>
                </c:pt>
                <c:pt idx="263">
                  <c:v>42948</c:v>
                </c:pt>
                <c:pt idx="264">
                  <c:v>42979</c:v>
                </c:pt>
                <c:pt idx="265">
                  <c:v>43009</c:v>
                </c:pt>
                <c:pt idx="266">
                  <c:v>43040</c:v>
                </c:pt>
                <c:pt idx="267">
                  <c:v>43070</c:v>
                </c:pt>
                <c:pt idx="268">
                  <c:v>43101</c:v>
                </c:pt>
                <c:pt idx="269">
                  <c:v>43132</c:v>
                </c:pt>
                <c:pt idx="270">
                  <c:v>43160</c:v>
                </c:pt>
                <c:pt idx="271">
                  <c:v>43191</c:v>
                </c:pt>
                <c:pt idx="272">
                  <c:v>43221</c:v>
                </c:pt>
                <c:pt idx="273">
                  <c:v>43252</c:v>
                </c:pt>
                <c:pt idx="274">
                  <c:v>43282</c:v>
                </c:pt>
                <c:pt idx="275">
                  <c:v>43313</c:v>
                </c:pt>
                <c:pt idx="276">
                  <c:v>43344</c:v>
                </c:pt>
                <c:pt idx="277">
                  <c:v>43374</c:v>
                </c:pt>
                <c:pt idx="278">
                  <c:v>43405</c:v>
                </c:pt>
                <c:pt idx="279">
                  <c:v>43435</c:v>
                </c:pt>
                <c:pt idx="280">
                  <c:v>43466</c:v>
                </c:pt>
                <c:pt idx="281">
                  <c:v>43497</c:v>
                </c:pt>
                <c:pt idx="282">
                  <c:v>43525</c:v>
                </c:pt>
                <c:pt idx="283">
                  <c:v>43556</c:v>
                </c:pt>
                <c:pt idx="284">
                  <c:v>43586</c:v>
                </c:pt>
                <c:pt idx="285">
                  <c:v>43617</c:v>
                </c:pt>
                <c:pt idx="286">
                  <c:v>43647</c:v>
                </c:pt>
                <c:pt idx="287">
                  <c:v>43678</c:v>
                </c:pt>
                <c:pt idx="288">
                  <c:v>43709</c:v>
                </c:pt>
                <c:pt idx="289">
                  <c:v>43739</c:v>
                </c:pt>
                <c:pt idx="290">
                  <c:v>43770</c:v>
                </c:pt>
                <c:pt idx="291">
                  <c:v>43800</c:v>
                </c:pt>
              </c:numCache>
            </c:numRef>
          </c:cat>
          <c:val>
            <c:numRef>
              <c:f>Hungary!$D$2:$D$293</c:f>
              <c:numCache>
                <c:formatCode>0.00</c:formatCode>
                <c:ptCount val="292"/>
                <c:pt idx="1">
                  <c:v>-3.2000000000000028</c:v>
                </c:pt>
                <c:pt idx="2">
                  <c:v>-0.19999999999999574</c:v>
                </c:pt>
                <c:pt idx="3">
                  <c:v>-3.7000000000000028</c:v>
                </c:pt>
                <c:pt idx="4">
                  <c:v>5</c:v>
                </c:pt>
                <c:pt idx="5">
                  <c:v>1.7999999999999972</c:v>
                </c:pt>
                <c:pt idx="6">
                  <c:v>-0.29999999999999716</c:v>
                </c:pt>
                <c:pt idx="7">
                  <c:v>-3.8999999999999986</c:v>
                </c:pt>
                <c:pt idx="8">
                  <c:v>3.1999999999999957</c:v>
                </c:pt>
                <c:pt idx="9">
                  <c:v>-2.5</c:v>
                </c:pt>
                <c:pt idx="10">
                  <c:v>0</c:v>
                </c:pt>
                <c:pt idx="11">
                  <c:v>5.4000000000000057</c:v>
                </c:pt>
                <c:pt idx="12">
                  <c:v>-0.10000000000000142</c:v>
                </c:pt>
                <c:pt idx="13">
                  <c:v>0.60000000000000142</c:v>
                </c:pt>
                <c:pt idx="14">
                  <c:v>-3.7000000000000028</c:v>
                </c:pt>
                <c:pt idx="15">
                  <c:v>1.5</c:v>
                </c:pt>
                <c:pt idx="16">
                  <c:v>-3.5</c:v>
                </c:pt>
                <c:pt idx="17">
                  <c:v>0.10000000000000142</c:v>
                </c:pt>
                <c:pt idx="18">
                  <c:v>1.6999999999999957</c:v>
                </c:pt>
                <c:pt idx="19">
                  <c:v>3.3000000000000043</c:v>
                </c:pt>
                <c:pt idx="20">
                  <c:v>-3.3000000000000043</c:v>
                </c:pt>
                <c:pt idx="21">
                  <c:v>3.4000000000000057</c:v>
                </c:pt>
                <c:pt idx="22">
                  <c:v>-3.4000000000000057</c:v>
                </c:pt>
                <c:pt idx="23">
                  <c:v>-2.3999999999999986</c:v>
                </c:pt>
                <c:pt idx="24">
                  <c:v>2.1000000000000014</c:v>
                </c:pt>
                <c:pt idx="25">
                  <c:v>3.7000000000000028</c:v>
                </c:pt>
                <c:pt idx="26">
                  <c:v>-0.5</c:v>
                </c:pt>
                <c:pt idx="27">
                  <c:v>-1.2000000000000028</c:v>
                </c:pt>
                <c:pt idx="28">
                  <c:v>3.7000000000000028</c:v>
                </c:pt>
                <c:pt idx="29">
                  <c:v>-2.3000000000000043</c:v>
                </c:pt>
                <c:pt idx="30">
                  <c:v>4.3999999999999986</c:v>
                </c:pt>
                <c:pt idx="31">
                  <c:v>-7.7999999999999972</c:v>
                </c:pt>
                <c:pt idx="32">
                  <c:v>-2.7999999999999972</c:v>
                </c:pt>
                <c:pt idx="33">
                  <c:v>-1.3000000000000043</c:v>
                </c:pt>
                <c:pt idx="34">
                  <c:v>2.3000000000000043</c:v>
                </c:pt>
                <c:pt idx="35">
                  <c:v>-1.6000000000000014</c:v>
                </c:pt>
                <c:pt idx="36">
                  <c:v>0.5</c:v>
                </c:pt>
                <c:pt idx="37">
                  <c:v>-2.7000000000000028</c:v>
                </c:pt>
                <c:pt idx="38">
                  <c:v>2.3000000000000043</c:v>
                </c:pt>
                <c:pt idx="39">
                  <c:v>-1.5</c:v>
                </c:pt>
                <c:pt idx="40">
                  <c:v>12</c:v>
                </c:pt>
                <c:pt idx="41">
                  <c:v>-1.9000000000000057</c:v>
                </c:pt>
                <c:pt idx="42">
                  <c:v>-4.3999999999999986</c:v>
                </c:pt>
                <c:pt idx="43">
                  <c:v>-2.1000000000000014</c:v>
                </c:pt>
                <c:pt idx="44">
                  <c:v>-0.19999999999999574</c:v>
                </c:pt>
                <c:pt idx="45">
                  <c:v>-0.20000000000000284</c:v>
                </c:pt>
                <c:pt idx="46">
                  <c:v>-0.19999999999999574</c:v>
                </c:pt>
                <c:pt idx="47">
                  <c:v>0.69999999999999574</c:v>
                </c:pt>
                <c:pt idx="48">
                  <c:v>2.3000000000000043</c:v>
                </c:pt>
                <c:pt idx="49">
                  <c:v>-0.20000000000000284</c:v>
                </c:pt>
                <c:pt idx="50">
                  <c:v>-0.70000000000000284</c:v>
                </c:pt>
                <c:pt idx="51">
                  <c:v>2.4000000000000057</c:v>
                </c:pt>
                <c:pt idx="52">
                  <c:v>-2.1000000000000014</c:v>
                </c:pt>
                <c:pt idx="53">
                  <c:v>4.5</c:v>
                </c:pt>
                <c:pt idx="54">
                  <c:v>2.1000000000000014</c:v>
                </c:pt>
                <c:pt idx="55">
                  <c:v>-3.7000000000000028</c:v>
                </c:pt>
                <c:pt idx="56">
                  <c:v>0.10000000000000142</c:v>
                </c:pt>
                <c:pt idx="57">
                  <c:v>2.1000000000000014</c:v>
                </c:pt>
                <c:pt idx="58">
                  <c:v>-1.8000000000000043</c:v>
                </c:pt>
                <c:pt idx="59">
                  <c:v>1.6000000000000014</c:v>
                </c:pt>
                <c:pt idx="60">
                  <c:v>-4</c:v>
                </c:pt>
                <c:pt idx="61">
                  <c:v>2.7999999999999972</c:v>
                </c:pt>
                <c:pt idx="62">
                  <c:v>-0.19999999999999574</c:v>
                </c:pt>
                <c:pt idx="63">
                  <c:v>-2.3999999999999986</c:v>
                </c:pt>
                <c:pt idx="64">
                  <c:v>0.59999999999999432</c:v>
                </c:pt>
                <c:pt idx="65">
                  <c:v>1</c:v>
                </c:pt>
                <c:pt idx="66">
                  <c:v>0.10000000000000142</c:v>
                </c:pt>
                <c:pt idx="67">
                  <c:v>-1.1000000000000014</c:v>
                </c:pt>
                <c:pt idx="68">
                  <c:v>-1.1999999999999957</c:v>
                </c:pt>
                <c:pt idx="69">
                  <c:v>0.39999999999999858</c:v>
                </c:pt>
                <c:pt idx="70">
                  <c:v>0.60000000000000142</c:v>
                </c:pt>
                <c:pt idx="71">
                  <c:v>-0.39999999999999858</c:v>
                </c:pt>
                <c:pt idx="72">
                  <c:v>-3.9000000000000057</c:v>
                </c:pt>
                <c:pt idx="73">
                  <c:v>1.3000000000000043</c:v>
                </c:pt>
                <c:pt idx="74">
                  <c:v>3.3999999999999986</c:v>
                </c:pt>
                <c:pt idx="75">
                  <c:v>-0.10000000000000142</c:v>
                </c:pt>
                <c:pt idx="76">
                  <c:v>-1</c:v>
                </c:pt>
                <c:pt idx="77">
                  <c:v>1</c:v>
                </c:pt>
                <c:pt idx="78">
                  <c:v>-3.1000000000000014</c:v>
                </c:pt>
                <c:pt idx="79">
                  <c:v>1.7000000000000028</c:v>
                </c:pt>
                <c:pt idx="80">
                  <c:v>2.2000000000000028</c:v>
                </c:pt>
                <c:pt idx="81">
                  <c:v>-1</c:v>
                </c:pt>
                <c:pt idx="82">
                  <c:v>1.0999999999999943</c:v>
                </c:pt>
                <c:pt idx="83">
                  <c:v>-1.8999999999999986</c:v>
                </c:pt>
                <c:pt idx="84">
                  <c:v>1.7000000000000028</c:v>
                </c:pt>
                <c:pt idx="85">
                  <c:v>-0.80000000000000426</c:v>
                </c:pt>
                <c:pt idx="86">
                  <c:v>0.60000000000000142</c:v>
                </c:pt>
                <c:pt idx="87">
                  <c:v>-1.6999999999999957</c:v>
                </c:pt>
                <c:pt idx="88">
                  <c:v>1.3999999999999986</c:v>
                </c:pt>
                <c:pt idx="89">
                  <c:v>-3.2000000000000028</c:v>
                </c:pt>
                <c:pt idx="90">
                  <c:v>-1.2999999999999972</c:v>
                </c:pt>
                <c:pt idx="91">
                  <c:v>2.6999999999999957</c:v>
                </c:pt>
                <c:pt idx="92">
                  <c:v>1</c:v>
                </c:pt>
                <c:pt idx="93">
                  <c:v>-2.8999999999999986</c:v>
                </c:pt>
                <c:pt idx="94">
                  <c:v>1.8999999999999986</c:v>
                </c:pt>
                <c:pt idx="95">
                  <c:v>-9.9999999999994316E-2</c:v>
                </c:pt>
                <c:pt idx="96">
                  <c:v>2.2999999999999972</c:v>
                </c:pt>
                <c:pt idx="97">
                  <c:v>0.29999999999999716</c:v>
                </c:pt>
                <c:pt idx="98">
                  <c:v>-5.0999999999999943</c:v>
                </c:pt>
                <c:pt idx="99">
                  <c:v>1</c:v>
                </c:pt>
                <c:pt idx="100">
                  <c:v>-0.30000000000000426</c:v>
                </c:pt>
                <c:pt idx="101">
                  <c:v>0.60000000000000142</c:v>
                </c:pt>
                <c:pt idx="102">
                  <c:v>-1.5</c:v>
                </c:pt>
                <c:pt idx="103">
                  <c:v>1.2000000000000028</c:v>
                </c:pt>
                <c:pt idx="104">
                  <c:v>1.7999999999999972</c:v>
                </c:pt>
                <c:pt idx="105">
                  <c:v>1.2000000000000028</c:v>
                </c:pt>
                <c:pt idx="106">
                  <c:v>-3.2000000000000028</c:v>
                </c:pt>
                <c:pt idx="107">
                  <c:v>2.2999999999999972</c:v>
                </c:pt>
                <c:pt idx="108">
                  <c:v>-3.0999999999999943</c:v>
                </c:pt>
                <c:pt idx="109">
                  <c:v>-2.5</c:v>
                </c:pt>
                <c:pt idx="110">
                  <c:v>4</c:v>
                </c:pt>
                <c:pt idx="111">
                  <c:v>-0.40000000000000568</c:v>
                </c:pt>
                <c:pt idx="112">
                  <c:v>-2.3999999999999986</c:v>
                </c:pt>
                <c:pt idx="113">
                  <c:v>-2.3999999999999986</c:v>
                </c:pt>
                <c:pt idx="114">
                  <c:v>3</c:v>
                </c:pt>
                <c:pt idx="115">
                  <c:v>0.60000000000000142</c:v>
                </c:pt>
                <c:pt idx="116">
                  <c:v>2.8999999999999986</c:v>
                </c:pt>
                <c:pt idx="117">
                  <c:v>-4.6000000000000014</c:v>
                </c:pt>
                <c:pt idx="118">
                  <c:v>4.6000000000000014</c:v>
                </c:pt>
                <c:pt idx="119">
                  <c:v>-0.60000000000000142</c:v>
                </c:pt>
                <c:pt idx="120">
                  <c:v>1.3000000000000043</c:v>
                </c:pt>
                <c:pt idx="121">
                  <c:v>0.89999999999999858</c:v>
                </c:pt>
                <c:pt idx="122">
                  <c:v>1.2999999999999972</c:v>
                </c:pt>
                <c:pt idx="123">
                  <c:v>1.3999999999999986</c:v>
                </c:pt>
                <c:pt idx="124">
                  <c:v>-3.6999999999999957</c:v>
                </c:pt>
                <c:pt idx="125">
                  <c:v>-0.80000000000000426</c:v>
                </c:pt>
                <c:pt idx="126">
                  <c:v>0.30000000000000426</c:v>
                </c:pt>
                <c:pt idx="127">
                  <c:v>2.6999999999999957</c:v>
                </c:pt>
                <c:pt idx="128">
                  <c:v>-0.5</c:v>
                </c:pt>
                <c:pt idx="129">
                  <c:v>0.5</c:v>
                </c:pt>
                <c:pt idx="130">
                  <c:v>-0.5</c:v>
                </c:pt>
                <c:pt idx="131">
                  <c:v>1</c:v>
                </c:pt>
                <c:pt idx="132">
                  <c:v>-2.2999999999999972</c:v>
                </c:pt>
                <c:pt idx="133">
                  <c:v>0.79999999999999716</c:v>
                </c:pt>
                <c:pt idx="134">
                  <c:v>-1.6999999999999957</c:v>
                </c:pt>
                <c:pt idx="135">
                  <c:v>1.7999999999999972</c:v>
                </c:pt>
                <c:pt idx="136">
                  <c:v>-0.79999999999999716</c:v>
                </c:pt>
                <c:pt idx="137">
                  <c:v>0</c:v>
                </c:pt>
                <c:pt idx="138">
                  <c:v>4.7999999999999972</c:v>
                </c:pt>
                <c:pt idx="139">
                  <c:v>-0.89999999999999858</c:v>
                </c:pt>
                <c:pt idx="140">
                  <c:v>-5.5</c:v>
                </c:pt>
                <c:pt idx="141">
                  <c:v>-0.39999999999999858</c:v>
                </c:pt>
                <c:pt idx="142">
                  <c:v>-1.3000000000000043</c:v>
                </c:pt>
                <c:pt idx="143">
                  <c:v>1.2000000000000028</c:v>
                </c:pt>
                <c:pt idx="144">
                  <c:v>3.1000000000000014</c:v>
                </c:pt>
                <c:pt idx="145">
                  <c:v>0</c:v>
                </c:pt>
                <c:pt idx="146">
                  <c:v>-2.8000000000000043</c:v>
                </c:pt>
                <c:pt idx="147">
                  <c:v>1.4000000000000057</c:v>
                </c:pt>
                <c:pt idx="148">
                  <c:v>3</c:v>
                </c:pt>
                <c:pt idx="149">
                  <c:v>-5.7000000000000028</c:v>
                </c:pt>
                <c:pt idx="150">
                  <c:v>0.39999999999999858</c:v>
                </c:pt>
                <c:pt idx="151">
                  <c:v>1.8000000000000043</c:v>
                </c:pt>
                <c:pt idx="152">
                  <c:v>-0.60000000000000142</c:v>
                </c:pt>
                <c:pt idx="153">
                  <c:v>4.5</c:v>
                </c:pt>
                <c:pt idx="154">
                  <c:v>-5.3000000000000043</c:v>
                </c:pt>
                <c:pt idx="155">
                  <c:v>1.2000000000000028</c:v>
                </c:pt>
                <c:pt idx="156">
                  <c:v>-2.3999999999999986</c:v>
                </c:pt>
                <c:pt idx="157">
                  <c:v>-6.7000000000000028</c:v>
                </c:pt>
                <c:pt idx="158">
                  <c:v>-3.8999999999999986</c:v>
                </c:pt>
                <c:pt idx="159">
                  <c:v>2.3999999999999986</c:v>
                </c:pt>
                <c:pt idx="160">
                  <c:v>-4.6999999999999957</c:v>
                </c:pt>
                <c:pt idx="161">
                  <c:v>0.89999999999999858</c:v>
                </c:pt>
                <c:pt idx="162">
                  <c:v>0</c:v>
                </c:pt>
                <c:pt idx="163">
                  <c:v>2.2999999999999972</c:v>
                </c:pt>
                <c:pt idx="164">
                  <c:v>6.5</c:v>
                </c:pt>
                <c:pt idx="165">
                  <c:v>0.5</c:v>
                </c:pt>
                <c:pt idx="166">
                  <c:v>3</c:v>
                </c:pt>
                <c:pt idx="167">
                  <c:v>-2.7999999999999972</c:v>
                </c:pt>
                <c:pt idx="168">
                  <c:v>2.5</c:v>
                </c:pt>
                <c:pt idx="169">
                  <c:v>-0.5</c:v>
                </c:pt>
                <c:pt idx="170">
                  <c:v>-1.7000000000000028</c:v>
                </c:pt>
                <c:pt idx="171">
                  <c:v>2.6000000000000014</c:v>
                </c:pt>
                <c:pt idx="172">
                  <c:v>1.7999999999999972</c:v>
                </c:pt>
                <c:pt idx="173">
                  <c:v>2.4000000000000057</c:v>
                </c:pt>
                <c:pt idx="174">
                  <c:v>-1.8000000000000043</c:v>
                </c:pt>
                <c:pt idx="175">
                  <c:v>-1.3999999999999986</c:v>
                </c:pt>
                <c:pt idx="176">
                  <c:v>-0.79999999999999716</c:v>
                </c:pt>
                <c:pt idx="177">
                  <c:v>-0.60000000000000142</c:v>
                </c:pt>
                <c:pt idx="178">
                  <c:v>4.3999999999999986</c:v>
                </c:pt>
                <c:pt idx="179">
                  <c:v>-0.70000000000000284</c:v>
                </c:pt>
                <c:pt idx="180">
                  <c:v>-3.0999999999999943</c:v>
                </c:pt>
                <c:pt idx="181">
                  <c:v>1.8999999999999986</c:v>
                </c:pt>
                <c:pt idx="182">
                  <c:v>3.1999999999999957</c:v>
                </c:pt>
                <c:pt idx="183">
                  <c:v>0</c:v>
                </c:pt>
                <c:pt idx="184">
                  <c:v>-2.8999999999999986</c:v>
                </c:pt>
                <c:pt idx="185">
                  <c:v>2.1000000000000014</c:v>
                </c:pt>
                <c:pt idx="186">
                  <c:v>-3.2999999999999972</c:v>
                </c:pt>
                <c:pt idx="187">
                  <c:v>5.5</c:v>
                </c:pt>
                <c:pt idx="188">
                  <c:v>-4.2000000000000028</c:v>
                </c:pt>
                <c:pt idx="189">
                  <c:v>1.6000000000000014</c:v>
                </c:pt>
                <c:pt idx="190">
                  <c:v>-2</c:v>
                </c:pt>
                <c:pt idx="191">
                  <c:v>-0.60000000000000142</c:v>
                </c:pt>
                <c:pt idx="192">
                  <c:v>-1.5</c:v>
                </c:pt>
                <c:pt idx="193">
                  <c:v>-2.2999999999999972</c:v>
                </c:pt>
                <c:pt idx="194">
                  <c:v>-0.70000000000000284</c:v>
                </c:pt>
                <c:pt idx="195">
                  <c:v>2.8999999999999986</c:v>
                </c:pt>
                <c:pt idx="196">
                  <c:v>-2.6999999999999957</c:v>
                </c:pt>
                <c:pt idx="197">
                  <c:v>1.7999999999999972</c:v>
                </c:pt>
                <c:pt idx="198">
                  <c:v>5.2999999999999972</c:v>
                </c:pt>
                <c:pt idx="199">
                  <c:v>-7.1999999999999957</c:v>
                </c:pt>
                <c:pt idx="200">
                  <c:v>5.6999999999999957</c:v>
                </c:pt>
                <c:pt idx="201">
                  <c:v>0.5</c:v>
                </c:pt>
                <c:pt idx="202">
                  <c:v>-0.69999999999999574</c:v>
                </c:pt>
                <c:pt idx="203">
                  <c:v>-1.5</c:v>
                </c:pt>
                <c:pt idx="204">
                  <c:v>0.29999999999999716</c:v>
                </c:pt>
                <c:pt idx="205">
                  <c:v>-2</c:v>
                </c:pt>
                <c:pt idx="206">
                  <c:v>1.8999999999999986</c:v>
                </c:pt>
                <c:pt idx="207">
                  <c:v>-0.79999999999999716</c:v>
                </c:pt>
                <c:pt idx="208">
                  <c:v>2.6000000000000014</c:v>
                </c:pt>
                <c:pt idx="209">
                  <c:v>-1.5</c:v>
                </c:pt>
                <c:pt idx="210">
                  <c:v>1.7999999999999972</c:v>
                </c:pt>
                <c:pt idx="211">
                  <c:v>-1.6000000000000014</c:v>
                </c:pt>
                <c:pt idx="212">
                  <c:v>-5</c:v>
                </c:pt>
                <c:pt idx="213">
                  <c:v>4.4000000000000057</c:v>
                </c:pt>
                <c:pt idx="214">
                  <c:v>-1.6000000000000014</c:v>
                </c:pt>
                <c:pt idx="215">
                  <c:v>3.8999999999999986</c:v>
                </c:pt>
                <c:pt idx="216">
                  <c:v>-0.10000000000000142</c:v>
                </c:pt>
                <c:pt idx="217">
                  <c:v>-3.2999999999999972</c:v>
                </c:pt>
                <c:pt idx="218">
                  <c:v>1.1999999999999957</c:v>
                </c:pt>
                <c:pt idx="219">
                  <c:v>1</c:v>
                </c:pt>
                <c:pt idx="220">
                  <c:v>3.4000000000000057</c:v>
                </c:pt>
                <c:pt idx="221">
                  <c:v>-3.5</c:v>
                </c:pt>
                <c:pt idx="222">
                  <c:v>0.5</c:v>
                </c:pt>
                <c:pt idx="223">
                  <c:v>2.5999999999999943</c:v>
                </c:pt>
                <c:pt idx="224">
                  <c:v>-2.1999999999999957</c:v>
                </c:pt>
                <c:pt idx="225">
                  <c:v>-1.2000000000000028</c:v>
                </c:pt>
                <c:pt idx="226">
                  <c:v>5.8999999999999986</c:v>
                </c:pt>
                <c:pt idx="227">
                  <c:v>-4.8999999999999986</c:v>
                </c:pt>
                <c:pt idx="228">
                  <c:v>-1.7999999999999972</c:v>
                </c:pt>
                <c:pt idx="229">
                  <c:v>2.1999999999999957</c:v>
                </c:pt>
                <c:pt idx="230">
                  <c:v>0.5</c:v>
                </c:pt>
                <c:pt idx="231">
                  <c:v>-1.5</c:v>
                </c:pt>
                <c:pt idx="232">
                  <c:v>0.10000000000000142</c:v>
                </c:pt>
                <c:pt idx="233">
                  <c:v>0.10000000000000142</c:v>
                </c:pt>
                <c:pt idx="234">
                  <c:v>2.5</c:v>
                </c:pt>
                <c:pt idx="235">
                  <c:v>-3.2999999999999972</c:v>
                </c:pt>
                <c:pt idx="236">
                  <c:v>2.0999999999999943</c:v>
                </c:pt>
                <c:pt idx="237">
                  <c:v>2</c:v>
                </c:pt>
                <c:pt idx="238">
                  <c:v>-4.5999999999999943</c:v>
                </c:pt>
                <c:pt idx="239">
                  <c:v>0.69999999999999574</c:v>
                </c:pt>
                <c:pt idx="240">
                  <c:v>2.5</c:v>
                </c:pt>
                <c:pt idx="241">
                  <c:v>-0.89999999999999858</c:v>
                </c:pt>
                <c:pt idx="242">
                  <c:v>1.1000000000000014</c:v>
                </c:pt>
                <c:pt idx="243">
                  <c:v>-4.6000000000000014</c:v>
                </c:pt>
                <c:pt idx="244">
                  <c:v>1.2999999999999972</c:v>
                </c:pt>
                <c:pt idx="245">
                  <c:v>2.6000000000000014</c:v>
                </c:pt>
                <c:pt idx="246">
                  <c:v>-2</c:v>
                </c:pt>
                <c:pt idx="247">
                  <c:v>0.70000000000000284</c:v>
                </c:pt>
                <c:pt idx="248">
                  <c:v>-2.2000000000000028</c:v>
                </c:pt>
                <c:pt idx="249">
                  <c:v>1.2000000000000028</c:v>
                </c:pt>
                <c:pt idx="250">
                  <c:v>3.7999999999999972</c:v>
                </c:pt>
                <c:pt idx="251">
                  <c:v>-3.6999999999999957</c:v>
                </c:pt>
                <c:pt idx="252">
                  <c:v>5</c:v>
                </c:pt>
                <c:pt idx="253">
                  <c:v>-0.60000000000000142</c:v>
                </c:pt>
                <c:pt idx="254">
                  <c:v>0.10000000000000142</c:v>
                </c:pt>
                <c:pt idx="255">
                  <c:v>-4.6000000000000014</c:v>
                </c:pt>
                <c:pt idx="256">
                  <c:v>3.8999999999999986</c:v>
                </c:pt>
                <c:pt idx="257">
                  <c:v>3</c:v>
                </c:pt>
                <c:pt idx="258">
                  <c:v>-2.5</c:v>
                </c:pt>
                <c:pt idx="259">
                  <c:v>0.20000000000000284</c:v>
                </c:pt>
                <c:pt idx="260">
                  <c:v>4.5</c:v>
                </c:pt>
                <c:pt idx="261">
                  <c:v>-3.4000000000000057</c:v>
                </c:pt>
                <c:pt idx="262">
                  <c:v>-2.2999999999999972</c:v>
                </c:pt>
                <c:pt idx="263">
                  <c:v>1.2000000000000028</c:v>
                </c:pt>
                <c:pt idx="264">
                  <c:v>3.0999999999999943</c:v>
                </c:pt>
                <c:pt idx="265">
                  <c:v>-2.1999999999999957</c:v>
                </c:pt>
                <c:pt idx="266">
                  <c:v>1</c:v>
                </c:pt>
                <c:pt idx="267">
                  <c:v>1.1000000000000014</c:v>
                </c:pt>
                <c:pt idx="268">
                  <c:v>0.79999999999999716</c:v>
                </c:pt>
                <c:pt idx="269">
                  <c:v>-4.2000000000000028</c:v>
                </c:pt>
                <c:pt idx="270">
                  <c:v>0.60000000000000142</c:v>
                </c:pt>
                <c:pt idx="271">
                  <c:v>-4.1000000000000014</c:v>
                </c:pt>
                <c:pt idx="272">
                  <c:v>1.4000000000000057</c:v>
                </c:pt>
                <c:pt idx="273">
                  <c:v>-1.3000000000000043</c:v>
                </c:pt>
                <c:pt idx="274">
                  <c:v>1</c:v>
                </c:pt>
                <c:pt idx="275">
                  <c:v>2.3999999999999986</c:v>
                </c:pt>
                <c:pt idx="276">
                  <c:v>-2</c:v>
                </c:pt>
                <c:pt idx="277">
                  <c:v>3.1000000000000014</c:v>
                </c:pt>
                <c:pt idx="278">
                  <c:v>-4</c:v>
                </c:pt>
                <c:pt idx="279">
                  <c:v>0.80000000000000426</c:v>
                </c:pt>
                <c:pt idx="280">
                  <c:v>0.39999999999999858</c:v>
                </c:pt>
                <c:pt idx="281">
                  <c:v>0.89999999999999858</c:v>
                </c:pt>
                <c:pt idx="282">
                  <c:v>-3.1000000000000014</c:v>
                </c:pt>
                <c:pt idx="283">
                  <c:v>2.3999999999999986</c:v>
                </c:pt>
                <c:pt idx="284">
                  <c:v>2.6000000000000014</c:v>
                </c:pt>
                <c:pt idx="285">
                  <c:v>-3.5</c:v>
                </c:pt>
                <c:pt idx="286">
                  <c:v>-2.7999999999999972</c:v>
                </c:pt>
                <c:pt idx="287">
                  <c:v>1.5</c:v>
                </c:pt>
                <c:pt idx="288">
                  <c:v>-0.80000000000000426</c:v>
                </c:pt>
                <c:pt idx="289">
                  <c:v>0.20000000000000284</c:v>
                </c:pt>
                <c:pt idx="290">
                  <c:v>1</c:v>
                </c:pt>
                <c:pt idx="291">
                  <c:v>0.89999999999999858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85-4331-8305-78B88E985205}"/>
            </c:ext>
          </c:extLst>
        </c:ser>
        <c:ser>
          <c:idx val="2"/>
          <c:order val="2"/>
          <c:tx>
            <c:strRef>
              <c:f>Hungary!$E$1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Hungary!$B$2:$B$293</c:f>
              <c:numCache>
                <c:formatCode>m/d/yyyy</c:formatCode>
                <c:ptCount val="292"/>
                <c:pt idx="0">
                  <c:v>34943</c:v>
                </c:pt>
                <c:pt idx="1">
                  <c:v>34973</c:v>
                </c:pt>
                <c:pt idx="2">
                  <c:v>35004</c:v>
                </c:pt>
                <c:pt idx="3">
                  <c:v>35034</c:v>
                </c:pt>
                <c:pt idx="4">
                  <c:v>35065</c:v>
                </c:pt>
                <c:pt idx="5">
                  <c:v>35096</c:v>
                </c:pt>
                <c:pt idx="6">
                  <c:v>44154</c:v>
                </c:pt>
                <c:pt idx="7">
                  <c:v>35156</c:v>
                </c:pt>
                <c:pt idx="8">
                  <c:v>35186</c:v>
                </c:pt>
                <c:pt idx="9">
                  <c:v>35217</c:v>
                </c:pt>
                <c:pt idx="10">
                  <c:v>35247</c:v>
                </c:pt>
                <c:pt idx="11">
                  <c:v>35278</c:v>
                </c:pt>
                <c:pt idx="12">
                  <c:v>35309</c:v>
                </c:pt>
                <c:pt idx="13">
                  <c:v>35339</c:v>
                </c:pt>
                <c:pt idx="14">
                  <c:v>35370</c:v>
                </c:pt>
                <c:pt idx="15">
                  <c:v>35400</c:v>
                </c:pt>
                <c:pt idx="16">
                  <c:v>35431</c:v>
                </c:pt>
                <c:pt idx="17">
                  <c:v>35462</c:v>
                </c:pt>
                <c:pt idx="18">
                  <c:v>35490</c:v>
                </c:pt>
                <c:pt idx="19">
                  <c:v>35521</c:v>
                </c:pt>
                <c:pt idx="20">
                  <c:v>35551</c:v>
                </c:pt>
                <c:pt idx="21">
                  <c:v>35582</c:v>
                </c:pt>
                <c:pt idx="22">
                  <c:v>35612</c:v>
                </c:pt>
                <c:pt idx="23">
                  <c:v>35643</c:v>
                </c:pt>
                <c:pt idx="24">
                  <c:v>35674</c:v>
                </c:pt>
                <c:pt idx="25">
                  <c:v>35704</c:v>
                </c:pt>
                <c:pt idx="26">
                  <c:v>35735</c:v>
                </c:pt>
                <c:pt idx="27">
                  <c:v>35765</c:v>
                </c:pt>
                <c:pt idx="28">
                  <c:v>35796</c:v>
                </c:pt>
                <c:pt idx="29">
                  <c:v>35827</c:v>
                </c:pt>
                <c:pt idx="30">
                  <c:v>35855</c:v>
                </c:pt>
                <c:pt idx="31">
                  <c:v>35886</c:v>
                </c:pt>
                <c:pt idx="32">
                  <c:v>35916</c:v>
                </c:pt>
                <c:pt idx="33">
                  <c:v>35947</c:v>
                </c:pt>
                <c:pt idx="34">
                  <c:v>35977</c:v>
                </c:pt>
                <c:pt idx="35">
                  <c:v>36008</c:v>
                </c:pt>
                <c:pt idx="36">
                  <c:v>36039</c:v>
                </c:pt>
                <c:pt idx="37">
                  <c:v>36069</c:v>
                </c:pt>
                <c:pt idx="38">
                  <c:v>36100</c:v>
                </c:pt>
                <c:pt idx="39">
                  <c:v>36130</c:v>
                </c:pt>
                <c:pt idx="40">
                  <c:v>36161</c:v>
                </c:pt>
                <c:pt idx="41">
                  <c:v>36192</c:v>
                </c:pt>
                <c:pt idx="42">
                  <c:v>36220</c:v>
                </c:pt>
                <c:pt idx="43">
                  <c:v>36251</c:v>
                </c:pt>
                <c:pt idx="44">
                  <c:v>36281</c:v>
                </c:pt>
                <c:pt idx="45">
                  <c:v>36312</c:v>
                </c:pt>
                <c:pt idx="46">
                  <c:v>36342</c:v>
                </c:pt>
                <c:pt idx="47">
                  <c:v>36373</c:v>
                </c:pt>
                <c:pt idx="48">
                  <c:v>36404</c:v>
                </c:pt>
                <c:pt idx="49">
                  <c:v>36434</c:v>
                </c:pt>
                <c:pt idx="50">
                  <c:v>36465</c:v>
                </c:pt>
                <c:pt idx="51">
                  <c:v>36495</c:v>
                </c:pt>
                <c:pt idx="52">
                  <c:v>36526</c:v>
                </c:pt>
                <c:pt idx="53">
                  <c:v>36557</c:v>
                </c:pt>
                <c:pt idx="54">
                  <c:v>36586</c:v>
                </c:pt>
                <c:pt idx="55">
                  <c:v>36617</c:v>
                </c:pt>
                <c:pt idx="56">
                  <c:v>36647</c:v>
                </c:pt>
                <c:pt idx="57">
                  <c:v>36678</c:v>
                </c:pt>
                <c:pt idx="58">
                  <c:v>36708</c:v>
                </c:pt>
                <c:pt idx="59">
                  <c:v>36739</c:v>
                </c:pt>
                <c:pt idx="60">
                  <c:v>36770</c:v>
                </c:pt>
                <c:pt idx="61">
                  <c:v>36800</c:v>
                </c:pt>
                <c:pt idx="62">
                  <c:v>36831</c:v>
                </c:pt>
                <c:pt idx="63">
                  <c:v>36861</c:v>
                </c:pt>
                <c:pt idx="64">
                  <c:v>36892</c:v>
                </c:pt>
                <c:pt idx="65">
                  <c:v>36923</c:v>
                </c:pt>
                <c:pt idx="66">
                  <c:v>36951</c:v>
                </c:pt>
                <c:pt idx="67">
                  <c:v>36982</c:v>
                </c:pt>
                <c:pt idx="68">
                  <c:v>37012</c:v>
                </c:pt>
                <c:pt idx="69">
                  <c:v>37043</c:v>
                </c:pt>
                <c:pt idx="70">
                  <c:v>37073</c:v>
                </c:pt>
                <c:pt idx="71">
                  <c:v>37104</c:v>
                </c:pt>
                <c:pt idx="72">
                  <c:v>37135</c:v>
                </c:pt>
                <c:pt idx="73">
                  <c:v>37165</c:v>
                </c:pt>
                <c:pt idx="74">
                  <c:v>37196</c:v>
                </c:pt>
                <c:pt idx="75">
                  <c:v>37226</c:v>
                </c:pt>
                <c:pt idx="76">
                  <c:v>37257</c:v>
                </c:pt>
                <c:pt idx="77">
                  <c:v>37288</c:v>
                </c:pt>
                <c:pt idx="78">
                  <c:v>37316</c:v>
                </c:pt>
                <c:pt idx="79">
                  <c:v>37347</c:v>
                </c:pt>
                <c:pt idx="80">
                  <c:v>37377</c:v>
                </c:pt>
                <c:pt idx="81">
                  <c:v>37408</c:v>
                </c:pt>
                <c:pt idx="82">
                  <c:v>37438</c:v>
                </c:pt>
                <c:pt idx="83">
                  <c:v>37469</c:v>
                </c:pt>
                <c:pt idx="84">
                  <c:v>37500</c:v>
                </c:pt>
                <c:pt idx="85">
                  <c:v>37530</c:v>
                </c:pt>
                <c:pt idx="86">
                  <c:v>37561</c:v>
                </c:pt>
                <c:pt idx="87">
                  <c:v>37591</c:v>
                </c:pt>
                <c:pt idx="88">
                  <c:v>37622</c:v>
                </c:pt>
                <c:pt idx="89">
                  <c:v>37653</c:v>
                </c:pt>
                <c:pt idx="90">
                  <c:v>37681</c:v>
                </c:pt>
                <c:pt idx="91">
                  <c:v>37712</c:v>
                </c:pt>
                <c:pt idx="92">
                  <c:v>37742</c:v>
                </c:pt>
                <c:pt idx="93">
                  <c:v>37773</c:v>
                </c:pt>
                <c:pt idx="94">
                  <c:v>37803</c:v>
                </c:pt>
                <c:pt idx="95">
                  <c:v>37834</c:v>
                </c:pt>
                <c:pt idx="96">
                  <c:v>37865</c:v>
                </c:pt>
                <c:pt idx="97">
                  <c:v>37895</c:v>
                </c:pt>
                <c:pt idx="98">
                  <c:v>37926</c:v>
                </c:pt>
                <c:pt idx="99">
                  <c:v>37956</c:v>
                </c:pt>
                <c:pt idx="100">
                  <c:v>37987</c:v>
                </c:pt>
                <c:pt idx="101">
                  <c:v>38018</c:v>
                </c:pt>
                <c:pt idx="102">
                  <c:v>38047</c:v>
                </c:pt>
                <c:pt idx="103">
                  <c:v>38078</c:v>
                </c:pt>
                <c:pt idx="104">
                  <c:v>38108</c:v>
                </c:pt>
                <c:pt idx="105">
                  <c:v>38139</c:v>
                </c:pt>
                <c:pt idx="106">
                  <c:v>38169</c:v>
                </c:pt>
                <c:pt idx="107">
                  <c:v>38200</c:v>
                </c:pt>
                <c:pt idx="108">
                  <c:v>38231</c:v>
                </c:pt>
                <c:pt idx="109">
                  <c:v>38261</c:v>
                </c:pt>
                <c:pt idx="110">
                  <c:v>38292</c:v>
                </c:pt>
                <c:pt idx="111">
                  <c:v>38322</c:v>
                </c:pt>
                <c:pt idx="112">
                  <c:v>38353</c:v>
                </c:pt>
                <c:pt idx="113">
                  <c:v>38384</c:v>
                </c:pt>
                <c:pt idx="114">
                  <c:v>38412</c:v>
                </c:pt>
                <c:pt idx="115">
                  <c:v>38443</c:v>
                </c:pt>
                <c:pt idx="116">
                  <c:v>38473</c:v>
                </c:pt>
                <c:pt idx="117">
                  <c:v>38504</c:v>
                </c:pt>
                <c:pt idx="118">
                  <c:v>38534</c:v>
                </c:pt>
                <c:pt idx="119">
                  <c:v>38565</c:v>
                </c:pt>
                <c:pt idx="120">
                  <c:v>38596</c:v>
                </c:pt>
                <c:pt idx="121">
                  <c:v>38626</c:v>
                </c:pt>
                <c:pt idx="122">
                  <c:v>38657</c:v>
                </c:pt>
                <c:pt idx="123">
                  <c:v>38687</c:v>
                </c:pt>
                <c:pt idx="124">
                  <c:v>38718</c:v>
                </c:pt>
                <c:pt idx="125">
                  <c:v>38749</c:v>
                </c:pt>
                <c:pt idx="126">
                  <c:v>38777</c:v>
                </c:pt>
                <c:pt idx="127">
                  <c:v>38808</c:v>
                </c:pt>
                <c:pt idx="128">
                  <c:v>38838</c:v>
                </c:pt>
                <c:pt idx="129">
                  <c:v>38869</c:v>
                </c:pt>
                <c:pt idx="130">
                  <c:v>38899</c:v>
                </c:pt>
                <c:pt idx="131">
                  <c:v>38930</c:v>
                </c:pt>
                <c:pt idx="132">
                  <c:v>38961</c:v>
                </c:pt>
                <c:pt idx="133">
                  <c:v>38991</c:v>
                </c:pt>
                <c:pt idx="134">
                  <c:v>39022</c:v>
                </c:pt>
                <c:pt idx="135">
                  <c:v>39052</c:v>
                </c:pt>
                <c:pt idx="136">
                  <c:v>39083</c:v>
                </c:pt>
                <c:pt idx="137">
                  <c:v>39114</c:v>
                </c:pt>
                <c:pt idx="138">
                  <c:v>39142</c:v>
                </c:pt>
                <c:pt idx="139">
                  <c:v>39173</c:v>
                </c:pt>
                <c:pt idx="140">
                  <c:v>39203</c:v>
                </c:pt>
                <c:pt idx="141">
                  <c:v>39234</c:v>
                </c:pt>
                <c:pt idx="142">
                  <c:v>39264</c:v>
                </c:pt>
                <c:pt idx="143">
                  <c:v>39295</c:v>
                </c:pt>
                <c:pt idx="144">
                  <c:v>39326</c:v>
                </c:pt>
                <c:pt idx="145">
                  <c:v>39356</c:v>
                </c:pt>
                <c:pt idx="146">
                  <c:v>39387</c:v>
                </c:pt>
                <c:pt idx="147">
                  <c:v>39417</c:v>
                </c:pt>
                <c:pt idx="148">
                  <c:v>39448</c:v>
                </c:pt>
                <c:pt idx="149">
                  <c:v>39479</c:v>
                </c:pt>
                <c:pt idx="150">
                  <c:v>39508</c:v>
                </c:pt>
                <c:pt idx="151">
                  <c:v>39539</c:v>
                </c:pt>
                <c:pt idx="152">
                  <c:v>39569</c:v>
                </c:pt>
                <c:pt idx="153">
                  <c:v>39600</c:v>
                </c:pt>
                <c:pt idx="154">
                  <c:v>39630</c:v>
                </c:pt>
                <c:pt idx="155">
                  <c:v>39661</c:v>
                </c:pt>
                <c:pt idx="156">
                  <c:v>39692</c:v>
                </c:pt>
                <c:pt idx="157">
                  <c:v>39722</c:v>
                </c:pt>
                <c:pt idx="158">
                  <c:v>39753</c:v>
                </c:pt>
                <c:pt idx="159">
                  <c:v>39783</c:v>
                </c:pt>
                <c:pt idx="160">
                  <c:v>39814</c:v>
                </c:pt>
                <c:pt idx="161">
                  <c:v>39845</c:v>
                </c:pt>
                <c:pt idx="162">
                  <c:v>39873</c:v>
                </c:pt>
                <c:pt idx="163">
                  <c:v>39904</c:v>
                </c:pt>
                <c:pt idx="164">
                  <c:v>39934</c:v>
                </c:pt>
                <c:pt idx="165">
                  <c:v>39965</c:v>
                </c:pt>
                <c:pt idx="166">
                  <c:v>39995</c:v>
                </c:pt>
                <c:pt idx="167">
                  <c:v>40026</c:v>
                </c:pt>
                <c:pt idx="168">
                  <c:v>40057</c:v>
                </c:pt>
                <c:pt idx="169">
                  <c:v>40087</c:v>
                </c:pt>
                <c:pt idx="170">
                  <c:v>40118</c:v>
                </c:pt>
                <c:pt idx="171">
                  <c:v>40148</c:v>
                </c:pt>
                <c:pt idx="172">
                  <c:v>40179</c:v>
                </c:pt>
                <c:pt idx="173">
                  <c:v>40210</c:v>
                </c:pt>
                <c:pt idx="174">
                  <c:v>40238</c:v>
                </c:pt>
                <c:pt idx="175">
                  <c:v>40269</c:v>
                </c:pt>
                <c:pt idx="176">
                  <c:v>40299</c:v>
                </c:pt>
                <c:pt idx="177">
                  <c:v>40330</c:v>
                </c:pt>
                <c:pt idx="178">
                  <c:v>40360</c:v>
                </c:pt>
                <c:pt idx="179">
                  <c:v>40391</c:v>
                </c:pt>
                <c:pt idx="180">
                  <c:v>40422</c:v>
                </c:pt>
                <c:pt idx="181">
                  <c:v>40452</c:v>
                </c:pt>
                <c:pt idx="182">
                  <c:v>40483</c:v>
                </c:pt>
                <c:pt idx="183">
                  <c:v>40513</c:v>
                </c:pt>
                <c:pt idx="184">
                  <c:v>40544</c:v>
                </c:pt>
                <c:pt idx="185">
                  <c:v>40575</c:v>
                </c:pt>
                <c:pt idx="186">
                  <c:v>40603</c:v>
                </c:pt>
                <c:pt idx="187">
                  <c:v>40634</c:v>
                </c:pt>
                <c:pt idx="188">
                  <c:v>40664</c:v>
                </c:pt>
                <c:pt idx="189">
                  <c:v>40695</c:v>
                </c:pt>
                <c:pt idx="190">
                  <c:v>40725</c:v>
                </c:pt>
                <c:pt idx="191">
                  <c:v>40756</c:v>
                </c:pt>
                <c:pt idx="192">
                  <c:v>40787</c:v>
                </c:pt>
                <c:pt idx="193">
                  <c:v>40817</c:v>
                </c:pt>
                <c:pt idx="194">
                  <c:v>40848</c:v>
                </c:pt>
                <c:pt idx="195">
                  <c:v>40878</c:v>
                </c:pt>
                <c:pt idx="196">
                  <c:v>40909</c:v>
                </c:pt>
                <c:pt idx="197">
                  <c:v>40940</c:v>
                </c:pt>
                <c:pt idx="198">
                  <c:v>40969</c:v>
                </c:pt>
                <c:pt idx="199">
                  <c:v>41000</c:v>
                </c:pt>
                <c:pt idx="200">
                  <c:v>41030</c:v>
                </c:pt>
                <c:pt idx="201">
                  <c:v>41061</c:v>
                </c:pt>
                <c:pt idx="202">
                  <c:v>41091</c:v>
                </c:pt>
                <c:pt idx="203">
                  <c:v>41122</c:v>
                </c:pt>
                <c:pt idx="204">
                  <c:v>41153</c:v>
                </c:pt>
                <c:pt idx="205">
                  <c:v>41183</c:v>
                </c:pt>
                <c:pt idx="206">
                  <c:v>41214</c:v>
                </c:pt>
                <c:pt idx="207">
                  <c:v>41244</c:v>
                </c:pt>
                <c:pt idx="208">
                  <c:v>41275</c:v>
                </c:pt>
                <c:pt idx="209">
                  <c:v>41306</c:v>
                </c:pt>
                <c:pt idx="210">
                  <c:v>41334</c:v>
                </c:pt>
                <c:pt idx="211">
                  <c:v>41365</c:v>
                </c:pt>
                <c:pt idx="212">
                  <c:v>41395</c:v>
                </c:pt>
                <c:pt idx="213">
                  <c:v>41426</c:v>
                </c:pt>
                <c:pt idx="214">
                  <c:v>41456</c:v>
                </c:pt>
                <c:pt idx="215">
                  <c:v>41487</c:v>
                </c:pt>
                <c:pt idx="216">
                  <c:v>41518</c:v>
                </c:pt>
                <c:pt idx="217">
                  <c:v>41548</c:v>
                </c:pt>
                <c:pt idx="218">
                  <c:v>41579</c:v>
                </c:pt>
                <c:pt idx="219">
                  <c:v>41609</c:v>
                </c:pt>
                <c:pt idx="220">
                  <c:v>41640</c:v>
                </c:pt>
                <c:pt idx="221">
                  <c:v>41671</c:v>
                </c:pt>
                <c:pt idx="222">
                  <c:v>41699</c:v>
                </c:pt>
                <c:pt idx="223">
                  <c:v>41730</c:v>
                </c:pt>
                <c:pt idx="224">
                  <c:v>41760</c:v>
                </c:pt>
                <c:pt idx="225">
                  <c:v>41791</c:v>
                </c:pt>
                <c:pt idx="226">
                  <c:v>41821</c:v>
                </c:pt>
                <c:pt idx="227">
                  <c:v>41852</c:v>
                </c:pt>
                <c:pt idx="228">
                  <c:v>41883</c:v>
                </c:pt>
                <c:pt idx="229">
                  <c:v>41913</c:v>
                </c:pt>
                <c:pt idx="230">
                  <c:v>41944</c:v>
                </c:pt>
                <c:pt idx="231">
                  <c:v>41974</c:v>
                </c:pt>
                <c:pt idx="232">
                  <c:v>42005</c:v>
                </c:pt>
                <c:pt idx="233">
                  <c:v>42036</c:v>
                </c:pt>
                <c:pt idx="234">
                  <c:v>42064</c:v>
                </c:pt>
                <c:pt idx="235">
                  <c:v>42095</c:v>
                </c:pt>
                <c:pt idx="236">
                  <c:v>42125</c:v>
                </c:pt>
                <c:pt idx="237">
                  <c:v>42156</c:v>
                </c:pt>
                <c:pt idx="238">
                  <c:v>42186</c:v>
                </c:pt>
                <c:pt idx="239">
                  <c:v>42217</c:v>
                </c:pt>
                <c:pt idx="240">
                  <c:v>42248</c:v>
                </c:pt>
                <c:pt idx="241">
                  <c:v>42278</c:v>
                </c:pt>
                <c:pt idx="242">
                  <c:v>42309</c:v>
                </c:pt>
                <c:pt idx="243">
                  <c:v>42339</c:v>
                </c:pt>
                <c:pt idx="244">
                  <c:v>42370</c:v>
                </c:pt>
                <c:pt idx="245">
                  <c:v>42401</c:v>
                </c:pt>
                <c:pt idx="246">
                  <c:v>42430</c:v>
                </c:pt>
                <c:pt idx="247">
                  <c:v>42461</c:v>
                </c:pt>
                <c:pt idx="248">
                  <c:v>42491</c:v>
                </c:pt>
                <c:pt idx="249">
                  <c:v>42522</c:v>
                </c:pt>
                <c:pt idx="250">
                  <c:v>42552</c:v>
                </c:pt>
                <c:pt idx="251">
                  <c:v>42583</c:v>
                </c:pt>
                <c:pt idx="252">
                  <c:v>42614</c:v>
                </c:pt>
                <c:pt idx="253">
                  <c:v>42644</c:v>
                </c:pt>
                <c:pt idx="254">
                  <c:v>42675</c:v>
                </c:pt>
                <c:pt idx="255">
                  <c:v>42705</c:v>
                </c:pt>
                <c:pt idx="256">
                  <c:v>42736</c:v>
                </c:pt>
                <c:pt idx="257">
                  <c:v>42767</c:v>
                </c:pt>
                <c:pt idx="258">
                  <c:v>42795</c:v>
                </c:pt>
                <c:pt idx="259">
                  <c:v>42826</c:v>
                </c:pt>
                <c:pt idx="260">
                  <c:v>42856</c:v>
                </c:pt>
                <c:pt idx="261">
                  <c:v>42887</c:v>
                </c:pt>
                <c:pt idx="262">
                  <c:v>42917</c:v>
                </c:pt>
                <c:pt idx="263">
                  <c:v>42948</c:v>
                </c:pt>
                <c:pt idx="264">
                  <c:v>42979</c:v>
                </c:pt>
                <c:pt idx="265">
                  <c:v>43009</c:v>
                </c:pt>
                <c:pt idx="266">
                  <c:v>43040</c:v>
                </c:pt>
                <c:pt idx="267">
                  <c:v>43070</c:v>
                </c:pt>
                <c:pt idx="268">
                  <c:v>43101</c:v>
                </c:pt>
                <c:pt idx="269">
                  <c:v>43132</c:v>
                </c:pt>
                <c:pt idx="270">
                  <c:v>43160</c:v>
                </c:pt>
                <c:pt idx="271">
                  <c:v>43191</c:v>
                </c:pt>
                <c:pt idx="272">
                  <c:v>43221</c:v>
                </c:pt>
                <c:pt idx="273">
                  <c:v>43252</c:v>
                </c:pt>
                <c:pt idx="274">
                  <c:v>43282</c:v>
                </c:pt>
                <c:pt idx="275">
                  <c:v>43313</c:v>
                </c:pt>
                <c:pt idx="276">
                  <c:v>43344</c:v>
                </c:pt>
                <c:pt idx="277">
                  <c:v>43374</c:v>
                </c:pt>
                <c:pt idx="278">
                  <c:v>43405</c:v>
                </c:pt>
                <c:pt idx="279">
                  <c:v>43435</c:v>
                </c:pt>
                <c:pt idx="280">
                  <c:v>43466</c:v>
                </c:pt>
                <c:pt idx="281">
                  <c:v>43497</c:v>
                </c:pt>
                <c:pt idx="282">
                  <c:v>43525</c:v>
                </c:pt>
                <c:pt idx="283">
                  <c:v>43556</c:v>
                </c:pt>
                <c:pt idx="284">
                  <c:v>43586</c:v>
                </c:pt>
                <c:pt idx="285">
                  <c:v>43617</c:v>
                </c:pt>
                <c:pt idx="286">
                  <c:v>43647</c:v>
                </c:pt>
                <c:pt idx="287">
                  <c:v>43678</c:v>
                </c:pt>
                <c:pt idx="288">
                  <c:v>43709</c:v>
                </c:pt>
                <c:pt idx="289">
                  <c:v>43739</c:v>
                </c:pt>
                <c:pt idx="290">
                  <c:v>43770</c:v>
                </c:pt>
                <c:pt idx="291">
                  <c:v>43800</c:v>
                </c:pt>
              </c:numCache>
            </c:numRef>
          </c:cat>
          <c:val>
            <c:numRef>
              <c:f>Hungary!$E$2:$E$293</c:f>
              <c:numCache>
                <c:formatCode>0.00</c:formatCode>
                <c:ptCount val="29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51.06363636363637</c:v>
                </c:pt>
                <c:pt idx="12">
                  <c:v>51.2</c:v>
                </c:pt>
                <c:pt idx="13">
                  <c:v>51.68181818181818</c:v>
                </c:pt>
                <c:pt idx="14">
                  <c:v>51.845454545454551</c:v>
                </c:pt>
                <c:pt idx="15">
                  <c:v>52.481818181818177</c:v>
                </c:pt>
                <c:pt idx="16">
                  <c:v>52.345454545454544</c:v>
                </c:pt>
                <c:pt idx="17">
                  <c:v>52.054545454545455</c:v>
                </c:pt>
                <c:pt idx="18">
                  <c:v>52.033333333333331</c:v>
                </c:pt>
                <c:pt idx="19">
                  <c:v>52.533333333333331</c:v>
                </c:pt>
                <c:pt idx="20">
                  <c:v>52.491666666666667</c:v>
                </c:pt>
                <c:pt idx="21">
                  <c:v>52.94166666666667</c:v>
                </c:pt>
                <c:pt idx="22">
                  <c:v>53.108333333333341</c:v>
                </c:pt>
                <c:pt idx="23">
                  <c:v>52.625</c:v>
                </c:pt>
                <c:pt idx="24">
                  <c:v>52.324999999999996</c:v>
                </c:pt>
                <c:pt idx="25">
                  <c:v>52.283333333333339</c:v>
                </c:pt>
                <c:pt idx="26">
                  <c:v>52.508333333333347</c:v>
                </c:pt>
                <c:pt idx="27">
                  <c:v>52.508333333333333</c:v>
                </c:pt>
                <c:pt idx="28">
                  <c:v>53.108333333333341</c:v>
                </c:pt>
                <c:pt idx="29">
                  <c:v>53.508333333333333</c:v>
                </c:pt>
                <c:pt idx="30">
                  <c:v>54.133333333333326</c:v>
                </c:pt>
                <c:pt idx="31">
                  <c:v>53.833333333333336</c:v>
                </c:pt>
                <c:pt idx="32">
                  <c:v>53.574999999999996</c:v>
                </c:pt>
                <c:pt idx="33">
                  <c:v>52.925000000000004</c:v>
                </c:pt>
                <c:pt idx="34">
                  <c:v>52.75</c:v>
                </c:pt>
                <c:pt idx="35">
                  <c:v>52.641666666666673</c:v>
                </c:pt>
                <c:pt idx="36">
                  <c:v>52.400000000000006</c:v>
                </c:pt>
                <c:pt idx="37">
                  <c:v>51.625</c:v>
                </c:pt>
                <c:pt idx="38">
                  <c:v>51.083333333333336</c:v>
                </c:pt>
                <c:pt idx="39">
                  <c:v>50.516666666666673</c:v>
                </c:pt>
                <c:pt idx="40">
                  <c:v>50.641666666666673</c:v>
                </c:pt>
                <c:pt idx="41">
                  <c:v>50.800000000000004</c:v>
                </c:pt>
                <c:pt idx="42">
                  <c:v>50.224999999999994</c:v>
                </c:pt>
                <c:pt idx="43">
                  <c:v>50.124999999999993</c:v>
                </c:pt>
                <c:pt idx="44">
                  <c:v>50.241666666666667</c:v>
                </c:pt>
                <c:pt idx="45">
                  <c:v>50.449999999999996</c:v>
                </c:pt>
                <c:pt idx="46">
                  <c:v>50.45000000000001</c:v>
                </c:pt>
                <c:pt idx="47">
                  <c:v>50.641666666666659</c:v>
                </c:pt>
                <c:pt idx="48">
                  <c:v>50.983333333333341</c:v>
                </c:pt>
                <c:pt idx="49">
                  <c:v>51.533333333333339</c:v>
                </c:pt>
                <c:pt idx="50">
                  <c:v>51.833333333333321</c:v>
                </c:pt>
                <c:pt idx="51">
                  <c:v>52.458333333333336</c:v>
                </c:pt>
                <c:pt idx="52">
                  <c:v>51.908333333333331</c:v>
                </c:pt>
                <c:pt idx="53">
                  <c:v>51.891666666666673</c:v>
                </c:pt>
                <c:pt idx="54">
                  <c:v>52.416666666666679</c:v>
                </c:pt>
                <c:pt idx="55">
                  <c:v>52.808333333333337</c:v>
                </c:pt>
                <c:pt idx="56">
                  <c:v>53.225000000000001</c:v>
                </c:pt>
                <c:pt idx="57">
                  <c:v>53.833333333333343</c:v>
                </c:pt>
                <c:pt idx="58">
                  <c:v>54.308333333333337</c:v>
                </c:pt>
                <c:pt idx="59">
                  <c:v>54.858333333333341</c:v>
                </c:pt>
                <c:pt idx="60">
                  <c:v>54.883333333333333</c:v>
                </c:pt>
                <c:pt idx="61">
                  <c:v>55.158333333333324</c:v>
                </c:pt>
                <c:pt idx="62">
                  <c:v>55.474999999999994</c:v>
                </c:pt>
                <c:pt idx="63">
                  <c:v>55.391666666666673</c:v>
                </c:pt>
                <c:pt idx="64">
                  <c:v>55.533333333333331</c:v>
                </c:pt>
                <c:pt idx="65">
                  <c:v>55.383333333333326</c:v>
                </c:pt>
                <c:pt idx="66">
                  <c:v>55.066666666666663</c:v>
                </c:pt>
                <c:pt idx="67">
                  <c:v>54.966666666666669</c:v>
                </c:pt>
                <c:pt idx="68">
                  <c:v>54.758333333333333</c:v>
                </c:pt>
                <c:pt idx="69">
                  <c:v>54.408333333333331</c:v>
                </c:pt>
                <c:pt idx="70">
                  <c:v>54.258333333333333</c:v>
                </c:pt>
                <c:pt idx="71">
                  <c:v>53.94166666666667</c:v>
                </c:pt>
                <c:pt idx="72">
                  <c:v>53.633333333333333</c:v>
                </c:pt>
                <c:pt idx="73">
                  <c:v>53.20000000000001</c:v>
                </c:pt>
                <c:pt idx="74">
                  <c:v>53.06666666666667</c:v>
                </c:pt>
                <c:pt idx="75">
                  <c:v>53.125</c:v>
                </c:pt>
                <c:pt idx="76">
                  <c:v>53.050000000000004</c:v>
                </c:pt>
                <c:pt idx="77">
                  <c:v>52.974999999999994</c:v>
                </c:pt>
                <c:pt idx="78">
                  <c:v>52.633333333333326</c:v>
                </c:pt>
                <c:pt idx="79">
                  <c:v>52.524999999999999</c:v>
                </c:pt>
                <c:pt idx="80">
                  <c:v>52.699999999999996</c:v>
                </c:pt>
                <c:pt idx="81">
                  <c:v>52.758333333333347</c:v>
                </c:pt>
                <c:pt idx="82">
                  <c:v>52.858333333333327</c:v>
                </c:pt>
                <c:pt idx="83">
                  <c:v>52.833333333333321</c:v>
                </c:pt>
                <c:pt idx="84">
                  <c:v>53.274999999999999</c:v>
                </c:pt>
                <c:pt idx="85">
                  <c:v>53.541666666666664</c:v>
                </c:pt>
                <c:pt idx="86">
                  <c:v>53.574999999999989</c:v>
                </c:pt>
                <c:pt idx="87">
                  <c:v>53.475000000000001</c:v>
                </c:pt>
                <c:pt idx="88">
                  <c:v>53.57500000000001</c:v>
                </c:pt>
                <c:pt idx="89">
                  <c:v>53.324999999999996</c:v>
                </c:pt>
                <c:pt idx="90">
                  <c:v>53.224999999999994</c:v>
                </c:pt>
                <c:pt idx="91">
                  <c:v>53.208333333333336</c:v>
                </c:pt>
                <c:pt idx="92">
                  <c:v>53.091666666666661</c:v>
                </c:pt>
                <c:pt idx="93">
                  <c:v>52.816666666666656</c:v>
                </c:pt>
                <c:pt idx="94">
                  <c:v>52.608333333333327</c:v>
                </c:pt>
                <c:pt idx="95">
                  <c:v>52.550000000000004</c:v>
                </c:pt>
                <c:pt idx="96">
                  <c:v>52.541666666666664</c:v>
                </c:pt>
                <c:pt idx="97">
                  <c:v>52.625</c:v>
                </c:pt>
                <c:pt idx="98">
                  <c:v>52.233333333333327</c:v>
                </c:pt>
                <c:pt idx="99">
                  <c:v>52.06666666666667</c:v>
                </c:pt>
                <c:pt idx="100">
                  <c:v>51.758333333333333</c:v>
                </c:pt>
                <c:pt idx="101">
                  <c:v>51.766666666666659</c:v>
                </c:pt>
                <c:pt idx="102">
                  <c:v>51.758333333333333</c:v>
                </c:pt>
                <c:pt idx="103">
                  <c:v>51.625</c:v>
                </c:pt>
                <c:pt idx="104">
                  <c:v>51.558333333333337</c:v>
                </c:pt>
                <c:pt idx="105">
                  <c:v>51.833333333333336</c:v>
                </c:pt>
                <c:pt idx="106">
                  <c:v>51.683333333333337</c:v>
                </c:pt>
                <c:pt idx="107">
                  <c:v>51.733333333333327</c:v>
                </c:pt>
                <c:pt idx="108">
                  <c:v>51.333333333333336</c:v>
                </c:pt>
                <c:pt idx="109">
                  <c:v>50.70000000000001</c:v>
                </c:pt>
                <c:pt idx="110">
                  <c:v>50.82500000000001</c:v>
                </c:pt>
                <c:pt idx="111">
                  <c:v>50.833333333333336</c:v>
                </c:pt>
                <c:pt idx="112">
                  <c:v>50.666666666666657</c:v>
                </c:pt>
                <c:pt idx="113">
                  <c:v>50.25</c:v>
                </c:pt>
                <c:pt idx="114">
                  <c:v>50.208333333333336</c:v>
                </c:pt>
                <c:pt idx="115">
                  <c:v>50.116666666666667</c:v>
                </c:pt>
                <c:pt idx="116">
                  <c:v>50.116666666666667</c:v>
                </c:pt>
                <c:pt idx="117">
                  <c:v>49.633333333333333</c:v>
                </c:pt>
                <c:pt idx="118">
                  <c:v>49.800000000000004</c:v>
                </c:pt>
                <c:pt idx="119">
                  <c:v>49.725000000000001</c:v>
                </c:pt>
                <c:pt idx="120">
                  <c:v>50.016666666666673</c:v>
                </c:pt>
                <c:pt idx="121">
                  <c:v>50.591666666666669</c:v>
                </c:pt>
                <c:pt idx="122">
                  <c:v>50.941666666666656</c:v>
                </c:pt>
                <c:pt idx="123">
                  <c:v>51.441666666666663</c:v>
                </c:pt>
                <c:pt idx="124">
                  <c:v>51.833333333333336</c:v>
                </c:pt>
                <c:pt idx="125">
                  <c:v>52.358333333333327</c:v>
                </c:pt>
                <c:pt idx="126">
                  <c:v>52.658333333333331</c:v>
                </c:pt>
                <c:pt idx="127">
                  <c:v>53.133333333333333</c:v>
                </c:pt>
                <c:pt idx="128">
                  <c:v>53.324999999999996</c:v>
                </c:pt>
                <c:pt idx="129">
                  <c:v>53.941666666666663</c:v>
                </c:pt>
                <c:pt idx="130">
                  <c:v>54.133333333333326</c:v>
                </c:pt>
                <c:pt idx="131">
                  <c:v>54.458333333333336</c:v>
                </c:pt>
                <c:pt idx="132">
                  <c:v>54.483333333333327</c:v>
                </c:pt>
                <c:pt idx="133">
                  <c:v>54.5</c:v>
                </c:pt>
                <c:pt idx="134">
                  <c:v>54.266666666666659</c:v>
                </c:pt>
                <c:pt idx="135">
                  <c:v>54.06666666666667</c:v>
                </c:pt>
                <c:pt idx="136">
                  <c:v>54.108333333333341</c:v>
                </c:pt>
                <c:pt idx="137">
                  <c:v>54.216666666666676</c:v>
                </c:pt>
                <c:pt idx="138">
                  <c:v>54.699999999999996</c:v>
                </c:pt>
                <c:pt idx="139">
                  <c:v>54.883333333333333</c:v>
                </c:pt>
                <c:pt idx="140">
                  <c:v>54.650000000000006</c:v>
                </c:pt>
                <c:pt idx="141">
                  <c:v>54.341666666666669</c:v>
                </c:pt>
                <c:pt idx="142">
                  <c:v>53.966666666666669</c:v>
                </c:pt>
                <c:pt idx="143">
                  <c:v>53.608333333333327</c:v>
                </c:pt>
                <c:pt idx="144">
                  <c:v>53.699999999999996</c:v>
                </c:pt>
                <c:pt idx="145">
                  <c:v>53.725000000000001</c:v>
                </c:pt>
                <c:pt idx="146">
                  <c:v>53.658333333333331</c:v>
                </c:pt>
                <c:pt idx="147">
                  <c:v>53.558333333333337</c:v>
                </c:pt>
                <c:pt idx="148">
                  <c:v>53.775000000000013</c:v>
                </c:pt>
                <c:pt idx="149">
                  <c:v>53.51666666666668</c:v>
                </c:pt>
                <c:pt idx="150">
                  <c:v>52.891666666666673</c:v>
                </c:pt>
                <c:pt idx="151">
                  <c:v>52.491666666666667</c:v>
                </c:pt>
                <c:pt idx="152">
                  <c:v>52.500000000000007</c:v>
                </c:pt>
                <c:pt idx="153">
                  <c:v>52.916666666666664</c:v>
                </c:pt>
                <c:pt idx="154">
                  <c:v>52.999999999999993</c:v>
                </c:pt>
                <c:pt idx="155">
                  <c:v>53.083333333333321</c:v>
                </c:pt>
                <c:pt idx="156">
                  <c:v>52.708333333333336</c:v>
                </c:pt>
                <c:pt idx="157">
                  <c:v>51.774999999999999</c:v>
                </c:pt>
                <c:pt idx="158">
                  <c:v>50.75</c:v>
                </c:pt>
                <c:pt idx="159">
                  <c:v>49.808333333333337</c:v>
                </c:pt>
                <c:pt idx="160">
                  <c:v>48.225000000000001</c:v>
                </c:pt>
                <c:pt idx="161">
                  <c:v>47.191666666666663</c:v>
                </c:pt>
                <c:pt idx="162">
                  <c:v>46.125</c:v>
                </c:pt>
                <c:pt idx="163">
                  <c:v>45.1</c:v>
                </c:pt>
                <c:pt idx="164">
                  <c:v>44.666666666666664</c:v>
                </c:pt>
                <c:pt idx="165">
                  <c:v>43.9</c:v>
                </c:pt>
                <c:pt idx="166">
                  <c:v>43.824999999999996</c:v>
                </c:pt>
                <c:pt idx="167">
                  <c:v>43.416666666666657</c:v>
                </c:pt>
                <c:pt idx="168">
                  <c:v>43.416666666666657</c:v>
                </c:pt>
                <c:pt idx="169">
                  <c:v>43.933333333333337</c:v>
                </c:pt>
                <c:pt idx="170">
                  <c:v>44.633333333333333</c:v>
                </c:pt>
                <c:pt idx="171">
                  <c:v>45.35</c:v>
                </c:pt>
                <c:pt idx="172">
                  <c:v>46.608333333333341</c:v>
                </c:pt>
                <c:pt idx="173">
                  <c:v>47.991666666666674</c:v>
                </c:pt>
                <c:pt idx="174">
                  <c:v>49.225000000000001</c:v>
                </c:pt>
                <c:pt idx="175">
                  <c:v>50.15</c:v>
                </c:pt>
                <c:pt idx="176">
                  <c:v>50.466666666666669</c:v>
                </c:pt>
                <c:pt idx="177">
                  <c:v>50.69166666666667</c:v>
                </c:pt>
                <c:pt idx="178">
                  <c:v>51.033333333333331</c:v>
                </c:pt>
                <c:pt idx="179">
                  <c:v>51.54999999999999</c:v>
                </c:pt>
                <c:pt idx="180">
                  <c:v>51.6</c:v>
                </c:pt>
                <c:pt idx="181">
                  <c:v>51.85</c:v>
                </c:pt>
                <c:pt idx="182">
                  <c:v>52.508333333333333</c:v>
                </c:pt>
                <c:pt idx="183">
                  <c:v>52.949999999999996</c:v>
                </c:pt>
                <c:pt idx="184">
                  <c:v>53</c:v>
                </c:pt>
                <c:pt idx="185">
                  <c:v>53.025000000000006</c:v>
                </c:pt>
                <c:pt idx="186">
                  <c:v>52.925000000000011</c:v>
                </c:pt>
                <c:pt idx="187">
                  <c:v>53.400000000000013</c:v>
                </c:pt>
                <c:pt idx="188">
                  <c:v>53.591666666666669</c:v>
                </c:pt>
                <c:pt idx="189">
                  <c:v>53.966666666666669</c:v>
                </c:pt>
                <c:pt idx="190">
                  <c:v>53.808333333333337</c:v>
                </c:pt>
                <c:pt idx="191">
                  <c:v>53.658333333333331</c:v>
                </c:pt>
                <c:pt idx="192">
                  <c:v>53.641666666666673</c:v>
                </c:pt>
                <c:pt idx="193">
                  <c:v>53.275000000000006</c:v>
                </c:pt>
                <c:pt idx="194">
                  <c:v>52.583333333333336</c:v>
                </c:pt>
                <c:pt idx="195">
                  <c:v>52.133333333333333</c:v>
                </c:pt>
                <c:pt idx="196">
                  <c:v>51.699999999999996</c:v>
                </c:pt>
                <c:pt idx="197">
                  <c:v>51.241666666666674</c:v>
                </c:pt>
                <c:pt idx="198">
                  <c:v>51.499999999999993</c:v>
                </c:pt>
                <c:pt idx="199">
                  <c:v>50.699999999999996</c:v>
                </c:pt>
                <c:pt idx="200">
                  <c:v>50.724999999999994</c:v>
                </c:pt>
                <c:pt idx="201">
                  <c:v>50.658333333333331</c:v>
                </c:pt>
                <c:pt idx="202">
                  <c:v>50.70000000000001</c:v>
                </c:pt>
                <c:pt idx="203">
                  <c:v>50.666666666666679</c:v>
                </c:pt>
                <c:pt idx="204">
                  <c:v>50.783333333333339</c:v>
                </c:pt>
                <c:pt idx="205">
                  <c:v>50.925000000000011</c:v>
                </c:pt>
                <c:pt idx="206">
                  <c:v>51.283333333333331</c:v>
                </c:pt>
                <c:pt idx="207">
                  <c:v>51.333333333333336</c:v>
                </c:pt>
                <c:pt idx="208">
                  <c:v>51.824999999999996</c:v>
                </c:pt>
                <c:pt idx="209">
                  <c:v>52.041666666666664</c:v>
                </c:pt>
                <c:pt idx="210">
                  <c:v>51.966666666666661</c:v>
                </c:pt>
                <c:pt idx="211">
                  <c:v>52.358333333333327</c:v>
                </c:pt>
                <c:pt idx="212">
                  <c:v>51.858333333333327</c:v>
                </c:pt>
                <c:pt idx="213">
                  <c:v>51.683333333333337</c:v>
                </c:pt>
                <c:pt idx="214">
                  <c:v>51.433333333333337</c:v>
                </c:pt>
                <c:pt idx="215">
                  <c:v>51.633333333333333</c:v>
                </c:pt>
                <c:pt idx="216">
                  <c:v>51.79999999999999</c:v>
                </c:pt>
                <c:pt idx="217">
                  <c:v>51.858333333333327</c:v>
                </c:pt>
                <c:pt idx="218">
                  <c:v>51.858333333333327</c:v>
                </c:pt>
                <c:pt idx="219">
                  <c:v>52.008333333333326</c:v>
                </c:pt>
                <c:pt idx="220">
                  <c:v>52.225000000000001</c:v>
                </c:pt>
                <c:pt idx="221">
                  <c:v>52.275000000000006</c:v>
                </c:pt>
                <c:pt idx="222">
                  <c:v>52.216666666666676</c:v>
                </c:pt>
                <c:pt idx="223">
                  <c:v>52.508333333333333</c:v>
                </c:pt>
                <c:pt idx="224">
                  <c:v>53.033333333333331</c:v>
                </c:pt>
                <c:pt idx="225">
                  <c:v>53.091666666666661</c:v>
                </c:pt>
                <c:pt idx="226">
                  <c:v>53.774999999999999</c:v>
                </c:pt>
                <c:pt idx="227">
                  <c:v>53.724999999999994</c:v>
                </c:pt>
                <c:pt idx="228">
                  <c:v>53.533333333333331</c:v>
                </c:pt>
                <c:pt idx="229">
                  <c:v>53.800000000000004</c:v>
                </c:pt>
                <c:pt idx="230">
                  <c:v>54.008333333333326</c:v>
                </c:pt>
                <c:pt idx="231">
                  <c:v>54.008333333333326</c:v>
                </c:pt>
                <c:pt idx="232">
                  <c:v>53.733333333333327</c:v>
                </c:pt>
                <c:pt idx="233">
                  <c:v>53.758333333333333</c:v>
                </c:pt>
                <c:pt idx="234">
                  <c:v>53.95000000000001</c:v>
                </c:pt>
                <c:pt idx="235">
                  <c:v>53.650000000000006</c:v>
                </c:pt>
                <c:pt idx="236">
                  <c:v>53.708333333333336</c:v>
                </c:pt>
                <c:pt idx="237">
                  <c:v>54.033333333333324</c:v>
                </c:pt>
                <c:pt idx="238">
                  <c:v>53.483333333333327</c:v>
                </c:pt>
                <c:pt idx="239">
                  <c:v>53.4</c:v>
                </c:pt>
                <c:pt idx="240">
                  <c:v>53.67499999999999</c:v>
                </c:pt>
                <c:pt idx="241">
                  <c:v>53.691666666666663</c:v>
                </c:pt>
                <c:pt idx="242">
                  <c:v>53.758333333333333</c:v>
                </c:pt>
                <c:pt idx="243">
                  <c:v>53.56666666666667</c:v>
                </c:pt>
                <c:pt idx="244">
                  <c:v>53.474999999999994</c:v>
                </c:pt>
                <c:pt idx="245">
                  <c:v>53.591666666666661</c:v>
                </c:pt>
                <c:pt idx="246">
                  <c:v>53.333333333333321</c:v>
                </c:pt>
                <c:pt idx="247">
                  <c:v>53.408333333333339</c:v>
                </c:pt>
                <c:pt idx="248">
                  <c:v>53.125</c:v>
                </c:pt>
                <c:pt idx="249">
                  <c:v>52.774999999999999</c:v>
                </c:pt>
                <c:pt idx="250">
                  <c:v>53.125</c:v>
                </c:pt>
                <c:pt idx="251">
                  <c:v>53.108333333333327</c:v>
                </c:pt>
                <c:pt idx="252">
                  <c:v>53.300000000000004</c:v>
                </c:pt>
                <c:pt idx="253">
                  <c:v>53.516666666666673</c:v>
                </c:pt>
                <c:pt idx="254">
                  <c:v>53.650000000000006</c:v>
                </c:pt>
                <c:pt idx="255">
                  <c:v>53.783333333333331</c:v>
                </c:pt>
                <c:pt idx="256">
                  <c:v>54.133333333333333</c:v>
                </c:pt>
                <c:pt idx="257">
                  <c:v>54.516666666666659</c:v>
                </c:pt>
                <c:pt idx="258">
                  <c:v>54.858333333333327</c:v>
                </c:pt>
                <c:pt idx="259">
                  <c:v>55.158333333333339</c:v>
                </c:pt>
                <c:pt idx="260">
                  <c:v>56.016666666666673</c:v>
                </c:pt>
                <c:pt idx="261">
                  <c:v>56.491666666666674</c:v>
                </c:pt>
                <c:pt idx="262">
                  <c:v>56.458333333333336</c:v>
                </c:pt>
                <c:pt idx="263">
                  <c:v>56.833333333333336</c:v>
                </c:pt>
                <c:pt idx="264">
                  <c:v>57.04999999999999</c:v>
                </c:pt>
                <c:pt idx="265">
                  <c:v>57.133333333333333</c:v>
                </c:pt>
                <c:pt idx="266">
                  <c:v>57.291666666666664</c:v>
                </c:pt>
                <c:pt idx="267">
                  <c:v>57.925000000000004</c:v>
                </c:pt>
                <c:pt idx="268">
                  <c:v>58.300000000000004</c:v>
                </c:pt>
                <c:pt idx="269">
                  <c:v>58.074999999999996</c:v>
                </c:pt>
                <c:pt idx="270">
                  <c:v>58.108333333333327</c:v>
                </c:pt>
                <c:pt idx="271">
                  <c:v>57.783333333333331</c:v>
                </c:pt>
                <c:pt idx="272">
                  <c:v>57.199999999999996</c:v>
                </c:pt>
                <c:pt idx="273">
                  <c:v>56.791666666666664</c:v>
                </c:pt>
                <c:pt idx="274">
                  <c:v>56.658333333333331</c:v>
                </c:pt>
                <c:pt idx="275">
                  <c:v>56.624999999999993</c:v>
                </c:pt>
                <c:pt idx="276">
                  <c:v>56.166666666666657</c:v>
                </c:pt>
                <c:pt idx="277">
                  <c:v>56.149999999999984</c:v>
                </c:pt>
                <c:pt idx="278">
                  <c:v>55.716666666666661</c:v>
                </c:pt>
                <c:pt idx="279">
                  <c:v>55.258333333333333</c:v>
                </c:pt>
                <c:pt idx="280">
                  <c:v>54.766666666666673</c:v>
                </c:pt>
                <c:pt idx="281">
                  <c:v>54.699999999999996</c:v>
                </c:pt>
                <c:pt idx="282">
                  <c:v>54.324999999999996</c:v>
                </c:pt>
                <c:pt idx="283">
                  <c:v>54.491666666666667</c:v>
                </c:pt>
                <c:pt idx="284">
                  <c:v>54.758333333333326</c:v>
                </c:pt>
                <c:pt idx="285">
                  <c:v>54.841666666666661</c:v>
                </c:pt>
                <c:pt idx="286">
                  <c:v>54.608333333333341</c:v>
                </c:pt>
                <c:pt idx="287">
                  <c:v>54.300000000000004</c:v>
                </c:pt>
                <c:pt idx="288">
                  <c:v>54.091666666666661</c:v>
                </c:pt>
                <c:pt idx="289">
                  <c:v>53.641666666666659</c:v>
                </c:pt>
                <c:pt idx="290">
                  <c:v>53.608333333333327</c:v>
                </c:pt>
                <c:pt idx="291">
                  <c:v>53.583333333333336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85-4331-8305-78B88E9852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India!$C$1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India!$B$2:$B$94</c:f>
              <c:numCache>
                <c:formatCode>m/d/yyyy</c:formatCode>
                <c:ptCount val="93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</c:numCache>
            </c:numRef>
          </c:cat>
          <c:val>
            <c:numRef>
              <c:f>India!$C$2:$C$94</c:f>
              <c:numCache>
                <c:formatCode>0.00</c:formatCode>
                <c:ptCount val="93"/>
                <c:pt idx="0">
                  <c:v>54.9</c:v>
                </c:pt>
                <c:pt idx="1">
                  <c:v>54.8</c:v>
                </c:pt>
                <c:pt idx="2">
                  <c:v>55</c:v>
                </c:pt>
                <c:pt idx="3">
                  <c:v>52.9</c:v>
                </c:pt>
                <c:pt idx="4">
                  <c:v>52.8</c:v>
                </c:pt>
                <c:pt idx="5">
                  <c:v>52.8</c:v>
                </c:pt>
                <c:pt idx="6">
                  <c:v>51.2</c:v>
                </c:pt>
                <c:pt idx="7">
                  <c:v>53.7</c:v>
                </c:pt>
                <c:pt idx="8">
                  <c:v>54.7</c:v>
                </c:pt>
                <c:pt idx="9">
                  <c:v>53.2</c:v>
                </c:pt>
                <c:pt idx="10">
                  <c:v>54.2</c:v>
                </c:pt>
                <c:pt idx="11">
                  <c:v>52</c:v>
                </c:pt>
                <c:pt idx="12">
                  <c:v>51</c:v>
                </c:pt>
                <c:pt idx="13">
                  <c:v>50.1</c:v>
                </c:pt>
                <c:pt idx="14">
                  <c:v>50.3</c:v>
                </c:pt>
                <c:pt idx="15">
                  <c:v>50.1</c:v>
                </c:pt>
                <c:pt idx="16">
                  <c:v>48.5</c:v>
                </c:pt>
                <c:pt idx="17">
                  <c:v>49.6</c:v>
                </c:pt>
                <c:pt idx="18">
                  <c:v>49.6</c:v>
                </c:pt>
                <c:pt idx="19">
                  <c:v>51.3</c:v>
                </c:pt>
                <c:pt idx="20">
                  <c:v>50.7</c:v>
                </c:pt>
                <c:pt idx="21">
                  <c:v>51.4</c:v>
                </c:pt>
                <c:pt idx="22">
                  <c:v>52.5</c:v>
                </c:pt>
                <c:pt idx="23">
                  <c:v>51.3</c:v>
                </c:pt>
                <c:pt idx="24">
                  <c:v>51.3</c:v>
                </c:pt>
                <c:pt idx="25">
                  <c:v>51.4</c:v>
                </c:pt>
                <c:pt idx="26">
                  <c:v>51.5</c:v>
                </c:pt>
                <c:pt idx="27">
                  <c:v>53</c:v>
                </c:pt>
                <c:pt idx="28">
                  <c:v>52.4</c:v>
                </c:pt>
                <c:pt idx="29">
                  <c:v>51</c:v>
                </c:pt>
                <c:pt idx="30">
                  <c:v>51.6</c:v>
                </c:pt>
                <c:pt idx="31">
                  <c:v>53.3</c:v>
                </c:pt>
                <c:pt idx="32">
                  <c:v>54.5</c:v>
                </c:pt>
                <c:pt idx="33">
                  <c:v>52.9</c:v>
                </c:pt>
                <c:pt idx="34">
                  <c:v>51.2</c:v>
                </c:pt>
                <c:pt idx="35">
                  <c:v>52.1</c:v>
                </c:pt>
                <c:pt idx="36">
                  <c:v>51.3</c:v>
                </c:pt>
                <c:pt idx="37">
                  <c:v>52.6</c:v>
                </c:pt>
                <c:pt idx="38">
                  <c:v>51.3</c:v>
                </c:pt>
                <c:pt idx="39">
                  <c:v>52.7</c:v>
                </c:pt>
                <c:pt idx="40">
                  <c:v>52.3</c:v>
                </c:pt>
                <c:pt idx="41">
                  <c:v>51.2</c:v>
                </c:pt>
                <c:pt idx="42">
                  <c:v>50.7</c:v>
                </c:pt>
                <c:pt idx="43">
                  <c:v>50.3</c:v>
                </c:pt>
                <c:pt idx="44">
                  <c:v>49.1</c:v>
                </c:pt>
                <c:pt idx="45">
                  <c:v>51.1</c:v>
                </c:pt>
                <c:pt idx="46">
                  <c:v>51.1</c:v>
                </c:pt>
                <c:pt idx="47">
                  <c:v>52.4</c:v>
                </c:pt>
                <c:pt idx="48">
                  <c:v>50.5</c:v>
                </c:pt>
                <c:pt idx="49">
                  <c:v>50.7</c:v>
                </c:pt>
                <c:pt idx="50">
                  <c:v>51.7</c:v>
                </c:pt>
                <c:pt idx="51">
                  <c:v>51.8</c:v>
                </c:pt>
                <c:pt idx="52">
                  <c:v>52.6</c:v>
                </c:pt>
                <c:pt idx="53">
                  <c:v>52.1</c:v>
                </c:pt>
                <c:pt idx="54">
                  <c:v>54.4</c:v>
                </c:pt>
                <c:pt idx="55">
                  <c:v>52.3</c:v>
                </c:pt>
                <c:pt idx="56">
                  <c:v>49.6</c:v>
                </c:pt>
                <c:pt idx="57">
                  <c:v>50.4</c:v>
                </c:pt>
                <c:pt idx="58">
                  <c:v>50.7</c:v>
                </c:pt>
                <c:pt idx="59">
                  <c:v>52.5</c:v>
                </c:pt>
                <c:pt idx="60">
                  <c:v>52.5</c:v>
                </c:pt>
                <c:pt idx="61">
                  <c:v>51.6</c:v>
                </c:pt>
                <c:pt idx="62">
                  <c:v>50.9</c:v>
                </c:pt>
                <c:pt idx="63">
                  <c:v>47.9</c:v>
                </c:pt>
                <c:pt idx="64">
                  <c:v>51.2</c:v>
                </c:pt>
                <c:pt idx="65">
                  <c:v>51.2</c:v>
                </c:pt>
                <c:pt idx="66">
                  <c:v>50.3</c:v>
                </c:pt>
                <c:pt idx="67">
                  <c:v>52.6</c:v>
                </c:pt>
                <c:pt idx="68">
                  <c:v>54.7</c:v>
                </c:pt>
                <c:pt idx="69">
                  <c:v>52.4</c:v>
                </c:pt>
                <c:pt idx="70">
                  <c:v>52.1</c:v>
                </c:pt>
                <c:pt idx="71">
                  <c:v>51</c:v>
                </c:pt>
                <c:pt idx="72">
                  <c:v>51.6</c:v>
                </c:pt>
                <c:pt idx="73">
                  <c:v>51.2</c:v>
                </c:pt>
                <c:pt idx="74">
                  <c:v>53.1</c:v>
                </c:pt>
                <c:pt idx="75">
                  <c:v>52.3</c:v>
                </c:pt>
                <c:pt idx="76">
                  <c:v>51.7</c:v>
                </c:pt>
                <c:pt idx="77">
                  <c:v>52.2</c:v>
                </c:pt>
                <c:pt idx="78">
                  <c:v>53.1</c:v>
                </c:pt>
                <c:pt idx="79">
                  <c:v>54</c:v>
                </c:pt>
                <c:pt idx="80">
                  <c:v>53.2</c:v>
                </c:pt>
                <c:pt idx="81">
                  <c:v>53.9</c:v>
                </c:pt>
                <c:pt idx="82">
                  <c:v>54.3</c:v>
                </c:pt>
                <c:pt idx="83">
                  <c:v>52.6</c:v>
                </c:pt>
                <c:pt idx="84">
                  <c:v>51.8</c:v>
                </c:pt>
                <c:pt idx="85">
                  <c:v>52.7</c:v>
                </c:pt>
                <c:pt idx="86">
                  <c:v>52.1</c:v>
                </c:pt>
                <c:pt idx="87">
                  <c:v>52.5</c:v>
                </c:pt>
                <c:pt idx="88">
                  <c:v>51.4</c:v>
                </c:pt>
                <c:pt idx="89">
                  <c:v>51.4</c:v>
                </c:pt>
                <c:pt idx="90">
                  <c:v>50.6</c:v>
                </c:pt>
                <c:pt idx="91">
                  <c:v>51.2</c:v>
                </c:pt>
                <c:pt idx="92">
                  <c:v>52.7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69-4515-96BB-552B8A3FBC4D}"/>
            </c:ext>
          </c:extLst>
        </c:ser>
        <c:ser>
          <c:idx val="1"/>
          <c:order val="1"/>
          <c:tx>
            <c:strRef>
              <c:f>India!$D$1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India!$B$2:$B$94</c:f>
              <c:numCache>
                <c:formatCode>m/d/yyyy</c:formatCode>
                <c:ptCount val="93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</c:numCache>
            </c:numRef>
          </c:cat>
          <c:val>
            <c:numRef>
              <c:f>India!$D$2:$D$94</c:f>
              <c:numCache>
                <c:formatCode>0.00</c:formatCode>
                <c:ptCount val="93"/>
                <c:pt idx="1">
                  <c:v>-0.10000000000000142</c:v>
                </c:pt>
                <c:pt idx="2">
                  <c:v>0.20000000000000284</c:v>
                </c:pt>
                <c:pt idx="3">
                  <c:v>-2.1000000000000014</c:v>
                </c:pt>
                <c:pt idx="4">
                  <c:v>-0.10000000000000142</c:v>
                </c:pt>
                <c:pt idx="5">
                  <c:v>0</c:v>
                </c:pt>
                <c:pt idx="6">
                  <c:v>-1.5999999999999943</c:v>
                </c:pt>
                <c:pt idx="7">
                  <c:v>2.5</c:v>
                </c:pt>
                <c:pt idx="8">
                  <c:v>1</c:v>
                </c:pt>
                <c:pt idx="9">
                  <c:v>-1.5</c:v>
                </c:pt>
                <c:pt idx="10">
                  <c:v>1</c:v>
                </c:pt>
                <c:pt idx="11">
                  <c:v>-2.2000000000000028</c:v>
                </c:pt>
                <c:pt idx="12">
                  <c:v>-1</c:v>
                </c:pt>
                <c:pt idx="13">
                  <c:v>-0.89999999999999858</c:v>
                </c:pt>
                <c:pt idx="14">
                  <c:v>0.19999999999999574</c:v>
                </c:pt>
                <c:pt idx="15">
                  <c:v>-0.19999999999999574</c:v>
                </c:pt>
                <c:pt idx="16">
                  <c:v>-1.6000000000000014</c:v>
                </c:pt>
                <c:pt idx="17">
                  <c:v>1.1000000000000014</c:v>
                </c:pt>
                <c:pt idx="18">
                  <c:v>0</c:v>
                </c:pt>
                <c:pt idx="19">
                  <c:v>1.6999999999999957</c:v>
                </c:pt>
                <c:pt idx="20">
                  <c:v>-0.59999999999999432</c:v>
                </c:pt>
                <c:pt idx="21">
                  <c:v>0.69999999999999574</c:v>
                </c:pt>
                <c:pt idx="22">
                  <c:v>1.1000000000000014</c:v>
                </c:pt>
                <c:pt idx="23">
                  <c:v>-1.2000000000000028</c:v>
                </c:pt>
                <c:pt idx="24">
                  <c:v>0</c:v>
                </c:pt>
                <c:pt idx="25">
                  <c:v>0.10000000000000142</c:v>
                </c:pt>
                <c:pt idx="26">
                  <c:v>0.10000000000000142</c:v>
                </c:pt>
                <c:pt idx="27">
                  <c:v>1.5</c:v>
                </c:pt>
                <c:pt idx="28">
                  <c:v>-0.60000000000000142</c:v>
                </c:pt>
                <c:pt idx="29">
                  <c:v>-1.3999999999999986</c:v>
                </c:pt>
                <c:pt idx="30">
                  <c:v>0.60000000000000142</c:v>
                </c:pt>
                <c:pt idx="31">
                  <c:v>1.6999999999999957</c:v>
                </c:pt>
                <c:pt idx="32">
                  <c:v>1.2000000000000028</c:v>
                </c:pt>
                <c:pt idx="33">
                  <c:v>-1.6000000000000014</c:v>
                </c:pt>
                <c:pt idx="34">
                  <c:v>-1.6999999999999957</c:v>
                </c:pt>
                <c:pt idx="35">
                  <c:v>0.89999999999999858</c:v>
                </c:pt>
                <c:pt idx="36">
                  <c:v>-0.80000000000000426</c:v>
                </c:pt>
                <c:pt idx="37">
                  <c:v>1.3000000000000043</c:v>
                </c:pt>
                <c:pt idx="38">
                  <c:v>-1.3000000000000043</c:v>
                </c:pt>
                <c:pt idx="39">
                  <c:v>1.4000000000000057</c:v>
                </c:pt>
                <c:pt idx="40">
                  <c:v>-0.40000000000000568</c:v>
                </c:pt>
                <c:pt idx="41">
                  <c:v>-1.0999999999999943</c:v>
                </c:pt>
                <c:pt idx="42">
                  <c:v>-0.5</c:v>
                </c:pt>
                <c:pt idx="43">
                  <c:v>-0.40000000000000568</c:v>
                </c:pt>
                <c:pt idx="44">
                  <c:v>-1.1999999999999957</c:v>
                </c:pt>
                <c:pt idx="45">
                  <c:v>2</c:v>
                </c:pt>
                <c:pt idx="46">
                  <c:v>0</c:v>
                </c:pt>
                <c:pt idx="47">
                  <c:v>1.2999999999999972</c:v>
                </c:pt>
                <c:pt idx="48">
                  <c:v>-1.8999999999999986</c:v>
                </c:pt>
                <c:pt idx="49">
                  <c:v>0.20000000000000284</c:v>
                </c:pt>
                <c:pt idx="50">
                  <c:v>1</c:v>
                </c:pt>
                <c:pt idx="51">
                  <c:v>9.9999999999994316E-2</c:v>
                </c:pt>
                <c:pt idx="52">
                  <c:v>0.80000000000000426</c:v>
                </c:pt>
                <c:pt idx="53">
                  <c:v>-0.5</c:v>
                </c:pt>
                <c:pt idx="54">
                  <c:v>2.2999999999999972</c:v>
                </c:pt>
                <c:pt idx="55">
                  <c:v>-2.1000000000000014</c:v>
                </c:pt>
                <c:pt idx="56">
                  <c:v>-2.6999999999999957</c:v>
                </c:pt>
                <c:pt idx="57">
                  <c:v>0.79999999999999716</c:v>
                </c:pt>
                <c:pt idx="58">
                  <c:v>0.30000000000000426</c:v>
                </c:pt>
                <c:pt idx="59">
                  <c:v>1.7999999999999972</c:v>
                </c:pt>
                <c:pt idx="60">
                  <c:v>0</c:v>
                </c:pt>
                <c:pt idx="61">
                  <c:v>-0.89999999999999858</c:v>
                </c:pt>
                <c:pt idx="62">
                  <c:v>-0.70000000000000284</c:v>
                </c:pt>
                <c:pt idx="63">
                  <c:v>-3</c:v>
                </c:pt>
                <c:pt idx="64">
                  <c:v>3.3000000000000043</c:v>
                </c:pt>
                <c:pt idx="65">
                  <c:v>0</c:v>
                </c:pt>
                <c:pt idx="66">
                  <c:v>-0.90000000000000568</c:v>
                </c:pt>
                <c:pt idx="67">
                  <c:v>2.3000000000000043</c:v>
                </c:pt>
                <c:pt idx="68">
                  <c:v>2.1000000000000014</c:v>
                </c:pt>
                <c:pt idx="69">
                  <c:v>-2.3000000000000043</c:v>
                </c:pt>
                <c:pt idx="70">
                  <c:v>-0.29999999999999716</c:v>
                </c:pt>
                <c:pt idx="71">
                  <c:v>-1.1000000000000014</c:v>
                </c:pt>
                <c:pt idx="72">
                  <c:v>0.60000000000000142</c:v>
                </c:pt>
                <c:pt idx="73">
                  <c:v>-0.39999999999999858</c:v>
                </c:pt>
                <c:pt idx="74">
                  <c:v>1.8999999999999986</c:v>
                </c:pt>
                <c:pt idx="75">
                  <c:v>-0.80000000000000426</c:v>
                </c:pt>
                <c:pt idx="76">
                  <c:v>-0.59999999999999432</c:v>
                </c:pt>
                <c:pt idx="77">
                  <c:v>0.5</c:v>
                </c:pt>
                <c:pt idx="78">
                  <c:v>0.89999999999999858</c:v>
                </c:pt>
                <c:pt idx="79">
                  <c:v>0.89999999999999858</c:v>
                </c:pt>
                <c:pt idx="80">
                  <c:v>-0.79999999999999716</c:v>
                </c:pt>
                <c:pt idx="81">
                  <c:v>0.69999999999999574</c:v>
                </c:pt>
                <c:pt idx="82">
                  <c:v>0.39999999999999858</c:v>
                </c:pt>
                <c:pt idx="83">
                  <c:v>-1.6999999999999957</c:v>
                </c:pt>
                <c:pt idx="84">
                  <c:v>-0.80000000000000426</c:v>
                </c:pt>
                <c:pt idx="85">
                  <c:v>0.90000000000000568</c:v>
                </c:pt>
                <c:pt idx="86">
                  <c:v>-0.60000000000000142</c:v>
                </c:pt>
                <c:pt idx="87">
                  <c:v>0.39999999999999858</c:v>
                </c:pt>
                <c:pt idx="88">
                  <c:v>-1.1000000000000014</c:v>
                </c:pt>
                <c:pt idx="89">
                  <c:v>0</c:v>
                </c:pt>
                <c:pt idx="90">
                  <c:v>-0.79999999999999716</c:v>
                </c:pt>
                <c:pt idx="91">
                  <c:v>0.60000000000000142</c:v>
                </c:pt>
                <c:pt idx="92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69-4515-96BB-552B8A3FBC4D}"/>
            </c:ext>
          </c:extLst>
        </c:ser>
        <c:ser>
          <c:idx val="2"/>
          <c:order val="2"/>
          <c:tx>
            <c:strRef>
              <c:f>India!$E$1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India!$B$2:$B$94</c:f>
              <c:numCache>
                <c:formatCode>m/d/yyyy</c:formatCode>
                <c:ptCount val="93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</c:numCache>
            </c:numRef>
          </c:cat>
          <c:val>
            <c:numRef>
              <c:f>India!$E$2:$E$94</c:f>
              <c:numCache>
                <c:formatCode>0.00</c:formatCode>
                <c:ptCount val="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53.727272727272727</c:v>
                </c:pt>
                <c:pt idx="12">
                  <c:v>53.372727272727268</c:v>
                </c:pt>
                <c:pt idx="13">
                  <c:v>52.945454545454545</c:v>
                </c:pt>
                <c:pt idx="14">
                  <c:v>52.518181818181809</c:v>
                </c:pt>
                <c:pt idx="15">
                  <c:v>52.263636363636358</c:v>
                </c:pt>
                <c:pt idx="16">
                  <c:v>51.872727272727275</c:v>
                </c:pt>
                <c:pt idx="17">
                  <c:v>51.581818181818193</c:v>
                </c:pt>
                <c:pt idx="18">
                  <c:v>51.416666666666679</c:v>
                </c:pt>
                <c:pt idx="19">
                  <c:v>51.216666666666669</c:v>
                </c:pt>
                <c:pt idx="20">
                  <c:v>50.883333333333347</c:v>
                </c:pt>
                <c:pt idx="21">
                  <c:v>50.733333333333341</c:v>
                </c:pt>
                <c:pt idx="22">
                  <c:v>50.591666666666669</c:v>
                </c:pt>
                <c:pt idx="23">
                  <c:v>50.533333333333324</c:v>
                </c:pt>
                <c:pt idx="24">
                  <c:v>50.55833333333333</c:v>
                </c:pt>
                <c:pt idx="25">
                  <c:v>50.666666666666657</c:v>
                </c:pt>
                <c:pt idx="26">
                  <c:v>50.766666666666659</c:v>
                </c:pt>
                <c:pt idx="27">
                  <c:v>51.008333333333326</c:v>
                </c:pt>
                <c:pt idx="28">
                  <c:v>51.333333333333336</c:v>
                </c:pt>
                <c:pt idx="29">
                  <c:v>51.449999999999996</c:v>
                </c:pt>
                <c:pt idx="30">
                  <c:v>51.616666666666667</c:v>
                </c:pt>
                <c:pt idx="31">
                  <c:v>51.783333333333331</c:v>
                </c:pt>
                <c:pt idx="32">
                  <c:v>52.099999999999994</c:v>
                </c:pt>
                <c:pt idx="33">
                  <c:v>52.224999999999994</c:v>
                </c:pt>
                <c:pt idx="34">
                  <c:v>52.116666666666667</c:v>
                </c:pt>
                <c:pt idx="35">
                  <c:v>52.183333333333337</c:v>
                </c:pt>
                <c:pt idx="36">
                  <c:v>52.183333333333337</c:v>
                </c:pt>
                <c:pt idx="37">
                  <c:v>52.283333333333331</c:v>
                </c:pt>
                <c:pt idx="38">
                  <c:v>52.266666666666659</c:v>
                </c:pt>
                <c:pt idx="39">
                  <c:v>52.241666666666667</c:v>
                </c:pt>
                <c:pt idx="40">
                  <c:v>52.233333333333327</c:v>
                </c:pt>
                <c:pt idx="41">
                  <c:v>52.250000000000007</c:v>
                </c:pt>
                <c:pt idx="42">
                  <c:v>52.175000000000011</c:v>
                </c:pt>
                <c:pt idx="43">
                  <c:v>51.925000000000004</c:v>
                </c:pt>
                <c:pt idx="44">
                  <c:v>51.475000000000001</c:v>
                </c:pt>
                <c:pt idx="45">
                  <c:v>51.324999999999996</c:v>
                </c:pt>
                <c:pt idx="46">
                  <c:v>51.31666666666667</c:v>
                </c:pt>
                <c:pt idx="47">
                  <c:v>51.341666666666669</c:v>
                </c:pt>
                <c:pt idx="48">
                  <c:v>51.275000000000006</c:v>
                </c:pt>
                <c:pt idx="49">
                  <c:v>51.116666666666674</c:v>
                </c:pt>
                <c:pt idx="50">
                  <c:v>51.150000000000006</c:v>
                </c:pt>
                <c:pt idx="51">
                  <c:v>51.074999999999996</c:v>
                </c:pt>
                <c:pt idx="52">
                  <c:v>51.099999999999994</c:v>
                </c:pt>
                <c:pt idx="53">
                  <c:v>51.175000000000004</c:v>
                </c:pt>
                <c:pt idx="54">
                  <c:v>51.483333333333327</c:v>
                </c:pt>
                <c:pt idx="55">
                  <c:v>51.65</c:v>
                </c:pt>
                <c:pt idx="56">
                  <c:v>51.69166666666667</c:v>
                </c:pt>
                <c:pt idx="57">
                  <c:v>51.633333333333333</c:v>
                </c:pt>
                <c:pt idx="58">
                  <c:v>51.6</c:v>
                </c:pt>
                <c:pt idx="59">
                  <c:v>51.608333333333341</c:v>
                </c:pt>
                <c:pt idx="60">
                  <c:v>51.774999999999999</c:v>
                </c:pt>
                <c:pt idx="61">
                  <c:v>51.849999999999994</c:v>
                </c:pt>
                <c:pt idx="62">
                  <c:v>51.783333333333331</c:v>
                </c:pt>
                <c:pt idx="63">
                  <c:v>51.458333333333321</c:v>
                </c:pt>
                <c:pt idx="64">
                  <c:v>51.341666666666669</c:v>
                </c:pt>
                <c:pt idx="65">
                  <c:v>51.266666666666673</c:v>
                </c:pt>
                <c:pt idx="66">
                  <c:v>50.92499999999999</c:v>
                </c:pt>
                <c:pt idx="67">
                  <c:v>50.949999999999996</c:v>
                </c:pt>
                <c:pt idx="68">
                  <c:v>51.375</c:v>
                </c:pt>
                <c:pt idx="69">
                  <c:v>51.541666666666664</c:v>
                </c:pt>
                <c:pt idx="70">
                  <c:v>51.658333333333339</c:v>
                </c:pt>
                <c:pt idx="71">
                  <c:v>51.533333333333339</c:v>
                </c:pt>
                <c:pt idx="72">
                  <c:v>51.458333333333336</c:v>
                </c:pt>
                <c:pt idx="73">
                  <c:v>51.425000000000004</c:v>
                </c:pt>
                <c:pt idx="74">
                  <c:v>51.608333333333341</c:v>
                </c:pt>
                <c:pt idx="75">
                  <c:v>51.975000000000001</c:v>
                </c:pt>
                <c:pt idx="76">
                  <c:v>52.016666666666673</c:v>
                </c:pt>
                <c:pt idx="77">
                  <c:v>52.100000000000016</c:v>
                </c:pt>
                <c:pt idx="78">
                  <c:v>52.333333333333343</c:v>
                </c:pt>
                <c:pt idx="79">
                  <c:v>52.45000000000001</c:v>
                </c:pt>
                <c:pt idx="80">
                  <c:v>52.32500000000001</c:v>
                </c:pt>
                <c:pt idx="81">
                  <c:v>52.449999999999996</c:v>
                </c:pt>
                <c:pt idx="82">
                  <c:v>52.633333333333326</c:v>
                </c:pt>
                <c:pt idx="83">
                  <c:v>52.766666666666659</c:v>
                </c:pt>
                <c:pt idx="84">
                  <c:v>52.783333333333331</c:v>
                </c:pt>
                <c:pt idx="85">
                  <c:v>52.908333333333331</c:v>
                </c:pt>
                <c:pt idx="86">
                  <c:v>52.824999999999996</c:v>
                </c:pt>
                <c:pt idx="87">
                  <c:v>52.841666666666669</c:v>
                </c:pt>
                <c:pt idx="88">
                  <c:v>52.816666666666663</c:v>
                </c:pt>
                <c:pt idx="89">
                  <c:v>52.75</c:v>
                </c:pt>
                <c:pt idx="90">
                  <c:v>52.541666666666664</c:v>
                </c:pt>
                <c:pt idx="91">
                  <c:v>52.308333333333337</c:v>
                </c:pt>
                <c:pt idx="92">
                  <c:v>52.266666666666673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69-4515-96BB-552B8A3FBC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Indonesia!$C$1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Indonesia!$B$2:$B$91</c:f>
              <c:numCache>
                <c:formatCode>m/d/yyyy</c:formatCode>
                <c:ptCount val="90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</c:numCache>
            </c:numRef>
          </c:cat>
          <c:val>
            <c:numRef>
              <c:f>Indonesia!$C$2:$C$91</c:f>
              <c:numCache>
                <c:formatCode>0.00</c:formatCode>
                <c:ptCount val="90"/>
                <c:pt idx="0">
                  <c:v>51.4</c:v>
                </c:pt>
                <c:pt idx="1">
                  <c:v>51.6</c:v>
                </c:pt>
                <c:pt idx="2">
                  <c:v>50.5</c:v>
                </c:pt>
                <c:pt idx="3">
                  <c:v>51.9</c:v>
                </c:pt>
                <c:pt idx="4">
                  <c:v>51.5</c:v>
                </c:pt>
                <c:pt idx="5">
                  <c:v>50.7</c:v>
                </c:pt>
                <c:pt idx="6">
                  <c:v>48.2</c:v>
                </c:pt>
                <c:pt idx="7">
                  <c:v>50.5</c:v>
                </c:pt>
                <c:pt idx="8">
                  <c:v>51.3</c:v>
                </c:pt>
                <c:pt idx="9">
                  <c:v>51.7</c:v>
                </c:pt>
                <c:pt idx="10">
                  <c:v>51.6</c:v>
                </c:pt>
                <c:pt idx="11">
                  <c:v>51</c:v>
                </c:pt>
                <c:pt idx="12">
                  <c:v>50.7</c:v>
                </c:pt>
                <c:pt idx="13">
                  <c:v>58.5</c:v>
                </c:pt>
                <c:pt idx="14">
                  <c:v>50.2</c:v>
                </c:pt>
                <c:pt idx="15">
                  <c:v>50.9</c:v>
                </c:pt>
                <c:pt idx="16">
                  <c:v>50.3</c:v>
                </c:pt>
                <c:pt idx="17">
                  <c:v>50.9</c:v>
                </c:pt>
                <c:pt idx="18">
                  <c:v>51</c:v>
                </c:pt>
                <c:pt idx="19">
                  <c:v>50.5</c:v>
                </c:pt>
                <c:pt idx="20">
                  <c:v>50.1</c:v>
                </c:pt>
                <c:pt idx="21">
                  <c:v>51.1</c:v>
                </c:pt>
                <c:pt idx="22">
                  <c:v>52.4</c:v>
                </c:pt>
                <c:pt idx="23">
                  <c:v>52.7</c:v>
                </c:pt>
                <c:pt idx="24">
                  <c:v>52.7</c:v>
                </c:pt>
                <c:pt idx="25">
                  <c:v>49.5</c:v>
                </c:pt>
                <c:pt idx="26">
                  <c:v>50.7</c:v>
                </c:pt>
                <c:pt idx="27">
                  <c:v>49.2</c:v>
                </c:pt>
                <c:pt idx="28">
                  <c:v>48</c:v>
                </c:pt>
                <c:pt idx="29">
                  <c:v>47.6</c:v>
                </c:pt>
                <c:pt idx="30">
                  <c:v>48.5</c:v>
                </c:pt>
                <c:pt idx="31">
                  <c:v>47.5</c:v>
                </c:pt>
                <c:pt idx="32">
                  <c:v>46.4</c:v>
                </c:pt>
                <c:pt idx="33">
                  <c:v>46.7</c:v>
                </c:pt>
                <c:pt idx="34">
                  <c:v>47.1</c:v>
                </c:pt>
                <c:pt idx="35">
                  <c:v>47.8</c:v>
                </c:pt>
                <c:pt idx="36">
                  <c:v>47.3</c:v>
                </c:pt>
                <c:pt idx="37">
                  <c:v>48.4</c:v>
                </c:pt>
                <c:pt idx="38">
                  <c:v>47.4</c:v>
                </c:pt>
                <c:pt idx="39">
                  <c:v>47.8</c:v>
                </c:pt>
                <c:pt idx="40">
                  <c:v>46.9</c:v>
                </c:pt>
                <c:pt idx="41">
                  <c:v>47.8</c:v>
                </c:pt>
                <c:pt idx="42">
                  <c:v>48.9</c:v>
                </c:pt>
                <c:pt idx="43">
                  <c:v>48.7</c:v>
                </c:pt>
                <c:pt idx="44">
                  <c:v>50.6</c:v>
                </c:pt>
                <c:pt idx="45">
                  <c:v>50.9</c:v>
                </c:pt>
                <c:pt idx="46">
                  <c:v>50.6</c:v>
                </c:pt>
                <c:pt idx="47">
                  <c:v>51.9</c:v>
                </c:pt>
                <c:pt idx="48">
                  <c:v>48.4</c:v>
                </c:pt>
                <c:pt idx="49">
                  <c:v>50.4</c:v>
                </c:pt>
                <c:pt idx="50">
                  <c:v>50.9</c:v>
                </c:pt>
                <c:pt idx="51">
                  <c:v>48.7</c:v>
                </c:pt>
                <c:pt idx="52">
                  <c:v>49.7</c:v>
                </c:pt>
                <c:pt idx="53">
                  <c:v>49</c:v>
                </c:pt>
                <c:pt idx="54">
                  <c:v>50.4</c:v>
                </c:pt>
                <c:pt idx="55">
                  <c:v>49.3</c:v>
                </c:pt>
                <c:pt idx="56">
                  <c:v>50.5</c:v>
                </c:pt>
                <c:pt idx="57">
                  <c:v>51.2</c:v>
                </c:pt>
                <c:pt idx="58">
                  <c:v>50.6</c:v>
                </c:pt>
                <c:pt idx="59">
                  <c:v>49.5</c:v>
                </c:pt>
                <c:pt idx="60">
                  <c:v>48.6</c:v>
                </c:pt>
                <c:pt idx="61">
                  <c:v>50.7</c:v>
                </c:pt>
                <c:pt idx="62">
                  <c:v>50.4</c:v>
                </c:pt>
                <c:pt idx="63">
                  <c:v>50.1</c:v>
                </c:pt>
                <c:pt idx="64">
                  <c:v>50.4</c:v>
                </c:pt>
                <c:pt idx="65">
                  <c:v>49.3</c:v>
                </c:pt>
                <c:pt idx="66">
                  <c:v>49.9</c:v>
                </c:pt>
                <c:pt idx="67">
                  <c:v>51.4</c:v>
                </c:pt>
                <c:pt idx="68">
                  <c:v>50.7</c:v>
                </c:pt>
                <c:pt idx="69">
                  <c:v>51.6</c:v>
                </c:pt>
                <c:pt idx="70">
                  <c:v>51.7</c:v>
                </c:pt>
                <c:pt idx="71">
                  <c:v>50.3</c:v>
                </c:pt>
                <c:pt idx="72">
                  <c:v>50.5</c:v>
                </c:pt>
                <c:pt idx="73">
                  <c:v>51.9</c:v>
                </c:pt>
                <c:pt idx="74">
                  <c:v>50.7</c:v>
                </c:pt>
                <c:pt idx="75">
                  <c:v>50.5</c:v>
                </c:pt>
                <c:pt idx="76">
                  <c:v>50.4</c:v>
                </c:pt>
                <c:pt idx="77">
                  <c:v>51.2</c:v>
                </c:pt>
                <c:pt idx="78">
                  <c:v>49.9</c:v>
                </c:pt>
                <c:pt idx="79">
                  <c:v>50.1</c:v>
                </c:pt>
                <c:pt idx="80">
                  <c:v>51.2</c:v>
                </c:pt>
                <c:pt idx="81">
                  <c:v>50.4</c:v>
                </c:pt>
                <c:pt idx="82">
                  <c:v>51.6</c:v>
                </c:pt>
                <c:pt idx="83">
                  <c:v>50.6</c:v>
                </c:pt>
                <c:pt idx="84">
                  <c:v>49.6</c:v>
                </c:pt>
                <c:pt idx="85">
                  <c:v>49</c:v>
                </c:pt>
                <c:pt idx="86">
                  <c:v>49.1</c:v>
                </c:pt>
                <c:pt idx="87">
                  <c:v>47.7</c:v>
                </c:pt>
                <c:pt idx="88">
                  <c:v>48.2</c:v>
                </c:pt>
                <c:pt idx="89">
                  <c:v>49.5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75-4E8E-AFB4-3136FC4790C9}"/>
            </c:ext>
          </c:extLst>
        </c:ser>
        <c:ser>
          <c:idx val="1"/>
          <c:order val="1"/>
          <c:tx>
            <c:strRef>
              <c:f>Indonesia!$D$1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Indonesia!$B$2:$B$91</c:f>
              <c:numCache>
                <c:formatCode>m/d/yyyy</c:formatCode>
                <c:ptCount val="90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</c:numCache>
            </c:numRef>
          </c:cat>
          <c:val>
            <c:numRef>
              <c:f>Indonesia!$D$2:$D$91</c:f>
              <c:numCache>
                <c:formatCode>0.00</c:formatCode>
                <c:ptCount val="90"/>
                <c:pt idx="1">
                  <c:v>0.20000000000000284</c:v>
                </c:pt>
                <c:pt idx="2">
                  <c:v>-1.1000000000000014</c:v>
                </c:pt>
                <c:pt idx="3">
                  <c:v>1.3999999999999986</c:v>
                </c:pt>
                <c:pt idx="4">
                  <c:v>-0.39999999999999858</c:v>
                </c:pt>
                <c:pt idx="5">
                  <c:v>-0.79999999999999716</c:v>
                </c:pt>
                <c:pt idx="6">
                  <c:v>-2.5</c:v>
                </c:pt>
                <c:pt idx="7">
                  <c:v>2.2999999999999972</c:v>
                </c:pt>
                <c:pt idx="8">
                  <c:v>0.79999999999999716</c:v>
                </c:pt>
                <c:pt idx="9">
                  <c:v>0.40000000000000568</c:v>
                </c:pt>
                <c:pt idx="10">
                  <c:v>-0.10000000000000142</c:v>
                </c:pt>
                <c:pt idx="11">
                  <c:v>-0.60000000000000142</c:v>
                </c:pt>
                <c:pt idx="12">
                  <c:v>-0.29999999999999716</c:v>
                </c:pt>
                <c:pt idx="13">
                  <c:v>7.7999999999999972</c:v>
                </c:pt>
                <c:pt idx="14">
                  <c:v>-8.2999999999999972</c:v>
                </c:pt>
                <c:pt idx="15">
                  <c:v>0.69999999999999574</c:v>
                </c:pt>
                <c:pt idx="16">
                  <c:v>-0.60000000000000142</c:v>
                </c:pt>
                <c:pt idx="17">
                  <c:v>0.60000000000000142</c:v>
                </c:pt>
                <c:pt idx="18">
                  <c:v>0.10000000000000142</c:v>
                </c:pt>
                <c:pt idx="19">
                  <c:v>-0.5</c:v>
                </c:pt>
                <c:pt idx="20">
                  <c:v>-0.39999999999999858</c:v>
                </c:pt>
                <c:pt idx="21">
                  <c:v>1</c:v>
                </c:pt>
                <c:pt idx="22">
                  <c:v>1.2999999999999972</c:v>
                </c:pt>
                <c:pt idx="23">
                  <c:v>0.30000000000000426</c:v>
                </c:pt>
                <c:pt idx="24">
                  <c:v>0</c:v>
                </c:pt>
                <c:pt idx="25">
                  <c:v>-3.2000000000000028</c:v>
                </c:pt>
                <c:pt idx="26">
                  <c:v>1.2000000000000028</c:v>
                </c:pt>
                <c:pt idx="27">
                  <c:v>-1.5</c:v>
                </c:pt>
                <c:pt idx="28">
                  <c:v>-1.2000000000000028</c:v>
                </c:pt>
                <c:pt idx="29">
                  <c:v>-0.39999999999999858</c:v>
                </c:pt>
                <c:pt idx="30">
                  <c:v>0.89999999999999858</c:v>
                </c:pt>
                <c:pt idx="31">
                  <c:v>-1</c:v>
                </c:pt>
                <c:pt idx="32">
                  <c:v>-1.1000000000000014</c:v>
                </c:pt>
                <c:pt idx="33">
                  <c:v>0.30000000000000426</c:v>
                </c:pt>
                <c:pt idx="34">
                  <c:v>0.39999999999999858</c:v>
                </c:pt>
                <c:pt idx="35">
                  <c:v>0.69999999999999574</c:v>
                </c:pt>
                <c:pt idx="36">
                  <c:v>-0.5</c:v>
                </c:pt>
                <c:pt idx="37">
                  <c:v>1.1000000000000014</c:v>
                </c:pt>
                <c:pt idx="38">
                  <c:v>-1</c:v>
                </c:pt>
                <c:pt idx="39">
                  <c:v>0.39999999999999858</c:v>
                </c:pt>
                <c:pt idx="40">
                  <c:v>-0.89999999999999858</c:v>
                </c:pt>
                <c:pt idx="41">
                  <c:v>0.89999999999999858</c:v>
                </c:pt>
                <c:pt idx="42">
                  <c:v>1.1000000000000014</c:v>
                </c:pt>
                <c:pt idx="43">
                  <c:v>-0.19999999999999574</c:v>
                </c:pt>
                <c:pt idx="44">
                  <c:v>1.8999999999999986</c:v>
                </c:pt>
                <c:pt idx="45">
                  <c:v>0.29999999999999716</c:v>
                </c:pt>
                <c:pt idx="46">
                  <c:v>-0.29999999999999716</c:v>
                </c:pt>
                <c:pt idx="47">
                  <c:v>1.2999999999999972</c:v>
                </c:pt>
                <c:pt idx="48">
                  <c:v>-3.5</c:v>
                </c:pt>
                <c:pt idx="49">
                  <c:v>2</c:v>
                </c:pt>
                <c:pt idx="50">
                  <c:v>0.5</c:v>
                </c:pt>
                <c:pt idx="51">
                  <c:v>-2.1999999999999957</c:v>
                </c:pt>
                <c:pt idx="52">
                  <c:v>1</c:v>
                </c:pt>
                <c:pt idx="53">
                  <c:v>-0.70000000000000284</c:v>
                </c:pt>
                <c:pt idx="54">
                  <c:v>1.3999999999999986</c:v>
                </c:pt>
                <c:pt idx="55">
                  <c:v>-1.1000000000000014</c:v>
                </c:pt>
                <c:pt idx="56">
                  <c:v>1.2000000000000028</c:v>
                </c:pt>
                <c:pt idx="57">
                  <c:v>0.70000000000000284</c:v>
                </c:pt>
                <c:pt idx="58">
                  <c:v>-0.60000000000000142</c:v>
                </c:pt>
                <c:pt idx="59">
                  <c:v>-1.1000000000000014</c:v>
                </c:pt>
                <c:pt idx="60">
                  <c:v>-0.89999999999999858</c:v>
                </c:pt>
                <c:pt idx="61">
                  <c:v>2.1000000000000014</c:v>
                </c:pt>
                <c:pt idx="62">
                  <c:v>-0.30000000000000426</c:v>
                </c:pt>
                <c:pt idx="63">
                  <c:v>-0.29999999999999716</c:v>
                </c:pt>
                <c:pt idx="64">
                  <c:v>0.29999999999999716</c:v>
                </c:pt>
                <c:pt idx="65">
                  <c:v>-1.1000000000000014</c:v>
                </c:pt>
                <c:pt idx="66">
                  <c:v>0.60000000000000142</c:v>
                </c:pt>
                <c:pt idx="67">
                  <c:v>1.5</c:v>
                </c:pt>
                <c:pt idx="68">
                  <c:v>-0.69999999999999574</c:v>
                </c:pt>
                <c:pt idx="69">
                  <c:v>0.89999999999999858</c:v>
                </c:pt>
                <c:pt idx="70">
                  <c:v>0.10000000000000142</c:v>
                </c:pt>
                <c:pt idx="71">
                  <c:v>-1.4000000000000057</c:v>
                </c:pt>
                <c:pt idx="72">
                  <c:v>0.20000000000000284</c:v>
                </c:pt>
                <c:pt idx="73">
                  <c:v>1.3999999999999986</c:v>
                </c:pt>
                <c:pt idx="74">
                  <c:v>-1.1999999999999957</c:v>
                </c:pt>
                <c:pt idx="75">
                  <c:v>-0.20000000000000284</c:v>
                </c:pt>
                <c:pt idx="76">
                  <c:v>-0.10000000000000142</c:v>
                </c:pt>
                <c:pt idx="77">
                  <c:v>0.80000000000000426</c:v>
                </c:pt>
                <c:pt idx="78">
                  <c:v>-1.3000000000000043</c:v>
                </c:pt>
                <c:pt idx="79">
                  <c:v>0.20000000000000284</c:v>
                </c:pt>
                <c:pt idx="80">
                  <c:v>1.1000000000000014</c:v>
                </c:pt>
                <c:pt idx="81">
                  <c:v>-0.80000000000000426</c:v>
                </c:pt>
                <c:pt idx="82">
                  <c:v>1.2000000000000028</c:v>
                </c:pt>
                <c:pt idx="83">
                  <c:v>-1</c:v>
                </c:pt>
                <c:pt idx="84">
                  <c:v>-1</c:v>
                </c:pt>
                <c:pt idx="85">
                  <c:v>-0.60000000000000142</c:v>
                </c:pt>
                <c:pt idx="86">
                  <c:v>0.10000000000000142</c:v>
                </c:pt>
                <c:pt idx="87">
                  <c:v>-1.3999999999999986</c:v>
                </c:pt>
                <c:pt idx="88">
                  <c:v>0.5</c:v>
                </c:pt>
                <c:pt idx="89">
                  <c:v>1.2999999999999972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75-4E8E-AFB4-3136FC4790C9}"/>
            </c:ext>
          </c:extLst>
        </c:ser>
        <c:ser>
          <c:idx val="2"/>
          <c:order val="2"/>
          <c:tx>
            <c:strRef>
              <c:f>Indonesia!$E$1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Indonesia!$B$2:$B$91</c:f>
              <c:numCache>
                <c:formatCode>m/d/yyyy</c:formatCode>
                <c:ptCount val="90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</c:numCache>
            </c:numRef>
          </c:cat>
          <c:val>
            <c:numRef>
              <c:f>Indonesia!$E$2:$E$91</c:f>
              <c:numCache>
                <c:formatCode>0.00</c:formatCode>
                <c:ptCount val="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51.245454545454542</c:v>
                </c:pt>
                <c:pt idx="12">
                  <c:v>51.18181818181818</c:v>
                </c:pt>
                <c:pt idx="13">
                  <c:v>51.809090909090919</c:v>
                </c:pt>
                <c:pt idx="14">
                  <c:v>51.781818181818196</c:v>
                </c:pt>
                <c:pt idx="15">
                  <c:v>51.690909090909095</c:v>
                </c:pt>
                <c:pt idx="16">
                  <c:v>51.581818181818171</c:v>
                </c:pt>
                <c:pt idx="17">
                  <c:v>51.599999999999994</c:v>
                </c:pt>
                <c:pt idx="18">
                  <c:v>51.54999999999999</c:v>
                </c:pt>
                <c:pt idx="19">
                  <c:v>51.550000000000004</c:v>
                </c:pt>
                <c:pt idx="20">
                  <c:v>51.449999999999996</c:v>
                </c:pt>
                <c:pt idx="21">
                  <c:v>51.4</c:v>
                </c:pt>
                <c:pt idx="22">
                  <c:v>51.466666666666661</c:v>
                </c:pt>
                <c:pt idx="23">
                  <c:v>51.608333333333341</c:v>
                </c:pt>
                <c:pt idx="24">
                  <c:v>51.775000000000006</c:v>
                </c:pt>
                <c:pt idx="25">
                  <c:v>51.024999999999999</c:v>
                </c:pt>
                <c:pt idx="26">
                  <c:v>51.06666666666667</c:v>
                </c:pt>
                <c:pt idx="27">
                  <c:v>50.925000000000004</c:v>
                </c:pt>
                <c:pt idx="28">
                  <c:v>50.733333333333327</c:v>
                </c:pt>
                <c:pt idx="29">
                  <c:v>50.458333333333336</c:v>
                </c:pt>
                <c:pt idx="30">
                  <c:v>50.25</c:v>
                </c:pt>
                <c:pt idx="31">
                  <c:v>50</c:v>
                </c:pt>
                <c:pt idx="32">
                  <c:v>49.691666666666663</c:v>
                </c:pt>
                <c:pt idx="33">
                  <c:v>49.32500000000001</c:v>
                </c:pt>
                <c:pt idx="34">
                  <c:v>48.883333333333333</c:v>
                </c:pt>
                <c:pt idx="35">
                  <c:v>48.474999999999994</c:v>
                </c:pt>
                <c:pt idx="36">
                  <c:v>48.024999999999999</c:v>
                </c:pt>
                <c:pt idx="37">
                  <c:v>47.93333333333333</c:v>
                </c:pt>
                <c:pt idx="38">
                  <c:v>47.658333333333331</c:v>
                </c:pt>
                <c:pt idx="39">
                  <c:v>47.541666666666664</c:v>
                </c:pt>
                <c:pt idx="40">
                  <c:v>47.449999999999996</c:v>
                </c:pt>
                <c:pt idx="41">
                  <c:v>47.466666666666661</c:v>
                </c:pt>
                <c:pt idx="42">
                  <c:v>47.499999999999993</c:v>
                </c:pt>
                <c:pt idx="43">
                  <c:v>47.6</c:v>
                </c:pt>
                <c:pt idx="44">
                  <c:v>47.95000000000001</c:v>
                </c:pt>
                <c:pt idx="45">
                  <c:v>48.29999999999999</c:v>
                </c:pt>
                <c:pt idx="46">
                  <c:v>48.591666666666669</c:v>
                </c:pt>
                <c:pt idx="47">
                  <c:v>48.93333333333333</c:v>
                </c:pt>
                <c:pt idx="48">
                  <c:v>49.024999999999999</c:v>
                </c:pt>
                <c:pt idx="49">
                  <c:v>49.191666666666663</c:v>
                </c:pt>
                <c:pt idx="50">
                  <c:v>49.483333333333327</c:v>
                </c:pt>
                <c:pt idx="51">
                  <c:v>49.558333333333337</c:v>
                </c:pt>
                <c:pt idx="52">
                  <c:v>49.791666666666664</c:v>
                </c:pt>
                <c:pt idx="53">
                  <c:v>49.891666666666659</c:v>
                </c:pt>
                <c:pt idx="54">
                  <c:v>50.016666666666659</c:v>
                </c:pt>
                <c:pt idx="55">
                  <c:v>50.066666666666663</c:v>
                </c:pt>
                <c:pt idx="56">
                  <c:v>50.05833333333333</c:v>
                </c:pt>
                <c:pt idx="57">
                  <c:v>50.083333333333336</c:v>
                </c:pt>
                <c:pt idx="58">
                  <c:v>50.083333333333336</c:v>
                </c:pt>
                <c:pt idx="59">
                  <c:v>49.883333333333326</c:v>
                </c:pt>
                <c:pt idx="60">
                  <c:v>49.900000000000006</c:v>
                </c:pt>
                <c:pt idx="61">
                  <c:v>49.925000000000004</c:v>
                </c:pt>
                <c:pt idx="62">
                  <c:v>49.883333333333333</c:v>
                </c:pt>
                <c:pt idx="63">
                  <c:v>50</c:v>
                </c:pt>
                <c:pt idx="64">
                  <c:v>50.05833333333333</c:v>
                </c:pt>
                <c:pt idx="65">
                  <c:v>50.083333333333336</c:v>
                </c:pt>
                <c:pt idx="66">
                  <c:v>50.041666666666657</c:v>
                </c:pt>
                <c:pt idx="67">
                  <c:v>50.216666666666669</c:v>
                </c:pt>
                <c:pt idx="68">
                  <c:v>50.233333333333341</c:v>
                </c:pt>
                <c:pt idx="69">
                  <c:v>50.266666666666659</c:v>
                </c:pt>
                <c:pt idx="70">
                  <c:v>50.358333333333327</c:v>
                </c:pt>
                <c:pt idx="71">
                  <c:v>50.42499999999999</c:v>
                </c:pt>
                <c:pt idx="72">
                  <c:v>50.583333333333321</c:v>
                </c:pt>
                <c:pt idx="73">
                  <c:v>50.68333333333333</c:v>
                </c:pt>
                <c:pt idx="74">
                  <c:v>50.708333333333343</c:v>
                </c:pt>
                <c:pt idx="75">
                  <c:v>50.741666666666667</c:v>
                </c:pt>
                <c:pt idx="76">
                  <c:v>50.741666666666667</c:v>
                </c:pt>
                <c:pt idx="77">
                  <c:v>50.900000000000006</c:v>
                </c:pt>
                <c:pt idx="78">
                  <c:v>50.9</c:v>
                </c:pt>
                <c:pt idx="79">
                  <c:v>50.791666666666664</c:v>
                </c:pt>
                <c:pt idx="80">
                  <c:v>50.833333333333336</c:v>
                </c:pt>
                <c:pt idx="81">
                  <c:v>50.733333333333327</c:v>
                </c:pt>
                <c:pt idx="82">
                  <c:v>50.724999999999994</c:v>
                </c:pt>
                <c:pt idx="83">
                  <c:v>50.75</c:v>
                </c:pt>
                <c:pt idx="84">
                  <c:v>50.675000000000004</c:v>
                </c:pt>
                <c:pt idx="85">
                  <c:v>50.433333333333337</c:v>
                </c:pt>
                <c:pt idx="86">
                  <c:v>50.300000000000004</c:v>
                </c:pt>
                <c:pt idx="87">
                  <c:v>50.06666666666667</c:v>
                </c:pt>
                <c:pt idx="88">
                  <c:v>49.883333333333347</c:v>
                </c:pt>
                <c:pt idx="89">
                  <c:v>49.741666666666674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075-4E8E-AFB4-3136FC4790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Ireland!$C$1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Ireland!$B$2:$B$99</c:f>
              <c:numCache>
                <c:formatCode>m/d/yyyy</c:formatCode>
                <c:ptCount val="98"/>
                <c:pt idx="0">
                  <c:v>40575</c:v>
                </c:pt>
                <c:pt idx="1">
                  <c:v>40878</c:v>
                </c:pt>
                <c:pt idx="2">
                  <c:v>40909</c:v>
                </c:pt>
                <c:pt idx="3">
                  <c:v>40940</c:v>
                </c:pt>
                <c:pt idx="4">
                  <c:v>40969</c:v>
                </c:pt>
                <c:pt idx="5">
                  <c:v>41000</c:v>
                </c:pt>
                <c:pt idx="6">
                  <c:v>44154</c:v>
                </c:pt>
                <c:pt idx="7">
                  <c:v>41061</c:v>
                </c:pt>
                <c:pt idx="8">
                  <c:v>41091</c:v>
                </c:pt>
                <c:pt idx="9">
                  <c:v>41122</c:v>
                </c:pt>
                <c:pt idx="10">
                  <c:v>41153</c:v>
                </c:pt>
                <c:pt idx="11">
                  <c:v>41183</c:v>
                </c:pt>
                <c:pt idx="12">
                  <c:v>41214</c:v>
                </c:pt>
                <c:pt idx="13">
                  <c:v>41244</c:v>
                </c:pt>
                <c:pt idx="14">
                  <c:v>41275</c:v>
                </c:pt>
                <c:pt idx="15">
                  <c:v>41306</c:v>
                </c:pt>
                <c:pt idx="16">
                  <c:v>41334</c:v>
                </c:pt>
                <c:pt idx="17">
                  <c:v>41365</c:v>
                </c:pt>
                <c:pt idx="18">
                  <c:v>41395</c:v>
                </c:pt>
                <c:pt idx="19">
                  <c:v>41426</c:v>
                </c:pt>
                <c:pt idx="20">
                  <c:v>41456</c:v>
                </c:pt>
                <c:pt idx="21">
                  <c:v>41487</c:v>
                </c:pt>
                <c:pt idx="22">
                  <c:v>41518</c:v>
                </c:pt>
                <c:pt idx="23">
                  <c:v>41548</c:v>
                </c:pt>
                <c:pt idx="24">
                  <c:v>41579</c:v>
                </c:pt>
                <c:pt idx="25">
                  <c:v>41609</c:v>
                </c:pt>
                <c:pt idx="26">
                  <c:v>41640</c:v>
                </c:pt>
                <c:pt idx="27">
                  <c:v>41671</c:v>
                </c:pt>
                <c:pt idx="28">
                  <c:v>41699</c:v>
                </c:pt>
                <c:pt idx="29">
                  <c:v>41730</c:v>
                </c:pt>
                <c:pt idx="30">
                  <c:v>41760</c:v>
                </c:pt>
                <c:pt idx="31">
                  <c:v>41791</c:v>
                </c:pt>
                <c:pt idx="32">
                  <c:v>41821</c:v>
                </c:pt>
                <c:pt idx="33">
                  <c:v>41852</c:v>
                </c:pt>
                <c:pt idx="34">
                  <c:v>41883</c:v>
                </c:pt>
                <c:pt idx="35">
                  <c:v>41913</c:v>
                </c:pt>
                <c:pt idx="36">
                  <c:v>41944</c:v>
                </c:pt>
                <c:pt idx="37">
                  <c:v>41974</c:v>
                </c:pt>
                <c:pt idx="38">
                  <c:v>42005</c:v>
                </c:pt>
                <c:pt idx="39">
                  <c:v>42036</c:v>
                </c:pt>
                <c:pt idx="40">
                  <c:v>42064</c:v>
                </c:pt>
                <c:pt idx="41">
                  <c:v>42095</c:v>
                </c:pt>
                <c:pt idx="42">
                  <c:v>42125</c:v>
                </c:pt>
                <c:pt idx="43">
                  <c:v>42156</c:v>
                </c:pt>
                <c:pt idx="44">
                  <c:v>42186</c:v>
                </c:pt>
                <c:pt idx="45">
                  <c:v>42217</c:v>
                </c:pt>
                <c:pt idx="46">
                  <c:v>42248</c:v>
                </c:pt>
                <c:pt idx="47">
                  <c:v>42278</c:v>
                </c:pt>
                <c:pt idx="48">
                  <c:v>42309</c:v>
                </c:pt>
                <c:pt idx="49">
                  <c:v>42339</c:v>
                </c:pt>
                <c:pt idx="50">
                  <c:v>42370</c:v>
                </c:pt>
                <c:pt idx="51">
                  <c:v>42401</c:v>
                </c:pt>
                <c:pt idx="52">
                  <c:v>42430</c:v>
                </c:pt>
                <c:pt idx="53">
                  <c:v>42461</c:v>
                </c:pt>
                <c:pt idx="54">
                  <c:v>42491</c:v>
                </c:pt>
                <c:pt idx="55">
                  <c:v>42522</c:v>
                </c:pt>
                <c:pt idx="56">
                  <c:v>42552</c:v>
                </c:pt>
                <c:pt idx="57">
                  <c:v>42583</c:v>
                </c:pt>
                <c:pt idx="58">
                  <c:v>42614</c:v>
                </c:pt>
                <c:pt idx="59">
                  <c:v>42644</c:v>
                </c:pt>
                <c:pt idx="60">
                  <c:v>42675</c:v>
                </c:pt>
                <c:pt idx="61">
                  <c:v>42705</c:v>
                </c:pt>
                <c:pt idx="62">
                  <c:v>42736</c:v>
                </c:pt>
                <c:pt idx="63">
                  <c:v>42767</c:v>
                </c:pt>
                <c:pt idx="64">
                  <c:v>42795</c:v>
                </c:pt>
                <c:pt idx="65">
                  <c:v>42826</c:v>
                </c:pt>
                <c:pt idx="66">
                  <c:v>42856</c:v>
                </c:pt>
                <c:pt idx="67">
                  <c:v>42887</c:v>
                </c:pt>
                <c:pt idx="68">
                  <c:v>42917</c:v>
                </c:pt>
                <c:pt idx="69">
                  <c:v>42948</c:v>
                </c:pt>
                <c:pt idx="70">
                  <c:v>42979</c:v>
                </c:pt>
                <c:pt idx="71">
                  <c:v>43009</c:v>
                </c:pt>
                <c:pt idx="72">
                  <c:v>43040</c:v>
                </c:pt>
                <c:pt idx="73">
                  <c:v>43070</c:v>
                </c:pt>
                <c:pt idx="74">
                  <c:v>43101</c:v>
                </c:pt>
                <c:pt idx="75">
                  <c:v>43132</c:v>
                </c:pt>
                <c:pt idx="76">
                  <c:v>43160</c:v>
                </c:pt>
                <c:pt idx="77">
                  <c:v>43191</c:v>
                </c:pt>
                <c:pt idx="78">
                  <c:v>43221</c:v>
                </c:pt>
                <c:pt idx="79">
                  <c:v>43252</c:v>
                </c:pt>
                <c:pt idx="80">
                  <c:v>43282</c:v>
                </c:pt>
                <c:pt idx="81">
                  <c:v>43313</c:v>
                </c:pt>
                <c:pt idx="82">
                  <c:v>43344</c:v>
                </c:pt>
                <c:pt idx="83">
                  <c:v>43374</c:v>
                </c:pt>
                <c:pt idx="84">
                  <c:v>43405</c:v>
                </c:pt>
                <c:pt idx="85">
                  <c:v>43435</c:v>
                </c:pt>
                <c:pt idx="86">
                  <c:v>43466</c:v>
                </c:pt>
                <c:pt idx="87">
                  <c:v>43497</c:v>
                </c:pt>
                <c:pt idx="88">
                  <c:v>43525</c:v>
                </c:pt>
                <c:pt idx="89">
                  <c:v>43556</c:v>
                </c:pt>
                <c:pt idx="90">
                  <c:v>43586</c:v>
                </c:pt>
                <c:pt idx="91">
                  <c:v>43617</c:v>
                </c:pt>
                <c:pt idx="92">
                  <c:v>43647</c:v>
                </c:pt>
                <c:pt idx="93">
                  <c:v>43678</c:v>
                </c:pt>
                <c:pt idx="94">
                  <c:v>43709</c:v>
                </c:pt>
                <c:pt idx="95">
                  <c:v>43739</c:v>
                </c:pt>
                <c:pt idx="96">
                  <c:v>43770</c:v>
                </c:pt>
                <c:pt idx="97">
                  <c:v>43800</c:v>
                </c:pt>
              </c:numCache>
            </c:numRef>
          </c:cat>
          <c:val>
            <c:numRef>
              <c:f>Ireland!$C$2:$C$99</c:f>
              <c:numCache>
                <c:formatCode>0.00</c:formatCode>
                <c:ptCount val="98"/>
                <c:pt idx="0">
                  <c:v>55.1</c:v>
                </c:pt>
                <c:pt idx="1">
                  <c:v>49.8</c:v>
                </c:pt>
                <c:pt idx="2">
                  <c:v>48.2</c:v>
                </c:pt>
                <c:pt idx="3">
                  <c:v>49.71</c:v>
                </c:pt>
                <c:pt idx="4">
                  <c:v>50.1</c:v>
                </c:pt>
                <c:pt idx="5">
                  <c:v>48.6</c:v>
                </c:pt>
                <c:pt idx="6">
                  <c:v>49.7</c:v>
                </c:pt>
                <c:pt idx="7">
                  <c:v>51.5</c:v>
                </c:pt>
                <c:pt idx="8">
                  <c:v>51.2</c:v>
                </c:pt>
                <c:pt idx="9">
                  <c:v>53.1</c:v>
                </c:pt>
                <c:pt idx="10">
                  <c:v>53.9</c:v>
                </c:pt>
                <c:pt idx="11">
                  <c:v>50.9</c:v>
                </c:pt>
                <c:pt idx="12">
                  <c:v>51.8</c:v>
                </c:pt>
                <c:pt idx="13">
                  <c:v>52.1</c:v>
                </c:pt>
                <c:pt idx="14">
                  <c:v>52.4</c:v>
                </c:pt>
                <c:pt idx="15">
                  <c:v>51.4</c:v>
                </c:pt>
                <c:pt idx="16">
                  <c:v>50.3</c:v>
                </c:pt>
                <c:pt idx="17">
                  <c:v>48.6</c:v>
                </c:pt>
                <c:pt idx="18">
                  <c:v>51.5</c:v>
                </c:pt>
                <c:pt idx="19">
                  <c:v>49.7</c:v>
                </c:pt>
                <c:pt idx="20">
                  <c:v>49.7</c:v>
                </c:pt>
                <c:pt idx="21">
                  <c:v>52</c:v>
                </c:pt>
                <c:pt idx="22">
                  <c:v>52.7</c:v>
                </c:pt>
                <c:pt idx="23">
                  <c:v>54.9</c:v>
                </c:pt>
                <c:pt idx="24">
                  <c:v>52.4</c:v>
                </c:pt>
                <c:pt idx="25">
                  <c:v>53.5</c:v>
                </c:pt>
                <c:pt idx="26">
                  <c:v>52.8</c:v>
                </c:pt>
                <c:pt idx="27">
                  <c:v>52.9</c:v>
                </c:pt>
                <c:pt idx="28">
                  <c:v>55.5</c:v>
                </c:pt>
                <c:pt idx="29">
                  <c:v>56.1</c:v>
                </c:pt>
                <c:pt idx="30">
                  <c:v>55</c:v>
                </c:pt>
                <c:pt idx="31">
                  <c:v>55.3</c:v>
                </c:pt>
                <c:pt idx="32">
                  <c:v>55.4</c:v>
                </c:pt>
                <c:pt idx="33">
                  <c:v>57.3</c:v>
                </c:pt>
                <c:pt idx="34">
                  <c:v>55.7</c:v>
                </c:pt>
                <c:pt idx="35">
                  <c:v>56.6</c:v>
                </c:pt>
                <c:pt idx="36">
                  <c:v>56.2</c:v>
                </c:pt>
                <c:pt idx="37">
                  <c:v>56.9</c:v>
                </c:pt>
                <c:pt idx="38">
                  <c:v>55.1</c:v>
                </c:pt>
                <c:pt idx="39">
                  <c:v>57.5</c:v>
                </c:pt>
                <c:pt idx="40">
                  <c:v>56.8</c:v>
                </c:pt>
                <c:pt idx="41">
                  <c:v>55.8</c:v>
                </c:pt>
                <c:pt idx="42">
                  <c:v>57.1</c:v>
                </c:pt>
                <c:pt idx="43">
                  <c:v>54.6</c:v>
                </c:pt>
                <c:pt idx="44">
                  <c:v>56.7</c:v>
                </c:pt>
                <c:pt idx="45">
                  <c:v>53.6</c:v>
                </c:pt>
                <c:pt idx="46">
                  <c:v>53.8</c:v>
                </c:pt>
                <c:pt idx="47">
                  <c:v>53.6</c:v>
                </c:pt>
                <c:pt idx="48">
                  <c:v>53.3</c:v>
                </c:pt>
                <c:pt idx="49">
                  <c:v>54.2</c:v>
                </c:pt>
                <c:pt idx="50">
                  <c:v>54.3</c:v>
                </c:pt>
                <c:pt idx="51">
                  <c:v>52.9</c:v>
                </c:pt>
                <c:pt idx="52">
                  <c:v>54.9</c:v>
                </c:pt>
                <c:pt idx="53">
                  <c:v>52.6</c:v>
                </c:pt>
                <c:pt idx="54">
                  <c:v>51.5</c:v>
                </c:pt>
                <c:pt idx="55">
                  <c:v>53</c:v>
                </c:pt>
                <c:pt idx="56">
                  <c:v>50.2</c:v>
                </c:pt>
                <c:pt idx="57">
                  <c:v>51.7</c:v>
                </c:pt>
                <c:pt idx="58">
                  <c:v>51.3</c:v>
                </c:pt>
                <c:pt idx="59">
                  <c:v>52.1</c:v>
                </c:pt>
                <c:pt idx="60">
                  <c:v>53.7</c:v>
                </c:pt>
                <c:pt idx="61">
                  <c:v>55.7</c:v>
                </c:pt>
                <c:pt idx="62">
                  <c:v>55.5</c:v>
                </c:pt>
                <c:pt idx="63">
                  <c:v>53.8</c:v>
                </c:pt>
                <c:pt idx="64">
                  <c:v>53.6</c:v>
                </c:pt>
                <c:pt idx="65">
                  <c:v>55</c:v>
                </c:pt>
                <c:pt idx="66">
                  <c:v>55.9</c:v>
                </c:pt>
                <c:pt idx="67">
                  <c:v>56</c:v>
                </c:pt>
                <c:pt idx="68">
                  <c:v>54.6</c:v>
                </c:pt>
                <c:pt idx="69">
                  <c:v>56.1</c:v>
                </c:pt>
                <c:pt idx="70">
                  <c:v>55.4</c:v>
                </c:pt>
                <c:pt idx="71">
                  <c:v>54.4</c:v>
                </c:pt>
                <c:pt idx="72">
                  <c:v>58.1</c:v>
                </c:pt>
                <c:pt idx="73">
                  <c:v>59.1</c:v>
                </c:pt>
                <c:pt idx="74">
                  <c:v>57.6</c:v>
                </c:pt>
                <c:pt idx="75">
                  <c:v>56.2</c:v>
                </c:pt>
                <c:pt idx="76">
                  <c:v>54.1</c:v>
                </c:pt>
                <c:pt idx="77">
                  <c:v>55.3</c:v>
                </c:pt>
                <c:pt idx="78">
                  <c:v>55.4</c:v>
                </c:pt>
                <c:pt idx="79">
                  <c:v>56.6</c:v>
                </c:pt>
                <c:pt idx="80">
                  <c:v>56.3</c:v>
                </c:pt>
                <c:pt idx="81">
                  <c:v>57.5</c:v>
                </c:pt>
                <c:pt idx="82">
                  <c:v>56.3</c:v>
                </c:pt>
                <c:pt idx="83">
                  <c:v>54.9</c:v>
                </c:pt>
                <c:pt idx="84">
                  <c:v>55.4</c:v>
                </c:pt>
                <c:pt idx="85">
                  <c:v>54.5</c:v>
                </c:pt>
                <c:pt idx="86">
                  <c:v>52.6</c:v>
                </c:pt>
                <c:pt idx="87">
                  <c:v>54</c:v>
                </c:pt>
                <c:pt idx="88">
                  <c:v>53.9</c:v>
                </c:pt>
                <c:pt idx="89">
                  <c:v>52.5</c:v>
                </c:pt>
                <c:pt idx="90">
                  <c:v>50.4</c:v>
                </c:pt>
                <c:pt idx="91">
                  <c:v>49.8</c:v>
                </c:pt>
                <c:pt idx="92">
                  <c:v>48.7</c:v>
                </c:pt>
                <c:pt idx="93">
                  <c:v>48.6</c:v>
                </c:pt>
                <c:pt idx="94">
                  <c:v>48.7</c:v>
                </c:pt>
                <c:pt idx="95">
                  <c:v>50.7</c:v>
                </c:pt>
                <c:pt idx="96">
                  <c:v>49.7</c:v>
                </c:pt>
                <c:pt idx="97">
                  <c:v>49.5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7A-4522-B001-5E4A471A8ED1}"/>
            </c:ext>
          </c:extLst>
        </c:ser>
        <c:ser>
          <c:idx val="1"/>
          <c:order val="1"/>
          <c:tx>
            <c:strRef>
              <c:f>Ireland!$D$1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Ireland!$B$2:$B$99</c:f>
              <c:numCache>
                <c:formatCode>m/d/yyyy</c:formatCode>
                <c:ptCount val="98"/>
                <c:pt idx="0">
                  <c:v>40575</c:v>
                </c:pt>
                <c:pt idx="1">
                  <c:v>40878</c:v>
                </c:pt>
                <c:pt idx="2">
                  <c:v>40909</c:v>
                </c:pt>
                <c:pt idx="3">
                  <c:v>40940</c:v>
                </c:pt>
                <c:pt idx="4">
                  <c:v>40969</c:v>
                </c:pt>
                <c:pt idx="5">
                  <c:v>41000</c:v>
                </c:pt>
                <c:pt idx="6">
                  <c:v>44154</c:v>
                </c:pt>
                <c:pt idx="7">
                  <c:v>41061</c:v>
                </c:pt>
                <c:pt idx="8">
                  <c:v>41091</c:v>
                </c:pt>
                <c:pt idx="9">
                  <c:v>41122</c:v>
                </c:pt>
                <c:pt idx="10">
                  <c:v>41153</c:v>
                </c:pt>
                <c:pt idx="11">
                  <c:v>41183</c:v>
                </c:pt>
                <c:pt idx="12">
                  <c:v>41214</c:v>
                </c:pt>
                <c:pt idx="13">
                  <c:v>41244</c:v>
                </c:pt>
                <c:pt idx="14">
                  <c:v>41275</c:v>
                </c:pt>
                <c:pt idx="15">
                  <c:v>41306</c:v>
                </c:pt>
                <c:pt idx="16">
                  <c:v>41334</c:v>
                </c:pt>
                <c:pt idx="17">
                  <c:v>41365</c:v>
                </c:pt>
                <c:pt idx="18">
                  <c:v>41395</c:v>
                </c:pt>
                <c:pt idx="19">
                  <c:v>41426</c:v>
                </c:pt>
                <c:pt idx="20">
                  <c:v>41456</c:v>
                </c:pt>
                <c:pt idx="21">
                  <c:v>41487</c:v>
                </c:pt>
                <c:pt idx="22">
                  <c:v>41518</c:v>
                </c:pt>
                <c:pt idx="23">
                  <c:v>41548</c:v>
                </c:pt>
                <c:pt idx="24">
                  <c:v>41579</c:v>
                </c:pt>
                <c:pt idx="25">
                  <c:v>41609</c:v>
                </c:pt>
                <c:pt idx="26">
                  <c:v>41640</c:v>
                </c:pt>
                <c:pt idx="27">
                  <c:v>41671</c:v>
                </c:pt>
                <c:pt idx="28">
                  <c:v>41699</c:v>
                </c:pt>
                <c:pt idx="29">
                  <c:v>41730</c:v>
                </c:pt>
                <c:pt idx="30">
                  <c:v>41760</c:v>
                </c:pt>
                <c:pt idx="31">
                  <c:v>41791</c:v>
                </c:pt>
                <c:pt idx="32">
                  <c:v>41821</c:v>
                </c:pt>
                <c:pt idx="33">
                  <c:v>41852</c:v>
                </c:pt>
                <c:pt idx="34">
                  <c:v>41883</c:v>
                </c:pt>
                <c:pt idx="35">
                  <c:v>41913</c:v>
                </c:pt>
                <c:pt idx="36">
                  <c:v>41944</c:v>
                </c:pt>
                <c:pt idx="37">
                  <c:v>41974</c:v>
                </c:pt>
                <c:pt idx="38">
                  <c:v>42005</c:v>
                </c:pt>
                <c:pt idx="39">
                  <c:v>42036</c:v>
                </c:pt>
                <c:pt idx="40">
                  <c:v>42064</c:v>
                </c:pt>
                <c:pt idx="41">
                  <c:v>42095</c:v>
                </c:pt>
                <c:pt idx="42">
                  <c:v>42125</c:v>
                </c:pt>
                <c:pt idx="43">
                  <c:v>42156</c:v>
                </c:pt>
                <c:pt idx="44">
                  <c:v>42186</c:v>
                </c:pt>
                <c:pt idx="45">
                  <c:v>42217</c:v>
                </c:pt>
                <c:pt idx="46">
                  <c:v>42248</c:v>
                </c:pt>
                <c:pt idx="47">
                  <c:v>42278</c:v>
                </c:pt>
                <c:pt idx="48">
                  <c:v>42309</c:v>
                </c:pt>
                <c:pt idx="49">
                  <c:v>42339</c:v>
                </c:pt>
                <c:pt idx="50">
                  <c:v>42370</c:v>
                </c:pt>
                <c:pt idx="51">
                  <c:v>42401</c:v>
                </c:pt>
                <c:pt idx="52">
                  <c:v>42430</c:v>
                </c:pt>
                <c:pt idx="53">
                  <c:v>42461</c:v>
                </c:pt>
                <c:pt idx="54">
                  <c:v>42491</c:v>
                </c:pt>
                <c:pt idx="55">
                  <c:v>42522</c:v>
                </c:pt>
                <c:pt idx="56">
                  <c:v>42552</c:v>
                </c:pt>
                <c:pt idx="57">
                  <c:v>42583</c:v>
                </c:pt>
                <c:pt idx="58">
                  <c:v>42614</c:v>
                </c:pt>
                <c:pt idx="59">
                  <c:v>42644</c:v>
                </c:pt>
                <c:pt idx="60">
                  <c:v>42675</c:v>
                </c:pt>
                <c:pt idx="61">
                  <c:v>42705</c:v>
                </c:pt>
                <c:pt idx="62">
                  <c:v>42736</c:v>
                </c:pt>
                <c:pt idx="63">
                  <c:v>42767</c:v>
                </c:pt>
                <c:pt idx="64">
                  <c:v>42795</c:v>
                </c:pt>
                <c:pt idx="65">
                  <c:v>42826</c:v>
                </c:pt>
                <c:pt idx="66">
                  <c:v>42856</c:v>
                </c:pt>
                <c:pt idx="67">
                  <c:v>42887</c:v>
                </c:pt>
                <c:pt idx="68">
                  <c:v>42917</c:v>
                </c:pt>
                <c:pt idx="69">
                  <c:v>42948</c:v>
                </c:pt>
                <c:pt idx="70">
                  <c:v>42979</c:v>
                </c:pt>
                <c:pt idx="71">
                  <c:v>43009</c:v>
                </c:pt>
                <c:pt idx="72">
                  <c:v>43040</c:v>
                </c:pt>
                <c:pt idx="73">
                  <c:v>43070</c:v>
                </c:pt>
                <c:pt idx="74">
                  <c:v>43101</c:v>
                </c:pt>
                <c:pt idx="75">
                  <c:v>43132</c:v>
                </c:pt>
                <c:pt idx="76">
                  <c:v>43160</c:v>
                </c:pt>
                <c:pt idx="77">
                  <c:v>43191</c:v>
                </c:pt>
                <c:pt idx="78">
                  <c:v>43221</c:v>
                </c:pt>
                <c:pt idx="79">
                  <c:v>43252</c:v>
                </c:pt>
                <c:pt idx="80">
                  <c:v>43282</c:v>
                </c:pt>
                <c:pt idx="81">
                  <c:v>43313</c:v>
                </c:pt>
                <c:pt idx="82">
                  <c:v>43344</c:v>
                </c:pt>
                <c:pt idx="83">
                  <c:v>43374</c:v>
                </c:pt>
                <c:pt idx="84">
                  <c:v>43405</c:v>
                </c:pt>
                <c:pt idx="85">
                  <c:v>43435</c:v>
                </c:pt>
                <c:pt idx="86">
                  <c:v>43466</c:v>
                </c:pt>
                <c:pt idx="87">
                  <c:v>43497</c:v>
                </c:pt>
                <c:pt idx="88">
                  <c:v>43525</c:v>
                </c:pt>
                <c:pt idx="89">
                  <c:v>43556</c:v>
                </c:pt>
                <c:pt idx="90">
                  <c:v>43586</c:v>
                </c:pt>
                <c:pt idx="91">
                  <c:v>43617</c:v>
                </c:pt>
                <c:pt idx="92">
                  <c:v>43647</c:v>
                </c:pt>
                <c:pt idx="93">
                  <c:v>43678</c:v>
                </c:pt>
                <c:pt idx="94">
                  <c:v>43709</c:v>
                </c:pt>
                <c:pt idx="95">
                  <c:v>43739</c:v>
                </c:pt>
                <c:pt idx="96">
                  <c:v>43770</c:v>
                </c:pt>
                <c:pt idx="97">
                  <c:v>43800</c:v>
                </c:pt>
              </c:numCache>
            </c:numRef>
          </c:cat>
          <c:val>
            <c:numRef>
              <c:f>Ireland!$D$2:$D$99</c:f>
              <c:numCache>
                <c:formatCode>0.00</c:formatCode>
                <c:ptCount val="98"/>
                <c:pt idx="1">
                  <c:v>-5.3000000000000043</c:v>
                </c:pt>
                <c:pt idx="2">
                  <c:v>-1.5999999999999943</c:v>
                </c:pt>
                <c:pt idx="3">
                  <c:v>1.509999999999998</c:v>
                </c:pt>
                <c:pt idx="4">
                  <c:v>0.39000000000000057</c:v>
                </c:pt>
                <c:pt idx="5">
                  <c:v>-1.5</c:v>
                </c:pt>
                <c:pt idx="6">
                  <c:v>1.1000000000000014</c:v>
                </c:pt>
                <c:pt idx="7">
                  <c:v>1.7999999999999972</c:v>
                </c:pt>
                <c:pt idx="8">
                  <c:v>-0.29999999999999716</c:v>
                </c:pt>
                <c:pt idx="9">
                  <c:v>1.8999999999999986</c:v>
                </c:pt>
                <c:pt idx="10">
                  <c:v>0.79999999999999716</c:v>
                </c:pt>
                <c:pt idx="11">
                  <c:v>-3</c:v>
                </c:pt>
                <c:pt idx="12">
                  <c:v>0.89999999999999858</c:v>
                </c:pt>
                <c:pt idx="13">
                  <c:v>0.30000000000000426</c:v>
                </c:pt>
                <c:pt idx="14">
                  <c:v>0.29999999999999716</c:v>
                </c:pt>
                <c:pt idx="15">
                  <c:v>-1</c:v>
                </c:pt>
                <c:pt idx="16">
                  <c:v>-1.1000000000000014</c:v>
                </c:pt>
                <c:pt idx="17">
                  <c:v>-1.6999999999999957</c:v>
                </c:pt>
                <c:pt idx="18">
                  <c:v>2.8999999999999986</c:v>
                </c:pt>
                <c:pt idx="19">
                  <c:v>-1.7999999999999972</c:v>
                </c:pt>
                <c:pt idx="20">
                  <c:v>0</c:v>
                </c:pt>
                <c:pt idx="21">
                  <c:v>2.2999999999999972</c:v>
                </c:pt>
                <c:pt idx="22">
                  <c:v>0.70000000000000284</c:v>
                </c:pt>
                <c:pt idx="23">
                  <c:v>2.1999999999999957</c:v>
                </c:pt>
                <c:pt idx="24">
                  <c:v>-2.5</c:v>
                </c:pt>
                <c:pt idx="25">
                  <c:v>1.1000000000000014</c:v>
                </c:pt>
                <c:pt idx="26">
                  <c:v>-0.70000000000000284</c:v>
                </c:pt>
                <c:pt idx="27">
                  <c:v>0.10000000000000142</c:v>
                </c:pt>
                <c:pt idx="28">
                  <c:v>2.6000000000000014</c:v>
                </c:pt>
                <c:pt idx="29">
                  <c:v>0.60000000000000142</c:v>
                </c:pt>
                <c:pt idx="30">
                  <c:v>-1.1000000000000014</c:v>
                </c:pt>
                <c:pt idx="31">
                  <c:v>0.29999999999999716</c:v>
                </c:pt>
                <c:pt idx="32">
                  <c:v>0.10000000000000142</c:v>
                </c:pt>
                <c:pt idx="33">
                  <c:v>1.8999999999999986</c:v>
                </c:pt>
                <c:pt idx="34">
                  <c:v>-1.5999999999999943</c:v>
                </c:pt>
                <c:pt idx="35">
                  <c:v>0.89999999999999858</c:v>
                </c:pt>
                <c:pt idx="36">
                  <c:v>-0.39999999999999858</c:v>
                </c:pt>
                <c:pt idx="37">
                  <c:v>0.69999999999999574</c:v>
                </c:pt>
                <c:pt idx="38">
                  <c:v>-1.7999999999999972</c:v>
                </c:pt>
                <c:pt idx="39">
                  <c:v>2.3999999999999986</c:v>
                </c:pt>
                <c:pt idx="40">
                  <c:v>-0.70000000000000284</c:v>
                </c:pt>
                <c:pt idx="41">
                  <c:v>-1</c:v>
                </c:pt>
                <c:pt idx="42">
                  <c:v>1.3000000000000043</c:v>
                </c:pt>
                <c:pt idx="43">
                  <c:v>-2.5</c:v>
                </c:pt>
                <c:pt idx="44">
                  <c:v>2.1000000000000014</c:v>
                </c:pt>
                <c:pt idx="45">
                  <c:v>-3.1000000000000014</c:v>
                </c:pt>
                <c:pt idx="46">
                  <c:v>0.19999999999999574</c:v>
                </c:pt>
                <c:pt idx="47">
                  <c:v>-0.19999999999999574</c:v>
                </c:pt>
                <c:pt idx="48">
                  <c:v>-0.30000000000000426</c:v>
                </c:pt>
                <c:pt idx="49">
                  <c:v>0.90000000000000568</c:v>
                </c:pt>
                <c:pt idx="50">
                  <c:v>9.9999999999994316E-2</c:v>
                </c:pt>
                <c:pt idx="51">
                  <c:v>-1.3999999999999986</c:v>
                </c:pt>
                <c:pt idx="52">
                  <c:v>2</c:v>
                </c:pt>
                <c:pt idx="53">
                  <c:v>-2.2999999999999972</c:v>
                </c:pt>
                <c:pt idx="54">
                  <c:v>-1.1000000000000014</c:v>
                </c:pt>
                <c:pt idx="55">
                  <c:v>1.5</c:v>
                </c:pt>
                <c:pt idx="56">
                  <c:v>-2.7999999999999972</c:v>
                </c:pt>
                <c:pt idx="57">
                  <c:v>1.5</c:v>
                </c:pt>
                <c:pt idx="58">
                  <c:v>-0.40000000000000568</c:v>
                </c:pt>
                <c:pt idx="59">
                  <c:v>0.80000000000000426</c:v>
                </c:pt>
                <c:pt idx="60">
                  <c:v>1.6000000000000014</c:v>
                </c:pt>
                <c:pt idx="61">
                  <c:v>2</c:v>
                </c:pt>
                <c:pt idx="62">
                  <c:v>-0.20000000000000284</c:v>
                </c:pt>
                <c:pt idx="63">
                  <c:v>-1.7000000000000028</c:v>
                </c:pt>
                <c:pt idx="64">
                  <c:v>-0.19999999999999574</c:v>
                </c:pt>
                <c:pt idx="65">
                  <c:v>1.3999999999999986</c:v>
                </c:pt>
                <c:pt idx="66">
                  <c:v>0.89999999999999858</c:v>
                </c:pt>
                <c:pt idx="67">
                  <c:v>0.10000000000000142</c:v>
                </c:pt>
                <c:pt idx="68">
                  <c:v>-1.3999999999999986</c:v>
                </c:pt>
                <c:pt idx="69">
                  <c:v>1.5</c:v>
                </c:pt>
                <c:pt idx="70">
                  <c:v>-0.70000000000000284</c:v>
                </c:pt>
                <c:pt idx="71">
                  <c:v>-1</c:v>
                </c:pt>
                <c:pt idx="72">
                  <c:v>3.7000000000000028</c:v>
                </c:pt>
                <c:pt idx="73">
                  <c:v>1</c:v>
                </c:pt>
                <c:pt idx="74">
                  <c:v>-1.5</c:v>
                </c:pt>
                <c:pt idx="75">
                  <c:v>-1.3999999999999986</c:v>
                </c:pt>
                <c:pt idx="76">
                  <c:v>-2.1000000000000014</c:v>
                </c:pt>
                <c:pt idx="77">
                  <c:v>1.1999999999999957</c:v>
                </c:pt>
                <c:pt idx="78">
                  <c:v>0.10000000000000142</c:v>
                </c:pt>
                <c:pt idx="79">
                  <c:v>1.2000000000000028</c:v>
                </c:pt>
                <c:pt idx="80">
                  <c:v>-0.30000000000000426</c:v>
                </c:pt>
                <c:pt idx="81">
                  <c:v>1.2000000000000028</c:v>
                </c:pt>
                <c:pt idx="82">
                  <c:v>-1.2000000000000028</c:v>
                </c:pt>
                <c:pt idx="83">
                  <c:v>-1.3999999999999986</c:v>
                </c:pt>
                <c:pt idx="84">
                  <c:v>0.5</c:v>
                </c:pt>
                <c:pt idx="85">
                  <c:v>-0.89999999999999858</c:v>
                </c:pt>
                <c:pt idx="86">
                  <c:v>-1.8999999999999986</c:v>
                </c:pt>
                <c:pt idx="87">
                  <c:v>1.3999999999999986</c:v>
                </c:pt>
                <c:pt idx="88">
                  <c:v>-0.10000000000000142</c:v>
                </c:pt>
                <c:pt idx="89">
                  <c:v>-1.3999999999999986</c:v>
                </c:pt>
                <c:pt idx="90">
                  <c:v>-2.1000000000000014</c:v>
                </c:pt>
                <c:pt idx="91">
                  <c:v>-0.60000000000000142</c:v>
                </c:pt>
                <c:pt idx="92">
                  <c:v>-1.0999999999999943</c:v>
                </c:pt>
                <c:pt idx="93">
                  <c:v>-0.10000000000000142</c:v>
                </c:pt>
                <c:pt idx="94">
                  <c:v>0.10000000000000142</c:v>
                </c:pt>
                <c:pt idx="95">
                  <c:v>2</c:v>
                </c:pt>
                <c:pt idx="96">
                  <c:v>-1</c:v>
                </c:pt>
                <c:pt idx="97">
                  <c:v>-0.20000000000000284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7A-4522-B001-5E4A471A8ED1}"/>
            </c:ext>
          </c:extLst>
        </c:ser>
        <c:ser>
          <c:idx val="2"/>
          <c:order val="2"/>
          <c:tx>
            <c:strRef>
              <c:f>Ireland!$E$1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Ireland!$B$2:$B$99</c:f>
              <c:numCache>
                <c:formatCode>m/d/yyyy</c:formatCode>
                <c:ptCount val="98"/>
                <c:pt idx="0">
                  <c:v>40575</c:v>
                </c:pt>
                <c:pt idx="1">
                  <c:v>40878</c:v>
                </c:pt>
                <c:pt idx="2">
                  <c:v>40909</c:v>
                </c:pt>
                <c:pt idx="3">
                  <c:v>40940</c:v>
                </c:pt>
                <c:pt idx="4">
                  <c:v>40969</c:v>
                </c:pt>
                <c:pt idx="5">
                  <c:v>41000</c:v>
                </c:pt>
                <c:pt idx="6">
                  <c:v>44154</c:v>
                </c:pt>
                <c:pt idx="7">
                  <c:v>41061</c:v>
                </c:pt>
                <c:pt idx="8">
                  <c:v>41091</c:v>
                </c:pt>
                <c:pt idx="9">
                  <c:v>41122</c:v>
                </c:pt>
                <c:pt idx="10">
                  <c:v>41153</c:v>
                </c:pt>
                <c:pt idx="11">
                  <c:v>41183</c:v>
                </c:pt>
                <c:pt idx="12">
                  <c:v>41214</c:v>
                </c:pt>
                <c:pt idx="13">
                  <c:v>41244</c:v>
                </c:pt>
                <c:pt idx="14">
                  <c:v>41275</c:v>
                </c:pt>
                <c:pt idx="15">
                  <c:v>41306</c:v>
                </c:pt>
                <c:pt idx="16">
                  <c:v>41334</c:v>
                </c:pt>
                <c:pt idx="17">
                  <c:v>41365</c:v>
                </c:pt>
                <c:pt idx="18">
                  <c:v>41395</c:v>
                </c:pt>
                <c:pt idx="19">
                  <c:v>41426</c:v>
                </c:pt>
                <c:pt idx="20">
                  <c:v>41456</c:v>
                </c:pt>
                <c:pt idx="21">
                  <c:v>41487</c:v>
                </c:pt>
                <c:pt idx="22">
                  <c:v>41518</c:v>
                </c:pt>
                <c:pt idx="23">
                  <c:v>41548</c:v>
                </c:pt>
                <c:pt idx="24">
                  <c:v>41579</c:v>
                </c:pt>
                <c:pt idx="25">
                  <c:v>41609</c:v>
                </c:pt>
                <c:pt idx="26">
                  <c:v>41640</c:v>
                </c:pt>
                <c:pt idx="27">
                  <c:v>41671</c:v>
                </c:pt>
                <c:pt idx="28">
                  <c:v>41699</c:v>
                </c:pt>
                <c:pt idx="29">
                  <c:v>41730</c:v>
                </c:pt>
                <c:pt idx="30">
                  <c:v>41760</c:v>
                </c:pt>
                <c:pt idx="31">
                  <c:v>41791</c:v>
                </c:pt>
                <c:pt idx="32">
                  <c:v>41821</c:v>
                </c:pt>
                <c:pt idx="33">
                  <c:v>41852</c:v>
                </c:pt>
                <c:pt idx="34">
                  <c:v>41883</c:v>
                </c:pt>
                <c:pt idx="35">
                  <c:v>41913</c:v>
                </c:pt>
                <c:pt idx="36">
                  <c:v>41944</c:v>
                </c:pt>
                <c:pt idx="37">
                  <c:v>41974</c:v>
                </c:pt>
                <c:pt idx="38">
                  <c:v>42005</c:v>
                </c:pt>
                <c:pt idx="39">
                  <c:v>42036</c:v>
                </c:pt>
                <c:pt idx="40">
                  <c:v>42064</c:v>
                </c:pt>
                <c:pt idx="41">
                  <c:v>42095</c:v>
                </c:pt>
                <c:pt idx="42">
                  <c:v>42125</c:v>
                </c:pt>
                <c:pt idx="43">
                  <c:v>42156</c:v>
                </c:pt>
                <c:pt idx="44">
                  <c:v>42186</c:v>
                </c:pt>
                <c:pt idx="45">
                  <c:v>42217</c:v>
                </c:pt>
                <c:pt idx="46">
                  <c:v>42248</c:v>
                </c:pt>
                <c:pt idx="47">
                  <c:v>42278</c:v>
                </c:pt>
                <c:pt idx="48">
                  <c:v>42309</c:v>
                </c:pt>
                <c:pt idx="49">
                  <c:v>42339</c:v>
                </c:pt>
                <c:pt idx="50">
                  <c:v>42370</c:v>
                </c:pt>
                <c:pt idx="51">
                  <c:v>42401</c:v>
                </c:pt>
                <c:pt idx="52">
                  <c:v>42430</c:v>
                </c:pt>
                <c:pt idx="53">
                  <c:v>42461</c:v>
                </c:pt>
                <c:pt idx="54">
                  <c:v>42491</c:v>
                </c:pt>
                <c:pt idx="55">
                  <c:v>42522</c:v>
                </c:pt>
                <c:pt idx="56">
                  <c:v>42552</c:v>
                </c:pt>
                <c:pt idx="57">
                  <c:v>42583</c:v>
                </c:pt>
                <c:pt idx="58">
                  <c:v>42614</c:v>
                </c:pt>
                <c:pt idx="59">
                  <c:v>42644</c:v>
                </c:pt>
                <c:pt idx="60">
                  <c:v>42675</c:v>
                </c:pt>
                <c:pt idx="61">
                  <c:v>42705</c:v>
                </c:pt>
                <c:pt idx="62">
                  <c:v>42736</c:v>
                </c:pt>
                <c:pt idx="63">
                  <c:v>42767</c:v>
                </c:pt>
                <c:pt idx="64">
                  <c:v>42795</c:v>
                </c:pt>
                <c:pt idx="65">
                  <c:v>42826</c:v>
                </c:pt>
                <c:pt idx="66">
                  <c:v>42856</c:v>
                </c:pt>
                <c:pt idx="67">
                  <c:v>42887</c:v>
                </c:pt>
                <c:pt idx="68">
                  <c:v>42917</c:v>
                </c:pt>
                <c:pt idx="69">
                  <c:v>42948</c:v>
                </c:pt>
                <c:pt idx="70">
                  <c:v>42979</c:v>
                </c:pt>
                <c:pt idx="71">
                  <c:v>43009</c:v>
                </c:pt>
                <c:pt idx="72">
                  <c:v>43040</c:v>
                </c:pt>
                <c:pt idx="73">
                  <c:v>43070</c:v>
                </c:pt>
                <c:pt idx="74">
                  <c:v>43101</c:v>
                </c:pt>
                <c:pt idx="75">
                  <c:v>43132</c:v>
                </c:pt>
                <c:pt idx="76">
                  <c:v>43160</c:v>
                </c:pt>
                <c:pt idx="77">
                  <c:v>43191</c:v>
                </c:pt>
                <c:pt idx="78">
                  <c:v>43221</c:v>
                </c:pt>
                <c:pt idx="79">
                  <c:v>43252</c:v>
                </c:pt>
                <c:pt idx="80">
                  <c:v>43282</c:v>
                </c:pt>
                <c:pt idx="81">
                  <c:v>43313</c:v>
                </c:pt>
                <c:pt idx="82">
                  <c:v>43344</c:v>
                </c:pt>
                <c:pt idx="83">
                  <c:v>43374</c:v>
                </c:pt>
                <c:pt idx="84">
                  <c:v>43405</c:v>
                </c:pt>
                <c:pt idx="85">
                  <c:v>43435</c:v>
                </c:pt>
                <c:pt idx="86">
                  <c:v>43466</c:v>
                </c:pt>
                <c:pt idx="87">
                  <c:v>43497</c:v>
                </c:pt>
                <c:pt idx="88">
                  <c:v>43525</c:v>
                </c:pt>
                <c:pt idx="89">
                  <c:v>43556</c:v>
                </c:pt>
                <c:pt idx="90">
                  <c:v>43586</c:v>
                </c:pt>
                <c:pt idx="91">
                  <c:v>43617</c:v>
                </c:pt>
                <c:pt idx="92">
                  <c:v>43647</c:v>
                </c:pt>
                <c:pt idx="93">
                  <c:v>43678</c:v>
                </c:pt>
                <c:pt idx="94">
                  <c:v>43709</c:v>
                </c:pt>
                <c:pt idx="95">
                  <c:v>43739</c:v>
                </c:pt>
                <c:pt idx="96">
                  <c:v>43770</c:v>
                </c:pt>
                <c:pt idx="97">
                  <c:v>43800</c:v>
                </c:pt>
              </c:numCache>
            </c:numRef>
          </c:cat>
          <c:val>
            <c:numRef>
              <c:f>Ireland!$E$2:$E$99</c:f>
              <c:numCache>
                <c:formatCode>0.00</c:formatCode>
                <c:ptCount val="9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50.700999999999993</c:v>
                </c:pt>
                <c:pt idx="12">
                  <c:v>50.800909090909087</c:v>
                </c:pt>
                <c:pt idx="13">
                  <c:v>51.01</c:v>
                </c:pt>
                <c:pt idx="14">
                  <c:v>51.391818181818174</c:v>
                </c:pt>
                <c:pt idx="15">
                  <c:v>51.545454545454547</c:v>
                </c:pt>
                <c:pt idx="16">
                  <c:v>51.563636363636355</c:v>
                </c:pt>
                <c:pt idx="17">
                  <c:v>51.56363636363637</c:v>
                </c:pt>
                <c:pt idx="18">
                  <c:v>51.558333333333337</c:v>
                </c:pt>
                <c:pt idx="19">
                  <c:v>51.408333333333339</c:v>
                </c:pt>
                <c:pt idx="20">
                  <c:v>51.283333333333339</c:v>
                </c:pt>
                <c:pt idx="21">
                  <c:v>51.19166666666667</c:v>
                </c:pt>
                <c:pt idx="22">
                  <c:v>51.091666666666669</c:v>
                </c:pt>
                <c:pt idx="23">
                  <c:v>51.425000000000004</c:v>
                </c:pt>
                <c:pt idx="24">
                  <c:v>51.474999999999994</c:v>
                </c:pt>
                <c:pt idx="25">
                  <c:v>51.591666666666661</c:v>
                </c:pt>
                <c:pt idx="26">
                  <c:v>51.624999999999993</c:v>
                </c:pt>
                <c:pt idx="27">
                  <c:v>51.749999999999993</c:v>
                </c:pt>
                <c:pt idx="28">
                  <c:v>52.18333333333333</c:v>
                </c:pt>
                <c:pt idx="29">
                  <c:v>52.808333333333337</c:v>
                </c:pt>
                <c:pt idx="30">
                  <c:v>53.099999999999994</c:v>
                </c:pt>
                <c:pt idx="31">
                  <c:v>53.566666666666663</c:v>
                </c:pt>
                <c:pt idx="32">
                  <c:v>54.041666666666657</c:v>
                </c:pt>
                <c:pt idx="33">
                  <c:v>54.483333333333327</c:v>
                </c:pt>
                <c:pt idx="34">
                  <c:v>54.733333333333341</c:v>
                </c:pt>
                <c:pt idx="35">
                  <c:v>54.875000000000007</c:v>
                </c:pt>
                <c:pt idx="36">
                  <c:v>55.19166666666667</c:v>
                </c:pt>
                <c:pt idx="37">
                  <c:v>55.474999999999994</c:v>
                </c:pt>
                <c:pt idx="38">
                  <c:v>55.666666666666664</c:v>
                </c:pt>
                <c:pt idx="39">
                  <c:v>56.050000000000004</c:v>
                </c:pt>
                <c:pt idx="40">
                  <c:v>56.158333333333324</c:v>
                </c:pt>
                <c:pt idx="41">
                  <c:v>56.133333333333326</c:v>
                </c:pt>
                <c:pt idx="42">
                  <c:v>56.30833333333333</c:v>
                </c:pt>
                <c:pt idx="43">
                  <c:v>56.25</c:v>
                </c:pt>
                <c:pt idx="44">
                  <c:v>56.358333333333341</c:v>
                </c:pt>
                <c:pt idx="45">
                  <c:v>56.050000000000011</c:v>
                </c:pt>
                <c:pt idx="46">
                  <c:v>55.891666666666673</c:v>
                </c:pt>
                <c:pt idx="47">
                  <c:v>55.641666666666673</c:v>
                </c:pt>
                <c:pt idx="48">
                  <c:v>55.400000000000006</c:v>
                </c:pt>
                <c:pt idx="49">
                  <c:v>55.175000000000004</c:v>
                </c:pt>
                <c:pt idx="50">
                  <c:v>55.108333333333341</c:v>
                </c:pt>
                <c:pt idx="51">
                  <c:v>54.725000000000001</c:v>
                </c:pt>
                <c:pt idx="52">
                  <c:v>54.566666666666663</c:v>
                </c:pt>
                <c:pt idx="53">
                  <c:v>54.300000000000004</c:v>
                </c:pt>
                <c:pt idx="54">
                  <c:v>53.833333333333336</c:v>
                </c:pt>
                <c:pt idx="55">
                  <c:v>53.699999999999996</c:v>
                </c:pt>
                <c:pt idx="56">
                  <c:v>53.158333333333339</c:v>
                </c:pt>
                <c:pt idx="57">
                  <c:v>53</c:v>
                </c:pt>
                <c:pt idx="58">
                  <c:v>52.791666666666664</c:v>
                </c:pt>
                <c:pt idx="59">
                  <c:v>52.666666666666664</c:v>
                </c:pt>
                <c:pt idx="60">
                  <c:v>52.70000000000001</c:v>
                </c:pt>
                <c:pt idx="61">
                  <c:v>52.82500000000001</c:v>
                </c:pt>
                <c:pt idx="62">
                  <c:v>52.925000000000004</c:v>
                </c:pt>
                <c:pt idx="63">
                  <c:v>53</c:v>
                </c:pt>
                <c:pt idx="64">
                  <c:v>52.891666666666659</c:v>
                </c:pt>
                <c:pt idx="65">
                  <c:v>53.091666666666669</c:v>
                </c:pt>
                <c:pt idx="66">
                  <c:v>53.458333333333336</c:v>
                </c:pt>
                <c:pt idx="67">
                  <c:v>53.708333333333336</c:v>
                </c:pt>
                <c:pt idx="68">
                  <c:v>54.07500000000001</c:v>
                </c:pt>
                <c:pt idx="69">
                  <c:v>54.44166666666667</c:v>
                </c:pt>
                <c:pt idx="70">
                  <c:v>54.783333333333331</c:v>
                </c:pt>
                <c:pt idx="71">
                  <c:v>54.974999999999994</c:v>
                </c:pt>
                <c:pt idx="72">
                  <c:v>55.341666666666669</c:v>
                </c:pt>
                <c:pt idx="73">
                  <c:v>55.625000000000007</c:v>
                </c:pt>
                <c:pt idx="74">
                  <c:v>55.800000000000004</c:v>
                </c:pt>
                <c:pt idx="75">
                  <c:v>56.000000000000007</c:v>
                </c:pt>
                <c:pt idx="76">
                  <c:v>56.041666666666679</c:v>
                </c:pt>
                <c:pt idx="77">
                  <c:v>56.06666666666667</c:v>
                </c:pt>
                <c:pt idx="78">
                  <c:v>56.024999999999999</c:v>
                </c:pt>
                <c:pt idx="79">
                  <c:v>56.07500000000001</c:v>
                </c:pt>
                <c:pt idx="80">
                  <c:v>56.216666666666669</c:v>
                </c:pt>
                <c:pt idx="81">
                  <c:v>56.333333333333336</c:v>
                </c:pt>
                <c:pt idx="82">
                  <c:v>56.408333333333331</c:v>
                </c:pt>
                <c:pt idx="83">
                  <c:v>56.449999999999996</c:v>
                </c:pt>
                <c:pt idx="84">
                  <c:v>56.224999999999994</c:v>
                </c:pt>
                <c:pt idx="85">
                  <c:v>55.841666666666669</c:v>
                </c:pt>
                <c:pt idx="86">
                  <c:v>55.425000000000004</c:v>
                </c:pt>
                <c:pt idx="87">
                  <c:v>55.241666666666667</c:v>
                </c:pt>
                <c:pt idx="88">
                  <c:v>55.224999999999994</c:v>
                </c:pt>
                <c:pt idx="89">
                  <c:v>54.991666666666667</c:v>
                </c:pt>
                <c:pt idx="90">
                  <c:v>54.574999999999996</c:v>
                </c:pt>
                <c:pt idx="91">
                  <c:v>54.008333333333326</c:v>
                </c:pt>
                <c:pt idx="92">
                  <c:v>53.375</c:v>
                </c:pt>
                <c:pt idx="93">
                  <c:v>52.633333333333333</c:v>
                </c:pt>
                <c:pt idx="94">
                  <c:v>52</c:v>
                </c:pt>
                <c:pt idx="95">
                  <c:v>51.650000000000006</c:v>
                </c:pt>
                <c:pt idx="96">
                  <c:v>51.175000000000011</c:v>
                </c:pt>
                <c:pt idx="97">
                  <c:v>50.758333333333333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7A-4522-B001-5E4A471A8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Israel!$C$1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Israel!$B$2:$B$204</c:f>
              <c:numCache>
                <c:formatCode>m/d/yyyy</c:formatCode>
                <c:ptCount val="203"/>
                <c:pt idx="0">
                  <c:v>37622</c:v>
                </c:pt>
                <c:pt idx="1">
                  <c:v>37653</c:v>
                </c:pt>
                <c:pt idx="2">
                  <c:v>37681</c:v>
                </c:pt>
                <c:pt idx="3">
                  <c:v>37712</c:v>
                </c:pt>
                <c:pt idx="4">
                  <c:v>37742</c:v>
                </c:pt>
                <c:pt idx="5">
                  <c:v>37773</c:v>
                </c:pt>
                <c:pt idx="6">
                  <c:v>44154</c:v>
                </c:pt>
                <c:pt idx="7">
                  <c:v>37834</c:v>
                </c:pt>
                <c:pt idx="8">
                  <c:v>37865</c:v>
                </c:pt>
                <c:pt idx="9">
                  <c:v>37895</c:v>
                </c:pt>
                <c:pt idx="10">
                  <c:v>37926</c:v>
                </c:pt>
                <c:pt idx="11">
                  <c:v>37956</c:v>
                </c:pt>
                <c:pt idx="12">
                  <c:v>37987</c:v>
                </c:pt>
                <c:pt idx="13">
                  <c:v>38018</c:v>
                </c:pt>
                <c:pt idx="14">
                  <c:v>38047</c:v>
                </c:pt>
                <c:pt idx="15">
                  <c:v>38078</c:v>
                </c:pt>
                <c:pt idx="16">
                  <c:v>38108</c:v>
                </c:pt>
                <c:pt idx="17">
                  <c:v>38139</c:v>
                </c:pt>
                <c:pt idx="18">
                  <c:v>38169</c:v>
                </c:pt>
                <c:pt idx="19">
                  <c:v>38200</c:v>
                </c:pt>
                <c:pt idx="20">
                  <c:v>38231</c:v>
                </c:pt>
                <c:pt idx="21">
                  <c:v>38261</c:v>
                </c:pt>
                <c:pt idx="22">
                  <c:v>38292</c:v>
                </c:pt>
                <c:pt idx="23">
                  <c:v>38322</c:v>
                </c:pt>
                <c:pt idx="24">
                  <c:v>38353</c:v>
                </c:pt>
                <c:pt idx="25">
                  <c:v>38384</c:v>
                </c:pt>
                <c:pt idx="26">
                  <c:v>38412</c:v>
                </c:pt>
                <c:pt idx="27">
                  <c:v>38443</c:v>
                </c:pt>
                <c:pt idx="28">
                  <c:v>38473</c:v>
                </c:pt>
                <c:pt idx="29">
                  <c:v>38504</c:v>
                </c:pt>
                <c:pt idx="30">
                  <c:v>38534</c:v>
                </c:pt>
                <c:pt idx="31">
                  <c:v>38565</c:v>
                </c:pt>
                <c:pt idx="32">
                  <c:v>38596</c:v>
                </c:pt>
                <c:pt idx="33">
                  <c:v>38626</c:v>
                </c:pt>
                <c:pt idx="34">
                  <c:v>38657</c:v>
                </c:pt>
                <c:pt idx="35">
                  <c:v>38687</c:v>
                </c:pt>
                <c:pt idx="36">
                  <c:v>38718</c:v>
                </c:pt>
                <c:pt idx="37">
                  <c:v>38749</c:v>
                </c:pt>
                <c:pt idx="38">
                  <c:v>38777</c:v>
                </c:pt>
                <c:pt idx="39">
                  <c:v>38808</c:v>
                </c:pt>
                <c:pt idx="40">
                  <c:v>38838</c:v>
                </c:pt>
                <c:pt idx="41">
                  <c:v>38869</c:v>
                </c:pt>
                <c:pt idx="42">
                  <c:v>38899</c:v>
                </c:pt>
                <c:pt idx="43">
                  <c:v>38930</c:v>
                </c:pt>
                <c:pt idx="44">
                  <c:v>38961</c:v>
                </c:pt>
                <c:pt idx="45">
                  <c:v>38991</c:v>
                </c:pt>
                <c:pt idx="46">
                  <c:v>39022</c:v>
                </c:pt>
                <c:pt idx="47">
                  <c:v>39052</c:v>
                </c:pt>
                <c:pt idx="48">
                  <c:v>39083</c:v>
                </c:pt>
                <c:pt idx="49">
                  <c:v>39114</c:v>
                </c:pt>
                <c:pt idx="50">
                  <c:v>39142</c:v>
                </c:pt>
                <c:pt idx="51">
                  <c:v>39173</c:v>
                </c:pt>
                <c:pt idx="52">
                  <c:v>39203</c:v>
                </c:pt>
                <c:pt idx="53">
                  <c:v>39234</c:v>
                </c:pt>
                <c:pt idx="54">
                  <c:v>39264</c:v>
                </c:pt>
                <c:pt idx="55">
                  <c:v>39295</c:v>
                </c:pt>
                <c:pt idx="56">
                  <c:v>39326</c:v>
                </c:pt>
                <c:pt idx="57">
                  <c:v>39356</c:v>
                </c:pt>
                <c:pt idx="58">
                  <c:v>39387</c:v>
                </c:pt>
                <c:pt idx="59">
                  <c:v>39417</c:v>
                </c:pt>
                <c:pt idx="60">
                  <c:v>39448</c:v>
                </c:pt>
                <c:pt idx="61">
                  <c:v>39479</c:v>
                </c:pt>
                <c:pt idx="62">
                  <c:v>39508</c:v>
                </c:pt>
                <c:pt idx="63">
                  <c:v>39539</c:v>
                </c:pt>
                <c:pt idx="64">
                  <c:v>39569</c:v>
                </c:pt>
                <c:pt idx="65">
                  <c:v>39600</c:v>
                </c:pt>
                <c:pt idx="66">
                  <c:v>39630</c:v>
                </c:pt>
                <c:pt idx="67">
                  <c:v>39661</c:v>
                </c:pt>
                <c:pt idx="68">
                  <c:v>39692</c:v>
                </c:pt>
                <c:pt idx="69">
                  <c:v>39722</c:v>
                </c:pt>
                <c:pt idx="70">
                  <c:v>39753</c:v>
                </c:pt>
                <c:pt idx="71">
                  <c:v>39783</c:v>
                </c:pt>
                <c:pt idx="72">
                  <c:v>39814</c:v>
                </c:pt>
                <c:pt idx="73">
                  <c:v>39845</c:v>
                </c:pt>
                <c:pt idx="74">
                  <c:v>39873</c:v>
                </c:pt>
                <c:pt idx="75">
                  <c:v>39904</c:v>
                </c:pt>
                <c:pt idx="76">
                  <c:v>39934</c:v>
                </c:pt>
                <c:pt idx="77">
                  <c:v>39965</c:v>
                </c:pt>
                <c:pt idx="78">
                  <c:v>39995</c:v>
                </c:pt>
                <c:pt idx="79">
                  <c:v>40026</c:v>
                </c:pt>
                <c:pt idx="80">
                  <c:v>40057</c:v>
                </c:pt>
                <c:pt idx="81">
                  <c:v>40087</c:v>
                </c:pt>
                <c:pt idx="82">
                  <c:v>40118</c:v>
                </c:pt>
                <c:pt idx="83">
                  <c:v>40148</c:v>
                </c:pt>
                <c:pt idx="84">
                  <c:v>40179</c:v>
                </c:pt>
                <c:pt idx="85">
                  <c:v>40210</c:v>
                </c:pt>
                <c:pt idx="86">
                  <c:v>40238</c:v>
                </c:pt>
                <c:pt idx="87">
                  <c:v>40269</c:v>
                </c:pt>
                <c:pt idx="88">
                  <c:v>40299</c:v>
                </c:pt>
                <c:pt idx="89">
                  <c:v>40330</c:v>
                </c:pt>
                <c:pt idx="90">
                  <c:v>40360</c:v>
                </c:pt>
                <c:pt idx="91">
                  <c:v>40391</c:v>
                </c:pt>
                <c:pt idx="92">
                  <c:v>40422</c:v>
                </c:pt>
                <c:pt idx="93">
                  <c:v>40452</c:v>
                </c:pt>
                <c:pt idx="94">
                  <c:v>40483</c:v>
                </c:pt>
                <c:pt idx="95">
                  <c:v>40513</c:v>
                </c:pt>
                <c:pt idx="96">
                  <c:v>40544</c:v>
                </c:pt>
                <c:pt idx="97">
                  <c:v>40575</c:v>
                </c:pt>
                <c:pt idx="98">
                  <c:v>40603</c:v>
                </c:pt>
                <c:pt idx="99">
                  <c:v>40634</c:v>
                </c:pt>
                <c:pt idx="100">
                  <c:v>40664</c:v>
                </c:pt>
                <c:pt idx="101">
                  <c:v>40695</c:v>
                </c:pt>
                <c:pt idx="102">
                  <c:v>40725</c:v>
                </c:pt>
                <c:pt idx="103">
                  <c:v>40756</c:v>
                </c:pt>
                <c:pt idx="104">
                  <c:v>40787</c:v>
                </c:pt>
                <c:pt idx="105">
                  <c:v>40817</c:v>
                </c:pt>
                <c:pt idx="106">
                  <c:v>40848</c:v>
                </c:pt>
                <c:pt idx="107">
                  <c:v>40878</c:v>
                </c:pt>
                <c:pt idx="108">
                  <c:v>40909</c:v>
                </c:pt>
                <c:pt idx="109">
                  <c:v>40940</c:v>
                </c:pt>
                <c:pt idx="110">
                  <c:v>40969</c:v>
                </c:pt>
                <c:pt idx="111">
                  <c:v>41000</c:v>
                </c:pt>
                <c:pt idx="112">
                  <c:v>41030</c:v>
                </c:pt>
                <c:pt idx="113">
                  <c:v>41061</c:v>
                </c:pt>
                <c:pt idx="114">
                  <c:v>41091</c:v>
                </c:pt>
                <c:pt idx="115">
                  <c:v>41122</c:v>
                </c:pt>
                <c:pt idx="116">
                  <c:v>41153</c:v>
                </c:pt>
                <c:pt idx="117">
                  <c:v>41183</c:v>
                </c:pt>
                <c:pt idx="118">
                  <c:v>41214</c:v>
                </c:pt>
                <c:pt idx="119">
                  <c:v>41244</c:v>
                </c:pt>
                <c:pt idx="120">
                  <c:v>41275</c:v>
                </c:pt>
                <c:pt idx="121">
                  <c:v>41306</c:v>
                </c:pt>
                <c:pt idx="122">
                  <c:v>41334</c:v>
                </c:pt>
                <c:pt idx="123">
                  <c:v>41365</c:v>
                </c:pt>
                <c:pt idx="124">
                  <c:v>41395</c:v>
                </c:pt>
                <c:pt idx="125">
                  <c:v>41426</c:v>
                </c:pt>
                <c:pt idx="126">
                  <c:v>41456</c:v>
                </c:pt>
                <c:pt idx="127">
                  <c:v>41487</c:v>
                </c:pt>
                <c:pt idx="128">
                  <c:v>41518</c:v>
                </c:pt>
                <c:pt idx="129">
                  <c:v>41548</c:v>
                </c:pt>
                <c:pt idx="130">
                  <c:v>41579</c:v>
                </c:pt>
                <c:pt idx="131">
                  <c:v>41609</c:v>
                </c:pt>
                <c:pt idx="132">
                  <c:v>41640</c:v>
                </c:pt>
                <c:pt idx="133">
                  <c:v>41671</c:v>
                </c:pt>
                <c:pt idx="134">
                  <c:v>41699</c:v>
                </c:pt>
                <c:pt idx="135">
                  <c:v>41730</c:v>
                </c:pt>
                <c:pt idx="136">
                  <c:v>41760</c:v>
                </c:pt>
                <c:pt idx="137">
                  <c:v>41791</c:v>
                </c:pt>
                <c:pt idx="138">
                  <c:v>41821</c:v>
                </c:pt>
                <c:pt idx="139">
                  <c:v>41852</c:v>
                </c:pt>
                <c:pt idx="140">
                  <c:v>41883</c:v>
                </c:pt>
                <c:pt idx="141">
                  <c:v>41913</c:v>
                </c:pt>
                <c:pt idx="142">
                  <c:v>41944</c:v>
                </c:pt>
                <c:pt idx="143">
                  <c:v>41974</c:v>
                </c:pt>
                <c:pt idx="144">
                  <c:v>42005</c:v>
                </c:pt>
                <c:pt idx="145">
                  <c:v>42036</c:v>
                </c:pt>
                <c:pt idx="146">
                  <c:v>42064</c:v>
                </c:pt>
                <c:pt idx="147">
                  <c:v>42095</c:v>
                </c:pt>
                <c:pt idx="148">
                  <c:v>42125</c:v>
                </c:pt>
                <c:pt idx="149">
                  <c:v>42156</c:v>
                </c:pt>
                <c:pt idx="150">
                  <c:v>42186</c:v>
                </c:pt>
                <c:pt idx="151">
                  <c:v>42217</c:v>
                </c:pt>
                <c:pt idx="152">
                  <c:v>42248</c:v>
                </c:pt>
                <c:pt idx="153">
                  <c:v>42278</c:v>
                </c:pt>
                <c:pt idx="154">
                  <c:v>42309</c:v>
                </c:pt>
                <c:pt idx="155">
                  <c:v>42339</c:v>
                </c:pt>
                <c:pt idx="156">
                  <c:v>42370</c:v>
                </c:pt>
                <c:pt idx="157">
                  <c:v>42401</c:v>
                </c:pt>
                <c:pt idx="158">
                  <c:v>42430</c:v>
                </c:pt>
                <c:pt idx="159">
                  <c:v>42461</c:v>
                </c:pt>
                <c:pt idx="160">
                  <c:v>42491</c:v>
                </c:pt>
                <c:pt idx="161">
                  <c:v>42522</c:v>
                </c:pt>
                <c:pt idx="162">
                  <c:v>42552</c:v>
                </c:pt>
                <c:pt idx="163">
                  <c:v>42583</c:v>
                </c:pt>
                <c:pt idx="164">
                  <c:v>42614</c:v>
                </c:pt>
                <c:pt idx="165">
                  <c:v>42644</c:v>
                </c:pt>
                <c:pt idx="166">
                  <c:v>42675</c:v>
                </c:pt>
                <c:pt idx="167">
                  <c:v>42705</c:v>
                </c:pt>
                <c:pt idx="168">
                  <c:v>42736</c:v>
                </c:pt>
                <c:pt idx="169">
                  <c:v>42767</c:v>
                </c:pt>
                <c:pt idx="170">
                  <c:v>42795</c:v>
                </c:pt>
                <c:pt idx="171">
                  <c:v>42826</c:v>
                </c:pt>
                <c:pt idx="172">
                  <c:v>42856</c:v>
                </c:pt>
                <c:pt idx="173">
                  <c:v>42887</c:v>
                </c:pt>
                <c:pt idx="174">
                  <c:v>42917</c:v>
                </c:pt>
                <c:pt idx="175">
                  <c:v>42948</c:v>
                </c:pt>
                <c:pt idx="176">
                  <c:v>42979</c:v>
                </c:pt>
                <c:pt idx="177">
                  <c:v>43009</c:v>
                </c:pt>
                <c:pt idx="178">
                  <c:v>43040</c:v>
                </c:pt>
                <c:pt idx="179">
                  <c:v>43070</c:v>
                </c:pt>
                <c:pt idx="180">
                  <c:v>43101</c:v>
                </c:pt>
                <c:pt idx="181">
                  <c:v>43132</c:v>
                </c:pt>
                <c:pt idx="182">
                  <c:v>43160</c:v>
                </c:pt>
                <c:pt idx="183">
                  <c:v>43191</c:v>
                </c:pt>
                <c:pt idx="184">
                  <c:v>43221</c:v>
                </c:pt>
                <c:pt idx="185">
                  <c:v>43252</c:v>
                </c:pt>
                <c:pt idx="186">
                  <c:v>43282</c:v>
                </c:pt>
                <c:pt idx="187">
                  <c:v>43313</c:v>
                </c:pt>
                <c:pt idx="188">
                  <c:v>43344</c:v>
                </c:pt>
                <c:pt idx="189">
                  <c:v>43374</c:v>
                </c:pt>
                <c:pt idx="190">
                  <c:v>43405</c:v>
                </c:pt>
                <c:pt idx="191">
                  <c:v>43435</c:v>
                </c:pt>
                <c:pt idx="192">
                  <c:v>43466</c:v>
                </c:pt>
                <c:pt idx="193">
                  <c:v>43497</c:v>
                </c:pt>
                <c:pt idx="194">
                  <c:v>43525</c:v>
                </c:pt>
                <c:pt idx="195">
                  <c:v>43556</c:v>
                </c:pt>
                <c:pt idx="196">
                  <c:v>43586</c:v>
                </c:pt>
                <c:pt idx="197">
                  <c:v>43617</c:v>
                </c:pt>
                <c:pt idx="198">
                  <c:v>43647</c:v>
                </c:pt>
                <c:pt idx="199">
                  <c:v>43678</c:v>
                </c:pt>
                <c:pt idx="200">
                  <c:v>43709</c:v>
                </c:pt>
                <c:pt idx="201">
                  <c:v>43739</c:v>
                </c:pt>
                <c:pt idx="202">
                  <c:v>43770</c:v>
                </c:pt>
              </c:numCache>
            </c:numRef>
          </c:cat>
          <c:val>
            <c:numRef>
              <c:f>Israel!$C$2:$C$204</c:f>
              <c:numCache>
                <c:formatCode>0.00</c:formatCode>
                <c:ptCount val="203"/>
                <c:pt idx="0">
                  <c:v>47</c:v>
                </c:pt>
                <c:pt idx="1">
                  <c:v>46.9</c:v>
                </c:pt>
                <c:pt idx="2">
                  <c:v>45.4</c:v>
                </c:pt>
                <c:pt idx="3">
                  <c:v>44.2</c:v>
                </c:pt>
                <c:pt idx="4">
                  <c:v>48.4</c:v>
                </c:pt>
                <c:pt idx="5">
                  <c:v>46.5</c:v>
                </c:pt>
                <c:pt idx="6">
                  <c:v>52.8</c:v>
                </c:pt>
                <c:pt idx="7">
                  <c:v>41.1</c:v>
                </c:pt>
                <c:pt idx="8">
                  <c:v>47.6</c:v>
                </c:pt>
                <c:pt idx="9">
                  <c:v>48.5</c:v>
                </c:pt>
                <c:pt idx="10">
                  <c:v>49.4</c:v>
                </c:pt>
                <c:pt idx="11">
                  <c:v>50.1</c:v>
                </c:pt>
                <c:pt idx="12">
                  <c:v>51.3</c:v>
                </c:pt>
                <c:pt idx="13">
                  <c:v>55.5</c:v>
                </c:pt>
                <c:pt idx="14">
                  <c:v>59.1</c:v>
                </c:pt>
                <c:pt idx="15">
                  <c:v>53.7</c:v>
                </c:pt>
                <c:pt idx="16">
                  <c:v>57.4</c:v>
                </c:pt>
                <c:pt idx="17">
                  <c:v>60</c:v>
                </c:pt>
                <c:pt idx="18">
                  <c:v>52</c:v>
                </c:pt>
                <c:pt idx="19">
                  <c:v>50.5</c:v>
                </c:pt>
                <c:pt idx="20">
                  <c:v>53</c:v>
                </c:pt>
                <c:pt idx="21">
                  <c:v>57.5</c:v>
                </c:pt>
                <c:pt idx="22">
                  <c:v>52.7</c:v>
                </c:pt>
                <c:pt idx="23">
                  <c:v>53.8</c:v>
                </c:pt>
                <c:pt idx="24">
                  <c:v>54.8</c:v>
                </c:pt>
                <c:pt idx="25">
                  <c:v>49.3</c:v>
                </c:pt>
                <c:pt idx="26">
                  <c:v>55.3</c:v>
                </c:pt>
                <c:pt idx="27">
                  <c:v>58.4</c:v>
                </c:pt>
                <c:pt idx="28">
                  <c:v>51.8</c:v>
                </c:pt>
                <c:pt idx="29">
                  <c:v>52.4</c:v>
                </c:pt>
                <c:pt idx="30">
                  <c:v>53.7</c:v>
                </c:pt>
                <c:pt idx="31">
                  <c:v>52.6</c:v>
                </c:pt>
                <c:pt idx="32">
                  <c:v>50.8</c:v>
                </c:pt>
                <c:pt idx="33">
                  <c:v>49.1</c:v>
                </c:pt>
                <c:pt idx="34">
                  <c:v>57.7</c:v>
                </c:pt>
                <c:pt idx="35">
                  <c:v>58.4</c:v>
                </c:pt>
                <c:pt idx="36">
                  <c:v>58.6</c:v>
                </c:pt>
                <c:pt idx="37">
                  <c:v>59.3</c:v>
                </c:pt>
                <c:pt idx="38">
                  <c:v>58.2</c:v>
                </c:pt>
                <c:pt idx="39">
                  <c:v>57.9</c:v>
                </c:pt>
                <c:pt idx="40">
                  <c:v>56.3</c:v>
                </c:pt>
                <c:pt idx="41">
                  <c:v>54.6</c:v>
                </c:pt>
                <c:pt idx="42">
                  <c:v>47</c:v>
                </c:pt>
                <c:pt idx="43">
                  <c:v>51.1</c:v>
                </c:pt>
                <c:pt idx="44">
                  <c:v>62.1</c:v>
                </c:pt>
                <c:pt idx="45">
                  <c:v>54.4</c:v>
                </c:pt>
                <c:pt idx="46">
                  <c:v>52.5</c:v>
                </c:pt>
                <c:pt idx="47">
                  <c:v>56.3</c:v>
                </c:pt>
                <c:pt idx="48">
                  <c:v>54.4</c:v>
                </c:pt>
                <c:pt idx="49">
                  <c:v>55.7</c:v>
                </c:pt>
                <c:pt idx="50">
                  <c:v>55.6</c:v>
                </c:pt>
                <c:pt idx="51">
                  <c:v>59.3</c:v>
                </c:pt>
                <c:pt idx="52">
                  <c:v>56.3</c:v>
                </c:pt>
                <c:pt idx="53">
                  <c:v>58.3</c:v>
                </c:pt>
                <c:pt idx="54">
                  <c:v>59.8</c:v>
                </c:pt>
                <c:pt idx="55">
                  <c:v>60.5</c:v>
                </c:pt>
                <c:pt idx="56">
                  <c:v>58.4</c:v>
                </c:pt>
                <c:pt idx="57">
                  <c:v>54.2</c:v>
                </c:pt>
                <c:pt idx="58">
                  <c:v>53.7</c:v>
                </c:pt>
                <c:pt idx="59">
                  <c:v>56.2</c:v>
                </c:pt>
                <c:pt idx="60">
                  <c:v>54.2</c:v>
                </c:pt>
                <c:pt idx="61">
                  <c:v>54.5</c:v>
                </c:pt>
                <c:pt idx="62">
                  <c:v>51.8</c:v>
                </c:pt>
                <c:pt idx="63">
                  <c:v>44.4</c:v>
                </c:pt>
                <c:pt idx="64">
                  <c:v>46.9</c:v>
                </c:pt>
                <c:pt idx="65">
                  <c:v>43.9</c:v>
                </c:pt>
                <c:pt idx="66">
                  <c:v>45.1</c:v>
                </c:pt>
                <c:pt idx="67">
                  <c:v>43.7</c:v>
                </c:pt>
                <c:pt idx="68">
                  <c:v>40.5</c:v>
                </c:pt>
                <c:pt idx="69">
                  <c:v>36.700000000000003</c:v>
                </c:pt>
                <c:pt idx="70">
                  <c:v>32.200000000000003</c:v>
                </c:pt>
                <c:pt idx="71">
                  <c:v>27.8</c:v>
                </c:pt>
                <c:pt idx="72">
                  <c:v>29.8</c:v>
                </c:pt>
                <c:pt idx="73">
                  <c:v>31.7</c:v>
                </c:pt>
                <c:pt idx="74">
                  <c:v>37.9</c:v>
                </c:pt>
                <c:pt idx="75">
                  <c:v>36.200000000000003</c:v>
                </c:pt>
                <c:pt idx="76">
                  <c:v>45.5</c:v>
                </c:pt>
                <c:pt idx="77">
                  <c:v>50.9</c:v>
                </c:pt>
                <c:pt idx="78">
                  <c:v>50.5</c:v>
                </c:pt>
                <c:pt idx="79">
                  <c:v>55.1</c:v>
                </c:pt>
                <c:pt idx="80">
                  <c:v>55.4</c:v>
                </c:pt>
                <c:pt idx="81">
                  <c:v>58.6</c:v>
                </c:pt>
                <c:pt idx="82">
                  <c:v>64.7</c:v>
                </c:pt>
                <c:pt idx="83">
                  <c:v>61.1</c:v>
                </c:pt>
                <c:pt idx="84">
                  <c:v>62.2</c:v>
                </c:pt>
                <c:pt idx="85">
                  <c:v>63.4</c:v>
                </c:pt>
                <c:pt idx="86">
                  <c:v>55.6</c:v>
                </c:pt>
                <c:pt idx="87">
                  <c:v>57.3</c:v>
                </c:pt>
                <c:pt idx="88">
                  <c:v>46.1</c:v>
                </c:pt>
                <c:pt idx="89">
                  <c:v>46.5</c:v>
                </c:pt>
                <c:pt idx="90">
                  <c:v>51</c:v>
                </c:pt>
                <c:pt idx="91">
                  <c:v>54.5</c:v>
                </c:pt>
                <c:pt idx="92">
                  <c:v>55.9</c:v>
                </c:pt>
                <c:pt idx="93">
                  <c:v>58.1</c:v>
                </c:pt>
                <c:pt idx="94">
                  <c:v>57.4</c:v>
                </c:pt>
                <c:pt idx="95">
                  <c:v>57.8</c:v>
                </c:pt>
                <c:pt idx="96">
                  <c:v>55.8</c:v>
                </c:pt>
                <c:pt idx="97">
                  <c:v>46.8</c:v>
                </c:pt>
                <c:pt idx="98">
                  <c:v>47.4</c:v>
                </c:pt>
                <c:pt idx="99">
                  <c:v>48.4</c:v>
                </c:pt>
                <c:pt idx="100">
                  <c:v>54.4</c:v>
                </c:pt>
                <c:pt idx="101">
                  <c:v>51.4</c:v>
                </c:pt>
                <c:pt idx="102">
                  <c:v>49</c:v>
                </c:pt>
                <c:pt idx="103">
                  <c:v>49.5</c:v>
                </c:pt>
                <c:pt idx="104">
                  <c:v>47</c:v>
                </c:pt>
                <c:pt idx="105">
                  <c:v>51.6</c:v>
                </c:pt>
                <c:pt idx="106">
                  <c:v>44.1</c:v>
                </c:pt>
                <c:pt idx="107">
                  <c:v>43.9</c:v>
                </c:pt>
                <c:pt idx="108">
                  <c:v>35.4</c:v>
                </c:pt>
                <c:pt idx="109">
                  <c:v>44</c:v>
                </c:pt>
                <c:pt idx="110">
                  <c:v>46</c:v>
                </c:pt>
                <c:pt idx="111">
                  <c:v>48.5</c:v>
                </c:pt>
                <c:pt idx="112">
                  <c:v>46.2</c:v>
                </c:pt>
                <c:pt idx="113">
                  <c:v>45.2</c:v>
                </c:pt>
                <c:pt idx="114">
                  <c:v>40.299999999999997</c:v>
                </c:pt>
                <c:pt idx="115">
                  <c:v>36.200000000000003</c:v>
                </c:pt>
                <c:pt idx="116">
                  <c:v>41</c:v>
                </c:pt>
                <c:pt idx="117">
                  <c:v>41.8</c:v>
                </c:pt>
                <c:pt idx="118">
                  <c:v>46.1</c:v>
                </c:pt>
                <c:pt idx="119">
                  <c:v>46</c:v>
                </c:pt>
                <c:pt idx="120">
                  <c:v>49.3</c:v>
                </c:pt>
                <c:pt idx="121">
                  <c:v>51.5</c:v>
                </c:pt>
                <c:pt idx="122">
                  <c:v>48.9</c:v>
                </c:pt>
                <c:pt idx="123">
                  <c:v>47.8</c:v>
                </c:pt>
                <c:pt idx="124">
                  <c:v>46.2</c:v>
                </c:pt>
                <c:pt idx="125">
                  <c:v>46</c:v>
                </c:pt>
                <c:pt idx="126">
                  <c:v>48.1</c:v>
                </c:pt>
                <c:pt idx="127">
                  <c:v>48</c:v>
                </c:pt>
                <c:pt idx="128">
                  <c:v>45.7</c:v>
                </c:pt>
                <c:pt idx="129">
                  <c:v>47.2</c:v>
                </c:pt>
                <c:pt idx="130">
                  <c:v>44.9</c:v>
                </c:pt>
                <c:pt idx="131">
                  <c:v>47.5</c:v>
                </c:pt>
                <c:pt idx="132">
                  <c:v>50.2</c:v>
                </c:pt>
                <c:pt idx="133">
                  <c:v>50.3</c:v>
                </c:pt>
                <c:pt idx="134">
                  <c:v>49.4</c:v>
                </c:pt>
                <c:pt idx="135">
                  <c:v>51.4</c:v>
                </c:pt>
                <c:pt idx="136">
                  <c:v>55.6</c:v>
                </c:pt>
                <c:pt idx="137">
                  <c:v>48.9</c:v>
                </c:pt>
                <c:pt idx="138">
                  <c:v>46.8</c:v>
                </c:pt>
                <c:pt idx="139">
                  <c:v>42.6</c:v>
                </c:pt>
                <c:pt idx="140">
                  <c:v>49.9</c:v>
                </c:pt>
                <c:pt idx="141">
                  <c:v>48.3</c:v>
                </c:pt>
                <c:pt idx="142">
                  <c:v>48.7</c:v>
                </c:pt>
                <c:pt idx="143">
                  <c:v>45.8</c:v>
                </c:pt>
                <c:pt idx="144">
                  <c:v>53.3</c:v>
                </c:pt>
                <c:pt idx="145">
                  <c:v>48.7</c:v>
                </c:pt>
                <c:pt idx="146">
                  <c:v>50.2</c:v>
                </c:pt>
                <c:pt idx="147">
                  <c:v>49.2</c:v>
                </c:pt>
                <c:pt idx="148">
                  <c:v>47.6</c:v>
                </c:pt>
                <c:pt idx="149">
                  <c:v>51</c:v>
                </c:pt>
                <c:pt idx="150">
                  <c:v>47.2</c:v>
                </c:pt>
                <c:pt idx="151">
                  <c:v>48.1</c:v>
                </c:pt>
                <c:pt idx="152">
                  <c:v>47.5</c:v>
                </c:pt>
                <c:pt idx="153">
                  <c:v>51.4</c:v>
                </c:pt>
                <c:pt idx="154">
                  <c:v>52.5</c:v>
                </c:pt>
                <c:pt idx="155">
                  <c:v>50.7</c:v>
                </c:pt>
                <c:pt idx="156">
                  <c:v>48.1</c:v>
                </c:pt>
                <c:pt idx="157">
                  <c:v>46.8</c:v>
                </c:pt>
                <c:pt idx="158">
                  <c:v>49</c:v>
                </c:pt>
                <c:pt idx="159">
                  <c:v>50.5</c:v>
                </c:pt>
                <c:pt idx="160">
                  <c:v>49.4</c:v>
                </c:pt>
                <c:pt idx="161">
                  <c:v>48.8</c:v>
                </c:pt>
                <c:pt idx="162">
                  <c:v>50.1</c:v>
                </c:pt>
                <c:pt idx="163">
                  <c:v>57</c:v>
                </c:pt>
                <c:pt idx="164">
                  <c:v>52.1</c:v>
                </c:pt>
                <c:pt idx="165">
                  <c:v>51.1</c:v>
                </c:pt>
                <c:pt idx="166">
                  <c:v>54.3</c:v>
                </c:pt>
                <c:pt idx="167">
                  <c:v>67.2</c:v>
                </c:pt>
                <c:pt idx="168">
                  <c:v>62.6</c:v>
                </c:pt>
                <c:pt idx="169">
                  <c:v>61.2</c:v>
                </c:pt>
                <c:pt idx="170">
                  <c:v>54.8</c:v>
                </c:pt>
                <c:pt idx="171">
                  <c:v>52</c:v>
                </c:pt>
                <c:pt idx="172">
                  <c:v>56.2</c:v>
                </c:pt>
                <c:pt idx="173">
                  <c:v>50.3</c:v>
                </c:pt>
                <c:pt idx="174">
                  <c:v>54.3</c:v>
                </c:pt>
                <c:pt idx="175">
                  <c:v>58.4</c:v>
                </c:pt>
                <c:pt idx="176">
                  <c:v>57.2</c:v>
                </c:pt>
                <c:pt idx="177">
                  <c:v>53.2</c:v>
                </c:pt>
                <c:pt idx="178">
                  <c:v>49.7</c:v>
                </c:pt>
                <c:pt idx="179">
                  <c:v>53.4</c:v>
                </c:pt>
                <c:pt idx="180">
                  <c:v>53.5</c:v>
                </c:pt>
                <c:pt idx="181">
                  <c:v>53.6</c:v>
                </c:pt>
                <c:pt idx="182">
                  <c:v>54.7</c:v>
                </c:pt>
                <c:pt idx="183">
                  <c:v>54</c:v>
                </c:pt>
                <c:pt idx="184">
                  <c:v>49.6</c:v>
                </c:pt>
                <c:pt idx="185">
                  <c:v>52.6</c:v>
                </c:pt>
                <c:pt idx="186">
                  <c:v>58</c:v>
                </c:pt>
                <c:pt idx="187">
                  <c:v>50.4</c:v>
                </c:pt>
                <c:pt idx="188">
                  <c:v>50</c:v>
                </c:pt>
                <c:pt idx="189">
                  <c:v>52.7</c:v>
                </c:pt>
                <c:pt idx="190">
                  <c:v>53.7</c:v>
                </c:pt>
                <c:pt idx="191">
                  <c:v>57</c:v>
                </c:pt>
                <c:pt idx="192">
                  <c:v>47.9</c:v>
                </c:pt>
                <c:pt idx="193">
                  <c:v>49.6</c:v>
                </c:pt>
                <c:pt idx="194">
                  <c:v>52.2</c:v>
                </c:pt>
                <c:pt idx="195">
                  <c:v>51.9</c:v>
                </c:pt>
                <c:pt idx="196">
                  <c:v>50.4</c:v>
                </c:pt>
                <c:pt idx="197">
                  <c:v>52.7</c:v>
                </c:pt>
                <c:pt idx="198">
                  <c:v>52.2</c:v>
                </c:pt>
                <c:pt idx="199">
                  <c:v>44.3</c:v>
                </c:pt>
                <c:pt idx="200">
                  <c:v>50.3</c:v>
                </c:pt>
                <c:pt idx="201">
                  <c:v>51.8</c:v>
                </c:pt>
                <c:pt idx="202">
                  <c:v>52.8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3E-4AA2-A5F7-C372832C23A3}"/>
            </c:ext>
          </c:extLst>
        </c:ser>
        <c:ser>
          <c:idx val="1"/>
          <c:order val="1"/>
          <c:tx>
            <c:strRef>
              <c:f>Israel!$D$1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Israel!$B$2:$B$204</c:f>
              <c:numCache>
                <c:formatCode>m/d/yyyy</c:formatCode>
                <c:ptCount val="203"/>
                <c:pt idx="0">
                  <c:v>37622</c:v>
                </c:pt>
                <c:pt idx="1">
                  <c:v>37653</c:v>
                </c:pt>
                <c:pt idx="2">
                  <c:v>37681</c:v>
                </c:pt>
                <c:pt idx="3">
                  <c:v>37712</c:v>
                </c:pt>
                <c:pt idx="4">
                  <c:v>37742</c:v>
                </c:pt>
                <c:pt idx="5">
                  <c:v>37773</c:v>
                </c:pt>
                <c:pt idx="6">
                  <c:v>44154</c:v>
                </c:pt>
                <c:pt idx="7">
                  <c:v>37834</c:v>
                </c:pt>
                <c:pt idx="8">
                  <c:v>37865</c:v>
                </c:pt>
                <c:pt idx="9">
                  <c:v>37895</c:v>
                </c:pt>
                <c:pt idx="10">
                  <c:v>37926</c:v>
                </c:pt>
                <c:pt idx="11">
                  <c:v>37956</c:v>
                </c:pt>
                <c:pt idx="12">
                  <c:v>37987</c:v>
                </c:pt>
                <c:pt idx="13">
                  <c:v>38018</c:v>
                </c:pt>
                <c:pt idx="14">
                  <c:v>38047</c:v>
                </c:pt>
                <c:pt idx="15">
                  <c:v>38078</c:v>
                </c:pt>
                <c:pt idx="16">
                  <c:v>38108</c:v>
                </c:pt>
                <c:pt idx="17">
                  <c:v>38139</c:v>
                </c:pt>
                <c:pt idx="18">
                  <c:v>38169</c:v>
                </c:pt>
                <c:pt idx="19">
                  <c:v>38200</c:v>
                </c:pt>
                <c:pt idx="20">
                  <c:v>38231</c:v>
                </c:pt>
                <c:pt idx="21">
                  <c:v>38261</c:v>
                </c:pt>
                <c:pt idx="22">
                  <c:v>38292</c:v>
                </c:pt>
                <c:pt idx="23">
                  <c:v>38322</c:v>
                </c:pt>
                <c:pt idx="24">
                  <c:v>38353</c:v>
                </c:pt>
                <c:pt idx="25">
                  <c:v>38384</c:v>
                </c:pt>
                <c:pt idx="26">
                  <c:v>38412</c:v>
                </c:pt>
                <c:pt idx="27">
                  <c:v>38443</c:v>
                </c:pt>
                <c:pt idx="28">
                  <c:v>38473</c:v>
                </c:pt>
                <c:pt idx="29">
                  <c:v>38504</c:v>
                </c:pt>
                <c:pt idx="30">
                  <c:v>38534</c:v>
                </c:pt>
                <c:pt idx="31">
                  <c:v>38565</c:v>
                </c:pt>
                <c:pt idx="32">
                  <c:v>38596</c:v>
                </c:pt>
                <c:pt idx="33">
                  <c:v>38626</c:v>
                </c:pt>
                <c:pt idx="34">
                  <c:v>38657</c:v>
                </c:pt>
                <c:pt idx="35">
                  <c:v>38687</c:v>
                </c:pt>
                <c:pt idx="36">
                  <c:v>38718</c:v>
                </c:pt>
                <c:pt idx="37">
                  <c:v>38749</c:v>
                </c:pt>
                <c:pt idx="38">
                  <c:v>38777</c:v>
                </c:pt>
                <c:pt idx="39">
                  <c:v>38808</c:v>
                </c:pt>
                <c:pt idx="40">
                  <c:v>38838</c:v>
                </c:pt>
                <c:pt idx="41">
                  <c:v>38869</c:v>
                </c:pt>
                <c:pt idx="42">
                  <c:v>38899</c:v>
                </c:pt>
                <c:pt idx="43">
                  <c:v>38930</c:v>
                </c:pt>
                <c:pt idx="44">
                  <c:v>38961</c:v>
                </c:pt>
                <c:pt idx="45">
                  <c:v>38991</c:v>
                </c:pt>
                <c:pt idx="46">
                  <c:v>39022</c:v>
                </c:pt>
                <c:pt idx="47">
                  <c:v>39052</c:v>
                </c:pt>
                <c:pt idx="48">
                  <c:v>39083</c:v>
                </c:pt>
                <c:pt idx="49">
                  <c:v>39114</c:v>
                </c:pt>
                <c:pt idx="50">
                  <c:v>39142</c:v>
                </c:pt>
                <c:pt idx="51">
                  <c:v>39173</c:v>
                </c:pt>
                <c:pt idx="52">
                  <c:v>39203</c:v>
                </c:pt>
                <c:pt idx="53">
                  <c:v>39234</c:v>
                </c:pt>
                <c:pt idx="54">
                  <c:v>39264</c:v>
                </c:pt>
                <c:pt idx="55">
                  <c:v>39295</c:v>
                </c:pt>
                <c:pt idx="56">
                  <c:v>39326</c:v>
                </c:pt>
                <c:pt idx="57">
                  <c:v>39356</c:v>
                </c:pt>
                <c:pt idx="58">
                  <c:v>39387</c:v>
                </c:pt>
                <c:pt idx="59">
                  <c:v>39417</c:v>
                </c:pt>
                <c:pt idx="60">
                  <c:v>39448</c:v>
                </c:pt>
                <c:pt idx="61">
                  <c:v>39479</c:v>
                </c:pt>
                <c:pt idx="62">
                  <c:v>39508</c:v>
                </c:pt>
                <c:pt idx="63">
                  <c:v>39539</c:v>
                </c:pt>
                <c:pt idx="64">
                  <c:v>39569</c:v>
                </c:pt>
                <c:pt idx="65">
                  <c:v>39600</c:v>
                </c:pt>
                <c:pt idx="66">
                  <c:v>39630</c:v>
                </c:pt>
                <c:pt idx="67">
                  <c:v>39661</c:v>
                </c:pt>
                <c:pt idx="68">
                  <c:v>39692</c:v>
                </c:pt>
                <c:pt idx="69">
                  <c:v>39722</c:v>
                </c:pt>
                <c:pt idx="70">
                  <c:v>39753</c:v>
                </c:pt>
                <c:pt idx="71">
                  <c:v>39783</c:v>
                </c:pt>
                <c:pt idx="72">
                  <c:v>39814</c:v>
                </c:pt>
                <c:pt idx="73">
                  <c:v>39845</c:v>
                </c:pt>
                <c:pt idx="74">
                  <c:v>39873</c:v>
                </c:pt>
                <c:pt idx="75">
                  <c:v>39904</c:v>
                </c:pt>
                <c:pt idx="76">
                  <c:v>39934</c:v>
                </c:pt>
                <c:pt idx="77">
                  <c:v>39965</c:v>
                </c:pt>
                <c:pt idx="78">
                  <c:v>39995</c:v>
                </c:pt>
                <c:pt idx="79">
                  <c:v>40026</c:v>
                </c:pt>
                <c:pt idx="80">
                  <c:v>40057</c:v>
                </c:pt>
                <c:pt idx="81">
                  <c:v>40087</c:v>
                </c:pt>
                <c:pt idx="82">
                  <c:v>40118</c:v>
                </c:pt>
                <c:pt idx="83">
                  <c:v>40148</c:v>
                </c:pt>
                <c:pt idx="84">
                  <c:v>40179</c:v>
                </c:pt>
                <c:pt idx="85">
                  <c:v>40210</c:v>
                </c:pt>
                <c:pt idx="86">
                  <c:v>40238</c:v>
                </c:pt>
                <c:pt idx="87">
                  <c:v>40269</c:v>
                </c:pt>
                <c:pt idx="88">
                  <c:v>40299</c:v>
                </c:pt>
                <c:pt idx="89">
                  <c:v>40330</c:v>
                </c:pt>
                <c:pt idx="90">
                  <c:v>40360</c:v>
                </c:pt>
                <c:pt idx="91">
                  <c:v>40391</c:v>
                </c:pt>
                <c:pt idx="92">
                  <c:v>40422</c:v>
                </c:pt>
                <c:pt idx="93">
                  <c:v>40452</c:v>
                </c:pt>
                <c:pt idx="94">
                  <c:v>40483</c:v>
                </c:pt>
                <c:pt idx="95">
                  <c:v>40513</c:v>
                </c:pt>
                <c:pt idx="96">
                  <c:v>40544</c:v>
                </c:pt>
                <c:pt idx="97">
                  <c:v>40575</c:v>
                </c:pt>
                <c:pt idx="98">
                  <c:v>40603</c:v>
                </c:pt>
                <c:pt idx="99">
                  <c:v>40634</c:v>
                </c:pt>
                <c:pt idx="100">
                  <c:v>40664</c:v>
                </c:pt>
                <c:pt idx="101">
                  <c:v>40695</c:v>
                </c:pt>
                <c:pt idx="102">
                  <c:v>40725</c:v>
                </c:pt>
                <c:pt idx="103">
                  <c:v>40756</c:v>
                </c:pt>
                <c:pt idx="104">
                  <c:v>40787</c:v>
                </c:pt>
                <c:pt idx="105">
                  <c:v>40817</c:v>
                </c:pt>
                <c:pt idx="106">
                  <c:v>40848</c:v>
                </c:pt>
                <c:pt idx="107">
                  <c:v>40878</c:v>
                </c:pt>
                <c:pt idx="108">
                  <c:v>40909</c:v>
                </c:pt>
                <c:pt idx="109">
                  <c:v>40940</c:v>
                </c:pt>
                <c:pt idx="110">
                  <c:v>40969</c:v>
                </c:pt>
                <c:pt idx="111">
                  <c:v>41000</c:v>
                </c:pt>
                <c:pt idx="112">
                  <c:v>41030</c:v>
                </c:pt>
                <c:pt idx="113">
                  <c:v>41061</c:v>
                </c:pt>
                <c:pt idx="114">
                  <c:v>41091</c:v>
                </c:pt>
                <c:pt idx="115">
                  <c:v>41122</c:v>
                </c:pt>
                <c:pt idx="116">
                  <c:v>41153</c:v>
                </c:pt>
                <c:pt idx="117">
                  <c:v>41183</c:v>
                </c:pt>
                <c:pt idx="118">
                  <c:v>41214</c:v>
                </c:pt>
                <c:pt idx="119">
                  <c:v>41244</c:v>
                </c:pt>
                <c:pt idx="120">
                  <c:v>41275</c:v>
                </c:pt>
                <c:pt idx="121">
                  <c:v>41306</c:v>
                </c:pt>
                <c:pt idx="122">
                  <c:v>41334</c:v>
                </c:pt>
                <c:pt idx="123">
                  <c:v>41365</c:v>
                </c:pt>
                <c:pt idx="124">
                  <c:v>41395</c:v>
                </c:pt>
                <c:pt idx="125">
                  <c:v>41426</c:v>
                </c:pt>
                <c:pt idx="126">
                  <c:v>41456</c:v>
                </c:pt>
                <c:pt idx="127">
                  <c:v>41487</c:v>
                </c:pt>
                <c:pt idx="128">
                  <c:v>41518</c:v>
                </c:pt>
                <c:pt idx="129">
                  <c:v>41548</c:v>
                </c:pt>
                <c:pt idx="130">
                  <c:v>41579</c:v>
                </c:pt>
                <c:pt idx="131">
                  <c:v>41609</c:v>
                </c:pt>
                <c:pt idx="132">
                  <c:v>41640</c:v>
                </c:pt>
                <c:pt idx="133">
                  <c:v>41671</c:v>
                </c:pt>
                <c:pt idx="134">
                  <c:v>41699</c:v>
                </c:pt>
                <c:pt idx="135">
                  <c:v>41730</c:v>
                </c:pt>
                <c:pt idx="136">
                  <c:v>41760</c:v>
                </c:pt>
                <c:pt idx="137">
                  <c:v>41791</c:v>
                </c:pt>
                <c:pt idx="138">
                  <c:v>41821</c:v>
                </c:pt>
                <c:pt idx="139">
                  <c:v>41852</c:v>
                </c:pt>
                <c:pt idx="140">
                  <c:v>41883</c:v>
                </c:pt>
                <c:pt idx="141">
                  <c:v>41913</c:v>
                </c:pt>
                <c:pt idx="142">
                  <c:v>41944</c:v>
                </c:pt>
                <c:pt idx="143">
                  <c:v>41974</c:v>
                </c:pt>
                <c:pt idx="144">
                  <c:v>42005</c:v>
                </c:pt>
                <c:pt idx="145">
                  <c:v>42036</c:v>
                </c:pt>
                <c:pt idx="146">
                  <c:v>42064</c:v>
                </c:pt>
                <c:pt idx="147">
                  <c:v>42095</c:v>
                </c:pt>
                <c:pt idx="148">
                  <c:v>42125</c:v>
                </c:pt>
                <c:pt idx="149">
                  <c:v>42156</c:v>
                </c:pt>
                <c:pt idx="150">
                  <c:v>42186</c:v>
                </c:pt>
                <c:pt idx="151">
                  <c:v>42217</c:v>
                </c:pt>
                <c:pt idx="152">
                  <c:v>42248</c:v>
                </c:pt>
                <c:pt idx="153">
                  <c:v>42278</c:v>
                </c:pt>
                <c:pt idx="154">
                  <c:v>42309</c:v>
                </c:pt>
                <c:pt idx="155">
                  <c:v>42339</c:v>
                </c:pt>
                <c:pt idx="156">
                  <c:v>42370</c:v>
                </c:pt>
                <c:pt idx="157">
                  <c:v>42401</c:v>
                </c:pt>
                <c:pt idx="158">
                  <c:v>42430</c:v>
                </c:pt>
                <c:pt idx="159">
                  <c:v>42461</c:v>
                </c:pt>
                <c:pt idx="160">
                  <c:v>42491</c:v>
                </c:pt>
                <c:pt idx="161">
                  <c:v>42522</c:v>
                </c:pt>
                <c:pt idx="162">
                  <c:v>42552</c:v>
                </c:pt>
                <c:pt idx="163">
                  <c:v>42583</c:v>
                </c:pt>
                <c:pt idx="164">
                  <c:v>42614</c:v>
                </c:pt>
                <c:pt idx="165">
                  <c:v>42644</c:v>
                </c:pt>
                <c:pt idx="166">
                  <c:v>42675</c:v>
                </c:pt>
                <c:pt idx="167">
                  <c:v>42705</c:v>
                </c:pt>
                <c:pt idx="168">
                  <c:v>42736</c:v>
                </c:pt>
                <c:pt idx="169">
                  <c:v>42767</c:v>
                </c:pt>
                <c:pt idx="170">
                  <c:v>42795</c:v>
                </c:pt>
                <c:pt idx="171">
                  <c:v>42826</c:v>
                </c:pt>
                <c:pt idx="172">
                  <c:v>42856</c:v>
                </c:pt>
                <c:pt idx="173">
                  <c:v>42887</c:v>
                </c:pt>
                <c:pt idx="174">
                  <c:v>42917</c:v>
                </c:pt>
                <c:pt idx="175">
                  <c:v>42948</c:v>
                </c:pt>
                <c:pt idx="176">
                  <c:v>42979</c:v>
                </c:pt>
                <c:pt idx="177">
                  <c:v>43009</c:v>
                </c:pt>
                <c:pt idx="178">
                  <c:v>43040</c:v>
                </c:pt>
                <c:pt idx="179">
                  <c:v>43070</c:v>
                </c:pt>
                <c:pt idx="180">
                  <c:v>43101</c:v>
                </c:pt>
                <c:pt idx="181">
                  <c:v>43132</c:v>
                </c:pt>
                <c:pt idx="182">
                  <c:v>43160</c:v>
                </c:pt>
                <c:pt idx="183">
                  <c:v>43191</c:v>
                </c:pt>
                <c:pt idx="184">
                  <c:v>43221</c:v>
                </c:pt>
                <c:pt idx="185">
                  <c:v>43252</c:v>
                </c:pt>
                <c:pt idx="186">
                  <c:v>43282</c:v>
                </c:pt>
                <c:pt idx="187">
                  <c:v>43313</c:v>
                </c:pt>
                <c:pt idx="188">
                  <c:v>43344</c:v>
                </c:pt>
                <c:pt idx="189">
                  <c:v>43374</c:v>
                </c:pt>
                <c:pt idx="190">
                  <c:v>43405</c:v>
                </c:pt>
                <c:pt idx="191">
                  <c:v>43435</c:v>
                </c:pt>
                <c:pt idx="192">
                  <c:v>43466</c:v>
                </c:pt>
                <c:pt idx="193">
                  <c:v>43497</c:v>
                </c:pt>
                <c:pt idx="194">
                  <c:v>43525</c:v>
                </c:pt>
                <c:pt idx="195">
                  <c:v>43556</c:v>
                </c:pt>
                <c:pt idx="196">
                  <c:v>43586</c:v>
                </c:pt>
                <c:pt idx="197">
                  <c:v>43617</c:v>
                </c:pt>
                <c:pt idx="198">
                  <c:v>43647</c:v>
                </c:pt>
                <c:pt idx="199">
                  <c:v>43678</c:v>
                </c:pt>
                <c:pt idx="200">
                  <c:v>43709</c:v>
                </c:pt>
                <c:pt idx="201">
                  <c:v>43739</c:v>
                </c:pt>
                <c:pt idx="202">
                  <c:v>43770</c:v>
                </c:pt>
              </c:numCache>
            </c:numRef>
          </c:cat>
          <c:val>
            <c:numRef>
              <c:f>Israel!$D$2:$D$204</c:f>
              <c:numCache>
                <c:formatCode>0.00</c:formatCode>
                <c:ptCount val="203"/>
                <c:pt idx="1">
                  <c:v>-0.10000000000000142</c:v>
                </c:pt>
                <c:pt idx="2">
                  <c:v>-1.5</c:v>
                </c:pt>
                <c:pt idx="3">
                  <c:v>-1.1999999999999957</c:v>
                </c:pt>
                <c:pt idx="4">
                  <c:v>4.1999999999999957</c:v>
                </c:pt>
                <c:pt idx="5">
                  <c:v>-1.8999999999999986</c:v>
                </c:pt>
                <c:pt idx="6">
                  <c:v>6.2999999999999972</c:v>
                </c:pt>
                <c:pt idx="7">
                  <c:v>-11.699999999999996</c:v>
                </c:pt>
                <c:pt idx="8">
                  <c:v>6.5</c:v>
                </c:pt>
                <c:pt idx="9">
                  <c:v>0.89999999999999858</c:v>
                </c:pt>
                <c:pt idx="10">
                  <c:v>0.89999999999999858</c:v>
                </c:pt>
                <c:pt idx="11">
                  <c:v>0.70000000000000284</c:v>
                </c:pt>
                <c:pt idx="12">
                  <c:v>1.1999999999999957</c:v>
                </c:pt>
                <c:pt idx="13">
                  <c:v>4.2000000000000028</c:v>
                </c:pt>
                <c:pt idx="14">
                  <c:v>3.6000000000000014</c:v>
                </c:pt>
                <c:pt idx="15">
                  <c:v>-5.3999999999999986</c:v>
                </c:pt>
                <c:pt idx="16">
                  <c:v>3.6999999999999957</c:v>
                </c:pt>
                <c:pt idx="17">
                  <c:v>2.6000000000000014</c:v>
                </c:pt>
                <c:pt idx="18">
                  <c:v>-8</c:v>
                </c:pt>
                <c:pt idx="19">
                  <c:v>-1.5</c:v>
                </c:pt>
                <c:pt idx="20">
                  <c:v>2.5</c:v>
                </c:pt>
                <c:pt idx="21">
                  <c:v>4.5</c:v>
                </c:pt>
                <c:pt idx="22">
                  <c:v>-4.7999999999999972</c:v>
                </c:pt>
                <c:pt idx="23">
                  <c:v>1.0999999999999943</c:v>
                </c:pt>
                <c:pt idx="24">
                  <c:v>1</c:v>
                </c:pt>
                <c:pt idx="25">
                  <c:v>-5.5</c:v>
                </c:pt>
                <c:pt idx="26">
                  <c:v>6</c:v>
                </c:pt>
                <c:pt idx="27">
                  <c:v>3.1000000000000014</c:v>
                </c:pt>
                <c:pt idx="28">
                  <c:v>-6.6000000000000014</c:v>
                </c:pt>
                <c:pt idx="29">
                  <c:v>0.60000000000000142</c:v>
                </c:pt>
                <c:pt idx="30">
                  <c:v>1.3000000000000043</c:v>
                </c:pt>
                <c:pt idx="31">
                  <c:v>-1.1000000000000014</c:v>
                </c:pt>
                <c:pt idx="32">
                  <c:v>-1.8000000000000043</c:v>
                </c:pt>
                <c:pt idx="33">
                  <c:v>-1.6999999999999957</c:v>
                </c:pt>
                <c:pt idx="34">
                  <c:v>8.6000000000000014</c:v>
                </c:pt>
                <c:pt idx="35">
                  <c:v>0.69999999999999574</c:v>
                </c:pt>
                <c:pt idx="36">
                  <c:v>0.20000000000000284</c:v>
                </c:pt>
                <c:pt idx="37">
                  <c:v>0.69999999999999574</c:v>
                </c:pt>
                <c:pt idx="38">
                  <c:v>-1.0999999999999943</c:v>
                </c:pt>
                <c:pt idx="39">
                  <c:v>-0.30000000000000426</c:v>
                </c:pt>
                <c:pt idx="40">
                  <c:v>-1.6000000000000014</c:v>
                </c:pt>
                <c:pt idx="41">
                  <c:v>-1.6999999999999957</c:v>
                </c:pt>
                <c:pt idx="42">
                  <c:v>-7.6000000000000014</c:v>
                </c:pt>
                <c:pt idx="43">
                  <c:v>4.1000000000000014</c:v>
                </c:pt>
                <c:pt idx="44">
                  <c:v>11</c:v>
                </c:pt>
                <c:pt idx="45">
                  <c:v>-7.7000000000000028</c:v>
                </c:pt>
                <c:pt idx="46">
                  <c:v>-1.8999999999999986</c:v>
                </c:pt>
                <c:pt idx="47">
                  <c:v>3.7999999999999972</c:v>
                </c:pt>
                <c:pt idx="48">
                  <c:v>-1.8999999999999986</c:v>
                </c:pt>
                <c:pt idx="49">
                  <c:v>1.3000000000000043</c:v>
                </c:pt>
                <c:pt idx="50">
                  <c:v>-0.10000000000000142</c:v>
                </c:pt>
                <c:pt idx="51">
                  <c:v>3.6999999999999957</c:v>
                </c:pt>
                <c:pt idx="52">
                  <c:v>-3</c:v>
                </c:pt>
                <c:pt idx="53">
                  <c:v>2</c:v>
                </c:pt>
                <c:pt idx="54">
                  <c:v>1.5</c:v>
                </c:pt>
                <c:pt idx="55">
                  <c:v>0.70000000000000284</c:v>
                </c:pt>
                <c:pt idx="56">
                  <c:v>-2.1000000000000014</c:v>
                </c:pt>
                <c:pt idx="57">
                  <c:v>-4.1999999999999957</c:v>
                </c:pt>
                <c:pt idx="58">
                  <c:v>-0.5</c:v>
                </c:pt>
                <c:pt idx="59">
                  <c:v>2.5</c:v>
                </c:pt>
                <c:pt idx="60">
                  <c:v>-2</c:v>
                </c:pt>
                <c:pt idx="61">
                  <c:v>0.29999999999999716</c:v>
                </c:pt>
                <c:pt idx="62">
                  <c:v>-2.7000000000000028</c:v>
                </c:pt>
                <c:pt idx="63">
                  <c:v>-7.3999999999999986</c:v>
                </c:pt>
                <c:pt idx="64">
                  <c:v>2.5</c:v>
                </c:pt>
                <c:pt idx="65">
                  <c:v>-3</c:v>
                </c:pt>
                <c:pt idx="66">
                  <c:v>1.2000000000000028</c:v>
                </c:pt>
                <c:pt idx="67">
                  <c:v>-1.3999999999999986</c:v>
                </c:pt>
                <c:pt idx="68">
                  <c:v>-3.2000000000000028</c:v>
                </c:pt>
                <c:pt idx="69">
                  <c:v>-3.7999999999999972</c:v>
                </c:pt>
                <c:pt idx="70">
                  <c:v>-4.5</c:v>
                </c:pt>
                <c:pt idx="71">
                  <c:v>-4.4000000000000021</c:v>
                </c:pt>
                <c:pt idx="72">
                  <c:v>2</c:v>
                </c:pt>
                <c:pt idx="73">
                  <c:v>1.8999999999999986</c:v>
                </c:pt>
                <c:pt idx="74">
                  <c:v>6.1999999999999993</c:v>
                </c:pt>
                <c:pt idx="75">
                  <c:v>-1.6999999999999957</c:v>
                </c:pt>
                <c:pt idx="76">
                  <c:v>9.2999999999999972</c:v>
                </c:pt>
                <c:pt idx="77">
                  <c:v>5.3999999999999986</c:v>
                </c:pt>
                <c:pt idx="78">
                  <c:v>-0.39999999999999858</c:v>
                </c:pt>
                <c:pt idx="79">
                  <c:v>4.6000000000000014</c:v>
                </c:pt>
                <c:pt idx="80">
                  <c:v>0.29999999999999716</c:v>
                </c:pt>
                <c:pt idx="81">
                  <c:v>3.2000000000000028</c:v>
                </c:pt>
                <c:pt idx="82">
                  <c:v>6.1000000000000014</c:v>
                </c:pt>
                <c:pt idx="83">
                  <c:v>-3.6000000000000014</c:v>
                </c:pt>
                <c:pt idx="84">
                  <c:v>1.1000000000000014</c:v>
                </c:pt>
                <c:pt idx="85">
                  <c:v>1.1999999999999957</c:v>
                </c:pt>
                <c:pt idx="86">
                  <c:v>-7.7999999999999972</c:v>
                </c:pt>
                <c:pt idx="87">
                  <c:v>1.6999999999999957</c:v>
                </c:pt>
                <c:pt idx="88">
                  <c:v>-11.199999999999996</c:v>
                </c:pt>
                <c:pt idx="89">
                  <c:v>0.39999999999999858</c:v>
                </c:pt>
                <c:pt idx="90">
                  <c:v>4.5</c:v>
                </c:pt>
                <c:pt idx="91">
                  <c:v>3.5</c:v>
                </c:pt>
                <c:pt idx="92">
                  <c:v>1.3999999999999986</c:v>
                </c:pt>
                <c:pt idx="93">
                  <c:v>2.2000000000000028</c:v>
                </c:pt>
                <c:pt idx="94">
                  <c:v>-0.70000000000000284</c:v>
                </c:pt>
                <c:pt idx="95">
                  <c:v>0.39999999999999858</c:v>
                </c:pt>
                <c:pt idx="96">
                  <c:v>-2</c:v>
                </c:pt>
                <c:pt idx="97">
                  <c:v>-9</c:v>
                </c:pt>
                <c:pt idx="98">
                  <c:v>0.60000000000000142</c:v>
                </c:pt>
                <c:pt idx="99">
                  <c:v>1</c:v>
                </c:pt>
                <c:pt idx="100">
                  <c:v>6</c:v>
                </c:pt>
                <c:pt idx="101">
                  <c:v>-3</c:v>
                </c:pt>
                <c:pt idx="102">
                  <c:v>-2.3999999999999986</c:v>
                </c:pt>
                <c:pt idx="103">
                  <c:v>0.5</c:v>
                </c:pt>
                <c:pt idx="104">
                  <c:v>-2.5</c:v>
                </c:pt>
                <c:pt idx="105">
                  <c:v>4.6000000000000014</c:v>
                </c:pt>
                <c:pt idx="106">
                  <c:v>-7.5</c:v>
                </c:pt>
                <c:pt idx="107">
                  <c:v>-0.20000000000000284</c:v>
                </c:pt>
                <c:pt idx="108">
                  <c:v>-8.5</c:v>
                </c:pt>
                <c:pt idx="109">
                  <c:v>8.6000000000000014</c:v>
                </c:pt>
                <c:pt idx="110">
                  <c:v>2</c:v>
                </c:pt>
                <c:pt idx="111">
                  <c:v>2.5</c:v>
                </c:pt>
                <c:pt idx="112">
                  <c:v>-2.2999999999999972</c:v>
                </c:pt>
                <c:pt idx="113">
                  <c:v>-1</c:v>
                </c:pt>
                <c:pt idx="114">
                  <c:v>-4.9000000000000057</c:v>
                </c:pt>
                <c:pt idx="115">
                  <c:v>-4.0999999999999943</c:v>
                </c:pt>
                <c:pt idx="116">
                  <c:v>4.7999999999999972</c:v>
                </c:pt>
                <c:pt idx="117">
                  <c:v>0.79999999999999716</c:v>
                </c:pt>
                <c:pt idx="118">
                  <c:v>4.3000000000000043</c:v>
                </c:pt>
                <c:pt idx="119">
                  <c:v>-0.10000000000000142</c:v>
                </c:pt>
                <c:pt idx="120">
                  <c:v>3.2999999999999972</c:v>
                </c:pt>
                <c:pt idx="121">
                  <c:v>2.2000000000000028</c:v>
                </c:pt>
                <c:pt idx="122">
                  <c:v>-2.6000000000000014</c:v>
                </c:pt>
                <c:pt idx="123">
                  <c:v>-1.1000000000000014</c:v>
                </c:pt>
                <c:pt idx="124">
                  <c:v>-1.5999999999999943</c:v>
                </c:pt>
                <c:pt idx="125">
                  <c:v>-0.20000000000000284</c:v>
                </c:pt>
                <c:pt idx="126">
                  <c:v>2.1000000000000014</c:v>
                </c:pt>
                <c:pt idx="127">
                  <c:v>-0.10000000000000142</c:v>
                </c:pt>
                <c:pt idx="128">
                  <c:v>-2.2999999999999972</c:v>
                </c:pt>
                <c:pt idx="129">
                  <c:v>1.5</c:v>
                </c:pt>
                <c:pt idx="130">
                  <c:v>-2.3000000000000043</c:v>
                </c:pt>
                <c:pt idx="131">
                  <c:v>2.6000000000000014</c:v>
                </c:pt>
                <c:pt idx="132">
                  <c:v>2.7000000000000028</c:v>
                </c:pt>
                <c:pt idx="133">
                  <c:v>9.9999999999994316E-2</c:v>
                </c:pt>
                <c:pt idx="134">
                  <c:v>-0.89999999999999858</c:v>
                </c:pt>
                <c:pt idx="135">
                  <c:v>2</c:v>
                </c:pt>
                <c:pt idx="136">
                  <c:v>4.2000000000000028</c:v>
                </c:pt>
                <c:pt idx="137">
                  <c:v>-6.7000000000000028</c:v>
                </c:pt>
                <c:pt idx="138">
                  <c:v>-2.1000000000000014</c:v>
                </c:pt>
                <c:pt idx="139">
                  <c:v>-4.1999999999999957</c:v>
                </c:pt>
                <c:pt idx="140">
                  <c:v>7.2999999999999972</c:v>
                </c:pt>
                <c:pt idx="141">
                  <c:v>-1.6000000000000014</c:v>
                </c:pt>
                <c:pt idx="142">
                  <c:v>0.40000000000000568</c:v>
                </c:pt>
                <c:pt idx="143">
                  <c:v>-2.9000000000000057</c:v>
                </c:pt>
                <c:pt idx="144">
                  <c:v>7.5</c:v>
                </c:pt>
                <c:pt idx="145">
                  <c:v>-4.5999999999999943</c:v>
                </c:pt>
                <c:pt idx="146">
                  <c:v>1.5</c:v>
                </c:pt>
                <c:pt idx="147">
                  <c:v>-1</c:v>
                </c:pt>
                <c:pt idx="148">
                  <c:v>-1.6000000000000014</c:v>
                </c:pt>
                <c:pt idx="149">
                  <c:v>3.3999999999999986</c:v>
                </c:pt>
                <c:pt idx="150">
                  <c:v>-3.7999999999999972</c:v>
                </c:pt>
                <c:pt idx="151">
                  <c:v>0.89999999999999858</c:v>
                </c:pt>
                <c:pt idx="152">
                  <c:v>-0.60000000000000142</c:v>
                </c:pt>
                <c:pt idx="153">
                  <c:v>3.8999999999999986</c:v>
                </c:pt>
                <c:pt idx="154">
                  <c:v>1.1000000000000014</c:v>
                </c:pt>
                <c:pt idx="155">
                  <c:v>-1.7999999999999972</c:v>
                </c:pt>
                <c:pt idx="156">
                  <c:v>-2.6000000000000014</c:v>
                </c:pt>
                <c:pt idx="157">
                  <c:v>-1.3000000000000043</c:v>
                </c:pt>
                <c:pt idx="158">
                  <c:v>2.2000000000000028</c:v>
                </c:pt>
                <c:pt idx="159">
                  <c:v>1.5</c:v>
                </c:pt>
                <c:pt idx="160">
                  <c:v>-1.1000000000000014</c:v>
                </c:pt>
                <c:pt idx="161">
                  <c:v>-0.60000000000000142</c:v>
                </c:pt>
                <c:pt idx="162">
                  <c:v>1.3000000000000043</c:v>
                </c:pt>
                <c:pt idx="163">
                  <c:v>6.8999999999999986</c:v>
                </c:pt>
                <c:pt idx="164">
                  <c:v>-4.8999999999999986</c:v>
                </c:pt>
                <c:pt idx="165">
                  <c:v>-1</c:v>
                </c:pt>
                <c:pt idx="166">
                  <c:v>3.1999999999999957</c:v>
                </c:pt>
                <c:pt idx="167">
                  <c:v>12.900000000000006</c:v>
                </c:pt>
                <c:pt idx="168">
                  <c:v>-4.6000000000000014</c:v>
                </c:pt>
                <c:pt idx="169">
                  <c:v>-1.3999999999999986</c:v>
                </c:pt>
                <c:pt idx="170">
                  <c:v>-6.4000000000000057</c:v>
                </c:pt>
                <c:pt idx="171">
                  <c:v>-2.7999999999999972</c:v>
                </c:pt>
                <c:pt idx="172">
                  <c:v>4.2000000000000028</c:v>
                </c:pt>
                <c:pt idx="173">
                  <c:v>-5.9000000000000057</c:v>
                </c:pt>
                <c:pt idx="174">
                  <c:v>4</c:v>
                </c:pt>
                <c:pt idx="175">
                  <c:v>4.1000000000000014</c:v>
                </c:pt>
                <c:pt idx="176">
                  <c:v>-1.1999999999999957</c:v>
                </c:pt>
                <c:pt idx="177">
                  <c:v>-4</c:v>
                </c:pt>
                <c:pt idx="178">
                  <c:v>-3.5</c:v>
                </c:pt>
                <c:pt idx="179">
                  <c:v>3.6999999999999957</c:v>
                </c:pt>
                <c:pt idx="180">
                  <c:v>0.10000000000000142</c:v>
                </c:pt>
                <c:pt idx="181">
                  <c:v>0.10000000000000142</c:v>
                </c:pt>
                <c:pt idx="182">
                  <c:v>1.1000000000000014</c:v>
                </c:pt>
                <c:pt idx="183">
                  <c:v>-0.70000000000000284</c:v>
                </c:pt>
                <c:pt idx="184">
                  <c:v>-4.3999999999999986</c:v>
                </c:pt>
                <c:pt idx="185">
                  <c:v>3</c:v>
                </c:pt>
                <c:pt idx="186">
                  <c:v>5.3999999999999986</c:v>
                </c:pt>
                <c:pt idx="187">
                  <c:v>-7.6000000000000014</c:v>
                </c:pt>
                <c:pt idx="188">
                  <c:v>-0.39999999999999858</c:v>
                </c:pt>
                <c:pt idx="189">
                  <c:v>2.7000000000000028</c:v>
                </c:pt>
                <c:pt idx="190">
                  <c:v>1</c:v>
                </c:pt>
                <c:pt idx="191">
                  <c:v>3.2999999999999972</c:v>
                </c:pt>
                <c:pt idx="192">
                  <c:v>-9.1000000000000014</c:v>
                </c:pt>
                <c:pt idx="193">
                  <c:v>1.7000000000000028</c:v>
                </c:pt>
                <c:pt idx="194">
                  <c:v>2.6000000000000014</c:v>
                </c:pt>
                <c:pt idx="195">
                  <c:v>-0.30000000000000426</c:v>
                </c:pt>
                <c:pt idx="196">
                  <c:v>-1.5</c:v>
                </c:pt>
                <c:pt idx="197">
                  <c:v>2.3000000000000043</c:v>
                </c:pt>
                <c:pt idx="198">
                  <c:v>-0.5</c:v>
                </c:pt>
                <c:pt idx="199">
                  <c:v>-7.9000000000000057</c:v>
                </c:pt>
                <c:pt idx="200">
                  <c:v>6</c:v>
                </c:pt>
                <c:pt idx="201">
                  <c:v>1.5</c:v>
                </c:pt>
                <c:pt idx="20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3E-4AA2-A5F7-C372832C23A3}"/>
            </c:ext>
          </c:extLst>
        </c:ser>
        <c:ser>
          <c:idx val="2"/>
          <c:order val="2"/>
          <c:tx>
            <c:strRef>
              <c:f>Israel!$E$1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Israel!$B$2:$B$204</c:f>
              <c:numCache>
                <c:formatCode>m/d/yyyy</c:formatCode>
                <c:ptCount val="203"/>
                <c:pt idx="0">
                  <c:v>37622</c:v>
                </c:pt>
                <c:pt idx="1">
                  <c:v>37653</c:v>
                </c:pt>
                <c:pt idx="2">
                  <c:v>37681</c:v>
                </c:pt>
                <c:pt idx="3">
                  <c:v>37712</c:v>
                </c:pt>
                <c:pt idx="4">
                  <c:v>37742</c:v>
                </c:pt>
                <c:pt idx="5">
                  <c:v>37773</c:v>
                </c:pt>
                <c:pt idx="6">
                  <c:v>44154</c:v>
                </c:pt>
                <c:pt idx="7">
                  <c:v>37834</c:v>
                </c:pt>
                <c:pt idx="8">
                  <c:v>37865</c:v>
                </c:pt>
                <c:pt idx="9">
                  <c:v>37895</c:v>
                </c:pt>
                <c:pt idx="10">
                  <c:v>37926</c:v>
                </c:pt>
                <c:pt idx="11">
                  <c:v>37956</c:v>
                </c:pt>
                <c:pt idx="12">
                  <c:v>37987</c:v>
                </c:pt>
                <c:pt idx="13">
                  <c:v>38018</c:v>
                </c:pt>
                <c:pt idx="14">
                  <c:v>38047</c:v>
                </c:pt>
                <c:pt idx="15">
                  <c:v>38078</c:v>
                </c:pt>
                <c:pt idx="16">
                  <c:v>38108</c:v>
                </c:pt>
                <c:pt idx="17">
                  <c:v>38139</c:v>
                </c:pt>
                <c:pt idx="18">
                  <c:v>38169</c:v>
                </c:pt>
                <c:pt idx="19">
                  <c:v>38200</c:v>
                </c:pt>
                <c:pt idx="20">
                  <c:v>38231</c:v>
                </c:pt>
                <c:pt idx="21">
                  <c:v>38261</c:v>
                </c:pt>
                <c:pt idx="22">
                  <c:v>38292</c:v>
                </c:pt>
                <c:pt idx="23">
                  <c:v>38322</c:v>
                </c:pt>
                <c:pt idx="24">
                  <c:v>38353</c:v>
                </c:pt>
                <c:pt idx="25">
                  <c:v>38384</c:v>
                </c:pt>
                <c:pt idx="26">
                  <c:v>38412</c:v>
                </c:pt>
                <c:pt idx="27">
                  <c:v>38443</c:v>
                </c:pt>
                <c:pt idx="28">
                  <c:v>38473</c:v>
                </c:pt>
                <c:pt idx="29">
                  <c:v>38504</c:v>
                </c:pt>
                <c:pt idx="30">
                  <c:v>38534</c:v>
                </c:pt>
                <c:pt idx="31">
                  <c:v>38565</c:v>
                </c:pt>
                <c:pt idx="32">
                  <c:v>38596</c:v>
                </c:pt>
                <c:pt idx="33">
                  <c:v>38626</c:v>
                </c:pt>
                <c:pt idx="34">
                  <c:v>38657</c:v>
                </c:pt>
                <c:pt idx="35">
                  <c:v>38687</c:v>
                </c:pt>
                <c:pt idx="36">
                  <c:v>38718</c:v>
                </c:pt>
                <c:pt idx="37">
                  <c:v>38749</c:v>
                </c:pt>
                <c:pt idx="38">
                  <c:v>38777</c:v>
                </c:pt>
                <c:pt idx="39">
                  <c:v>38808</c:v>
                </c:pt>
                <c:pt idx="40">
                  <c:v>38838</c:v>
                </c:pt>
                <c:pt idx="41">
                  <c:v>38869</c:v>
                </c:pt>
                <c:pt idx="42">
                  <c:v>38899</c:v>
                </c:pt>
                <c:pt idx="43">
                  <c:v>38930</c:v>
                </c:pt>
                <c:pt idx="44">
                  <c:v>38961</c:v>
                </c:pt>
                <c:pt idx="45">
                  <c:v>38991</c:v>
                </c:pt>
                <c:pt idx="46">
                  <c:v>39022</c:v>
                </c:pt>
                <c:pt idx="47">
                  <c:v>39052</c:v>
                </c:pt>
                <c:pt idx="48">
                  <c:v>39083</c:v>
                </c:pt>
                <c:pt idx="49">
                  <c:v>39114</c:v>
                </c:pt>
                <c:pt idx="50">
                  <c:v>39142</c:v>
                </c:pt>
                <c:pt idx="51">
                  <c:v>39173</c:v>
                </c:pt>
                <c:pt idx="52">
                  <c:v>39203</c:v>
                </c:pt>
                <c:pt idx="53">
                  <c:v>39234</c:v>
                </c:pt>
                <c:pt idx="54">
                  <c:v>39264</c:v>
                </c:pt>
                <c:pt idx="55">
                  <c:v>39295</c:v>
                </c:pt>
                <c:pt idx="56">
                  <c:v>39326</c:v>
                </c:pt>
                <c:pt idx="57">
                  <c:v>39356</c:v>
                </c:pt>
                <c:pt idx="58">
                  <c:v>39387</c:v>
                </c:pt>
                <c:pt idx="59">
                  <c:v>39417</c:v>
                </c:pt>
                <c:pt idx="60">
                  <c:v>39448</c:v>
                </c:pt>
                <c:pt idx="61">
                  <c:v>39479</c:v>
                </c:pt>
                <c:pt idx="62">
                  <c:v>39508</c:v>
                </c:pt>
                <c:pt idx="63">
                  <c:v>39539</c:v>
                </c:pt>
                <c:pt idx="64">
                  <c:v>39569</c:v>
                </c:pt>
                <c:pt idx="65">
                  <c:v>39600</c:v>
                </c:pt>
                <c:pt idx="66">
                  <c:v>39630</c:v>
                </c:pt>
                <c:pt idx="67">
                  <c:v>39661</c:v>
                </c:pt>
                <c:pt idx="68">
                  <c:v>39692</c:v>
                </c:pt>
                <c:pt idx="69">
                  <c:v>39722</c:v>
                </c:pt>
                <c:pt idx="70">
                  <c:v>39753</c:v>
                </c:pt>
                <c:pt idx="71">
                  <c:v>39783</c:v>
                </c:pt>
                <c:pt idx="72">
                  <c:v>39814</c:v>
                </c:pt>
                <c:pt idx="73">
                  <c:v>39845</c:v>
                </c:pt>
                <c:pt idx="74">
                  <c:v>39873</c:v>
                </c:pt>
                <c:pt idx="75">
                  <c:v>39904</c:v>
                </c:pt>
                <c:pt idx="76">
                  <c:v>39934</c:v>
                </c:pt>
                <c:pt idx="77">
                  <c:v>39965</c:v>
                </c:pt>
                <c:pt idx="78">
                  <c:v>39995</c:v>
                </c:pt>
                <c:pt idx="79">
                  <c:v>40026</c:v>
                </c:pt>
                <c:pt idx="80">
                  <c:v>40057</c:v>
                </c:pt>
                <c:pt idx="81">
                  <c:v>40087</c:v>
                </c:pt>
                <c:pt idx="82">
                  <c:v>40118</c:v>
                </c:pt>
                <c:pt idx="83">
                  <c:v>40148</c:v>
                </c:pt>
                <c:pt idx="84">
                  <c:v>40179</c:v>
                </c:pt>
                <c:pt idx="85">
                  <c:v>40210</c:v>
                </c:pt>
                <c:pt idx="86">
                  <c:v>40238</c:v>
                </c:pt>
                <c:pt idx="87">
                  <c:v>40269</c:v>
                </c:pt>
                <c:pt idx="88">
                  <c:v>40299</c:v>
                </c:pt>
                <c:pt idx="89">
                  <c:v>40330</c:v>
                </c:pt>
                <c:pt idx="90">
                  <c:v>40360</c:v>
                </c:pt>
                <c:pt idx="91">
                  <c:v>40391</c:v>
                </c:pt>
                <c:pt idx="92">
                  <c:v>40422</c:v>
                </c:pt>
                <c:pt idx="93">
                  <c:v>40452</c:v>
                </c:pt>
                <c:pt idx="94">
                  <c:v>40483</c:v>
                </c:pt>
                <c:pt idx="95">
                  <c:v>40513</c:v>
                </c:pt>
                <c:pt idx="96">
                  <c:v>40544</c:v>
                </c:pt>
                <c:pt idx="97">
                  <c:v>40575</c:v>
                </c:pt>
                <c:pt idx="98">
                  <c:v>40603</c:v>
                </c:pt>
                <c:pt idx="99">
                  <c:v>40634</c:v>
                </c:pt>
                <c:pt idx="100">
                  <c:v>40664</c:v>
                </c:pt>
                <c:pt idx="101">
                  <c:v>40695</c:v>
                </c:pt>
                <c:pt idx="102">
                  <c:v>40725</c:v>
                </c:pt>
                <c:pt idx="103">
                  <c:v>40756</c:v>
                </c:pt>
                <c:pt idx="104">
                  <c:v>40787</c:v>
                </c:pt>
                <c:pt idx="105">
                  <c:v>40817</c:v>
                </c:pt>
                <c:pt idx="106">
                  <c:v>40848</c:v>
                </c:pt>
                <c:pt idx="107">
                  <c:v>40878</c:v>
                </c:pt>
                <c:pt idx="108">
                  <c:v>40909</c:v>
                </c:pt>
                <c:pt idx="109">
                  <c:v>40940</c:v>
                </c:pt>
                <c:pt idx="110">
                  <c:v>40969</c:v>
                </c:pt>
                <c:pt idx="111">
                  <c:v>41000</c:v>
                </c:pt>
                <c:pt idx="112">
                  <c:v>41030</c:v>
                </c:pt>
                <c:pt idx="113">
                  <c:v>41061</c:v>
                </c:pt>
                <c:pt idx="114">
                  <c:v>41091</c:v>
                </c:pt>
                <c:pt idx="115">
                  <c:v>41122</c:v>
                </c:pt>
                <c:pt idx="116">
                  <c:v>41153</c:v>
                </c:pt>
                <c:pt idx="117">
                  <c:v>41183</c:v>
                </c:pt>
                <c:pt idx="118">
                  <c:v>41214</c:v>
                </c:pt>
                <c:pt idx="119">
                  <c:v>41244</c:v>
                </c:pt>
                <c:pt idx="120">
                  <c:v>41275</c:v>
                </c:pt>
                <c:pt idx="121">
                  <c:v>41306</c:v>
                </c:pt>
                <c:pt idx="122">
                  <c:v>41334</c:v>
                </c:pt>
                <c:pt idx="123">
                  <c:v>41365</c:v>
                </c:pt>
                <c:pt idx="124">
                  <c:v>41395</c:v>
                </c:pt>
                <c:pt idx="125">
                  <c:v>41426</c:v>
                </c:pt>
                <c:pt idx="126">
                  <c:v>41456</c:v>
                </c:pt>
                <c:pt idx="127">
                  <c:v>41487</c:v>
                </c:pt>
                <c:pt idx="128">
                  <c:v>41518</c:v>
                </c:pt>
                <c:pt idx="129">
                  <c:v>41548</c:v>
                </c:pt>
                <c:pt idx="130">
                  <c:v>41579</c:v>
                </c:pt>
                <c:pt idx="131">
                  <c:v>41609</c:v>
                </c:pt>
                <c:pt idx="132">
                  <c:v>41640</c:v>
                </c:pt>
                <c:pt idx="133">
                  <c:v>41671</c:v>
                </c:pt>
                <c:pt idx="134">
                  <c:v>41699</c:v>
                </c:pt>
                <c:pt idx="135">
                  <c:v>41730</c:v>
                </c:pt>
                <c:pt idx="136">
                  <c:v>41760</c:v>
                </c:pt>
                <c:pt idx="137">
                  <c:v>41791</c:v>
                </c:pt>
                <c:pt idx="138">
                  <c:v>41821</c:v>
                </c:pt>
                <c:pt idx="139">
                  <c:v>41852</c:v>
                </c:pt>
                <c:pt idx="140">
                  <c:v>41883</c:v>
                </c:pt>
                <c:pt idx="141">
                  <c:v>41913</c:v>
                </c:pt>
                <c:pt idx="142">
                  <c:v>41944</c:v>
                </c:pt>
                <c:pt idx="143">
                  <c:v>41974</c:v>
                </c:pt>
                <c:pt idx="144">
                  <c:v>42005</c:v>
                </c:pt>
                <c:pt idx="145">
                  <c:v>42036</c:v>
                </c:pt>
                <c:pt idx="146">
                  <c:v>42064</c:v>
                </c:pt>
                <c:pt idx="147">
                  <c:v>42095</c:v>
                </c:pt>
                <c:pt idx="148">
                  <c:v>42125</c:v>
                </c:pt>
                <c:pt idx="149">
                  <c:v>42156</c:v>
                </c:pt>
                <c:pt idx="150">
                  <c:v>42186</c:v>
                </c:pt>
                <c:pt idx="151">
                  <c:v>42217</c:v>
                </c:pt>
                <c:pt idx="152">
                  <c:v>42248</c:v>
                </c:pt>
                <c:pt idx="153">
                  <c:v>42278</c:v>
                </c:pt>
                <c:pt idx="154">
                  <c:v>42309</c:v>
                </c:pt>
                <c:pt idx="155">
                  <c:v>42339</c:v>
                </c:pt>
                <c:pt idx="156">
                  <c:v>42370</c:v>
                </c:pt>
                <c:pt idx="157">
                  <c:v>42401</c:v>
                </c:pt>
                <c:pt idx="158">
                  <c:v>42430</c:v>
                </c:pt>
                <c:pt idx="159">
                  <c:v>42461</c:v>
                </c:pt>
                <c:pt idx="160">
                  <c:v>42491</c:v>
                </c:pt>
                <c:pt idx="161">
                  <c:v>42522</c:v>
                </c:pt>
                <c:pt idx="162">
                  <c:v>42552</c:v>
                </c:pt>
                <c:pt idx="163">
                  <c:v>42583</c:v>
                </c:pt>
                <c:pt idx="164">
                  <c:v>42614</c:v>
                </c:pt>
                <c:pt idx="165">
                  <c:v>42644</c:v>
                </c:pt>
                <c:pt idx="166">
                  <c:v>42675</c:v>
                </c:pt>
                <c:pt idx="167">
                  <c:v>42705</c:v>
                </c:pt>
                <c:pt idx="168">
                  <c:v>42736</c:v>
                </c:pt>
                <c:pt idx="169">
                  <c:v>42767</c:v>
                </c:pt>
                <c:pt idx="170">
                  <c:v>42795</c:v>
                </c:pt>
                <c:pt idx="171">
                  <c:v>42826</c:v>
                </c:pt>
                <c:pt idx="172">
                  <c:v>42856</c:v>
                </c:pt>
                <c:pt idx="173">
                  <c:v>42887</c:v>
                </c:pt>
                <c:pt idx="174">
                  <c:v>42917</c:v>
                </c:pt>
                <c:pt idx="175">
                  <c:v>42948</c:v>
                </c:pt>
                <c:pt idx="176">
                  <c:v>42979</c:v>
                </c:pt>
                <c:pt idx="177">
                  <c:v>43009</c:v>
                </c:pt>
                <c:pt idx="178">
                  <c:v>43040</c:v>
                </c:pt>
                <c:pt idx="179">
                  <c:v>43070</c:v>
                </c:pt>
                <c:pt idx="180">
                  <c:v>43101</c:v>
                </c:pt>
                <c:pt idx="181">
                  <c:v>43132</c:v>
                </c:pt>
                <c:pt idx="182">
                  <c:v>43160</c:v>
                </c:pt>
                <c:pt idx="183">
                  <c:v>43191</c:v>
                </c:pt>
                <c:pt idx="184">
                  <c:v>43221</c:v>
                </c:pt>
                <c:pt idx="185">
                  <c:v>43252</c:v>
                </c:pt>
                <c:pt idx="186">
                  <c:v>43282</c:v>
                </c:pt>
                <c:pt idx="187">
                  <c:v>43313</c:v>
                </c:pt>
                <c:pt idx="188">
                  <c:v>43344</c:v>
                </c:pt>
                <c:pt idx="189">
                  <c:v>43374</c:v>
                </c:pt>
                <c:pt idx="190">
                  <c:v>43405</c:v>
                </c:pt>
                <c:pt idx="191">
                  <c:v>43435</c:v>
                </c:pt>
                <c:pt idx="192">
                  <c:v>43466</c:v>
                </c:pt>
                <c:pt idx="193">
                  <c:v>43497</c:v>
                </c:pt>
                <c:pt idx="194">
                  <c:v>43525</c:v>
                </c:pt>
                <c:pt idx="195">
                  <c:v>43556</c:v>
                </c:pt>
                <c:pt idx="196">
                  <c:v>43586</c:v>
                </c:pt>
                <c:pt idx="197">
                  <c:v>43617</c:v>
                </c:pt>
                <c:pt idx="198">
                  <c:v>43647</c:v>
                </c:pt>
                <c:pt idx="199">
                  <c:v>43678</c:v>
                </c:pt>
                <c:pt idx="200">
                  <c:v>43709</c:v>
                </c:pt>
                <c:pt idx="201">
                  <c:v>43739</c:v>
                </c:pt>
                <c:pt idx="202">
                  <c:v>43770</c:v>
                </c:pt>
              </c:numCache>
            </c:numRef>
          </c:cat>
          <c:val>
            <c:numRef>
              <c:f>Israel!$E$2:$E$204</c:f>
              <c:numCache>
                <c:formatCode>0.00</c:formatCode>
                <c:ptCount val="2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46.827272727272728</c:v>
                </c:pt>
                <c:pt idx="12">
                  <c:v>47.218181818181819</c:v>
                </c:pt>
                <c:pt idx="13">
                  <c:v>48</c:v>
                </c:pt>
                <c:pt idx="14">
                  <c:v>49.245454545454542</c:v>
                </c:pt>
                <c:pt idx="15">
                  <c:v>50.109090909090916</c:v>
                </c:pt>
                <c:pt idx="16">
                  <c:v>50.927272727272729</c:v>
                </c:pt>
                <c:pt idx="17">
                  <c:v>52.154545454545456</c:v>
                </c:pt>
                <c:pt idx="18">
                  <c:v>52.141666666666673</c:v>
                </c:pt>
                <c:pt idx="19">
                  <c:v>52.92499999999999</c:v>
                </c:pt>
                <c:pt idx="20">
                  <c:v>53.375</c:v>
                </c:pt>
                <c:pt idx="21">
                  <c:v>54.125</c:v>
                </c:pt>
                <c:pt idx="22">
                  <c:v>54.4</c:v>
                </c:pt>
                <c:pt idx="23">
                  <c:v>54.708333333333336</c:v>
                </c:pt>
                <c:pt idx="24">
                  <c:v>55</c:v>
                </c:pt>
                <c:pt idx="25">
                  <c:v>54.483333333333327</c:v>
                </c:pt>
                <c:pt idx="26">
                  <c:v>54.166666666666657</c:v>
                </c:pt>
                <c:pt idx="27">
                  <c:v>54.55833333333333</c:v>
                </c:pt>
                <c:pt idx="28">
                  <c:v>54.091666666666661</c:v>
                </c:pt>
                <c:pt idx="29">
                  <c:v>53.458333333333336</c:v>
                </c:pt>
                <c:pt idx="30">
                  <c:v>53.6</c:v>
                </c:pt>
                <c:pt idx="31">
                  <c:v>53.775000000000006</c:v>
                </c:pt>
                <c:pt idx="32">
                  <c:v>53.591666666666669</c:v>
                </c:pt>
                <c:pt idx="33">
                  <c:v>52.891666666666659</c:v>
                </c:pt>
                <c:pt idx="34">
                  <c:v>53.308333333333337</c:v>
                </c:pt>
                <c:pt idx="35">
                  <c:v>53.691666666666663</c:v>
                </c:pt>
                <c:pt idx="36">
                  <c:v>54.008333333333333</c:v>
                </c:pt>
                <c:pt idx="37">
                  <c:v>54.841666666666669</c:v>
                </c:pt>
                <c:pt idx="38">
                  <c:v>55.083333333333336</c:v>
                </c:pt>
                <c:pt idx="39">
                  <c:v>55.041666666666664</c:v>
                </c:pt>
                <c:pt idx="40">
                  <c:v>55.416666666666664</c:v>
                </c:pt>
                <c:pt idx="41">
                  <c:v>55.6</c:v>
                </c:pt>
                <c:pt idx="42">
                  <c:v>55.041666666666664</c:v>
                </c:pt>
                <c:pt idx="43">
                  <c:v>54.916666666666664</c:v>
                </c:pt>
                <c:pt idx="44">
                  <c:v>55.858333333333341</c:v>
                </c:pt>
                <c:pt idx="45">
                  <c:v>56.300000000000004</c:v>
                </c:pt>
                <c:pt idx="46">
                  <c:v>55.866666666666667</c:v>
                </c:pt>
                <c:pt idx="47">
                  <c:v>55.69166666666667</c:v>
                </c:pt>
                <c:pt idx="48">
                  <c:v>55.341666666666669</c:v>
                </c:pt>
                <c:pt idx="49">
                  <c:v>55.041666666666664</c:v>
                </c:pt>
                <c:pt idx="50">
                  <c:v>54.82500000000001</c:v>
                </c:pt>
                <c:pt idx="51">
                  <c:v>54.941666666666663</c:v>
                </c:pt>
                <c:pt idx="52">
                  <c:v>54.941666666666656</c:v>
                </c:pt>
                <c:pt idx="53">
                  <c:v>55.249999999999993</c:v>
                </c:pt>
                <c:pt idx="54">
                  <c:v>56.316666666666656</c:v>
                </c:pt>
                <c:pt idx="55">
                  <c:v>57.099999999999994</c:v>
                </c:pt>
                <c:pt idx="56">
                  <c:v>56.791666666666664</c:v>
                </c:pt>
                <c:pt idx="57">
                  <c:v>56.775000000000006</c:v>
                </c:pt>
                <c:pt idx="58">
                  <c:v>56.875000000000007</c:v>
                </c:pt>
                <c:pt idx="59">
                  <c:v>56.866666666666681</c:v>
                </c:pt>
                <c:pt idx="60">
                  <c:v>56.850000000000016</c:v>
                </c:pt>
                <c:pt idx="61">
                  <c:v>56.750000000000007</c:v>
                </c:pt>
                <c:pt idx="62">
                  <c:v>56.43333333333333</c:v>
                </c:pt>
                <c:pt idx="63">
                  <c:v>55.191666666666656</c:v>
                </c:pt>
                <c:pt idx="64">
                  <c:v>54.408333333333324</c:v>
                </c:pt>
                <c:pt idx="65">
                  <c:v>53.208333333333321</c:v>
                </c:pt>
                <c:pt idx="66">
                  <c:v>51.983333333333327</c:v>
                </c:pt>
                <c:pt idx="67">
                  <c:v>50.583333333333336</c:v>
                </c:pt>
                <c:pt idx="68">
                  <c:v>49.091666666666669</c:v>
                </c:pt>
                <c:pt idx="69">
                  <c:v>47.633333333333333</c:v>
                </c:pt>
                <c:pt idx="70">
                  <c:v>45.841666666666669</c:v>
                </c:pt>
                <c:pt idx="71">
                  <c:v>43.474999999999994</c:v>
                </c:pt>
                <c:pt idx="72">
                  <c:v>41.44166666666667</c:v>
                </c:pt>
                <c:pt idx="73">
                  <c:v>39.541666666666664</c:v>
                </c:pt>
                <c:pt idx="74">
                  <c:v>38.383333333333333</c:v>
                </c:pt>
                <c:pt idx="75">
                  <c:v>37.699999999999996</c:v>
                </c:pt>
                <c:pt idx="76">
                  <c:v>37.583333333333329</c:v>
                </c:pt>
                <c:pt idx="77">
                  <c:v>38.166666666666664</c:v>
                </c:pt>
                <c:pt idx="78">
                  <c:v>38.616666666666667</c:v>
                </c:pt>
                <c:pt idx="79">
                  <c:v>39.56666666666667</c:v>
                </c:pt>
                <c:pt idx="80">
                  <c:v>40.80833333333333</c:v>
                </c:pt>
                <c:pt idx="81">
                  <c:v>42.633333333333333</c:v>
                </c:pt>
                <c:pt idx="82">
                  <c:v>45.341666666666669</c:v>
                </c:pt>
                <c:pt idx="83">
                  <c:v>48.116666666666674</c:v>
                </c:pt>
                <c:pt idx="84">
                  <c:v>50.81666666666667</c:v>
                </c:pt>
                <c:pt idx="85">
                  <c:v>53.458333333333336</c:v>
                </c:pt>
                <c:pt idx="86">
                  <c:v>54.933333333333337</c:v>
                </c:pt>
                <c:pt idx="87">
                  <c:v>56.691666666666663</c:v>
                </c:pt>
                <c:pt idx="88">
                  <c:v>56.741666666666667</c:v>
                </c:pt>
                <c:pt idx="89">
                  <c:v>56.375</c:v>
                </c:pt>
                <c:pt idx="90">
                  <c:v>56.416666666666664</c:v>
                </c:pt>
                <c:pt idx="91">
                  <c:v>56.366666666666667</c:v>
                </c:pt>
                <c:pt idx="92">
                  <c:v>56.408333333333331</c:v>
                </c:pt>
                <c:pt idx="93">
                  <c:v>56.366666666666674</c:v>
                </c:pt>
                <c:pt idx="94">
                  <c:v>55.758333333333333</c:v>
                </c:pt>
                <c:pt idx="95">
                  <c:v>55.483333333333327</c:v>
                </c:pt>
                <c:pt idx="96">
                  <c:v>54.949999999999989</c:v>
                </c:pt>
                <c:pt idx="97">
                  <c:v>53.566666666666656</c:v>
                </c:pt>
                <c:pt idx="98">
                  <c:v>52.883333333333326</c:v>
                </c:pt>
                <c:pt idx="99">
                  <c:v>52.141666666666659</c:v>
                </c:pt>
                <c:pt idx="100">
                  <c:v>52.833333333333336</c:v>
                </c:pt>
                <c:pt idx="101">
                  <c:v>53.241666666666667</c:v>
                </c:pt>
                <c:pt idx="102">
                  <c:v>53.074999999999996</c:v>
                </c:pt>
                <c:pt idx="103">
                  <c:v>52.658333333333331</c:v>
                </c:pt>
                <c:pt idx="104">
                  <c:v>51.916666666666664</c:v>
                </c:pt>
                <c:pt idx="105">
                  <c:v>51.374999999999993</c:v>
                </c:pt>
                <c:pt idx="106">
                  <c:v>50.266666666666659</c:v>
                </c:pt>
                <c:pt idx="107">
                  <c:v>49.108333333333327</c:v>
                </c:pt>
                <c:pt idx="108">
                  <c:v>47.408333333333331</c:v>
                </c:pt>
                <c:pt idx="109">
                  <c:v>47.175000000000004</c:v>
                </c:pt>
                <c:pt idx="110">
                  <c:v>47.058333333333337</c:v>
                </c:pt>
                <c:pt idx="111">
                  <c:v>47.066666666666663</c:v>
                </c:pt>
                <c:pt idx="112">
                  <c:v>46.383333333333333</c:v>
                </c:pt>
                <c:pt idx="113">
                  <c:v>45.866666666666667</c:v>
                </c:pt>
                <c:pt idx="114">
                  <c:v>45.141666666666659</c:v>
                </c:pt>
                <c:pt idx="115">
                  <c:v>44.033333333333331</c:v>
                </c:pt>
                <c:pt idx="116">
                  <c:v>43.533333333333331</c:v>
                </c:pt>
                <c:pt idx="117">
                  <c:v>42.716666666666661</c:v>
                </c:pt>
                <c:pt idx="118">
                  <c:v>42.883333333333333</c:v>
                </c:pt>
                <c:pt idx="119">
                  <c:v>43.058333333333337</c:v>
                </c:pt>
                <c:pt idx="120">
                  <c:v>44.216666666666669</c:v>
                </c:pt>
                <c:pt idx="121">
                  <c:v>44.841666666666669</c:v>
                </c:pt>
                <c:pt idx="122">
                  <c:v>45.083333333333336</c:v>
                </c:pt>
                <c:pt idx="123">
                  <c:v>45.024999999999999</c:v>
                </c:pt>
                <c:pt idx="124">
                  <c:v>45.025000000000006</c:v>
                </c:pt>
                <c:pt idx="125">
                  <c:v>45.091666666666661</c:v>
                </c:pt>
                <c:pt idx="126">
                  <c:v>45.741666666666667</c:v>
                </c:pt>
                <c:pt idx="127">
                  <c:v>46.724999999999994</c:v>
                </c:pt>
                <c:pt idx="128">
                  <c:v>47.116666666666674</c:v>
                </c:pt>
                <c:pt idx="129">
                  <c:v>47.56666666666667</c:v>
                </c:pt>
                <c:pt idx="130">
                  <c:v>47.466666666666669</c:v>
                </c:pt>
                <c:pt idx="131">
                  <c:v>47.591666666666669</c:v>
                </c:pt>
                <c:pt idx="132">
                  <c:v>47.666666666666664</c:v>
                </c:pt>
                <c:pt idx="133">
                  <c:v>47.566666666666663</c:v>
                </c:pt>
                <c:pt idx="134">
                  <c:v>47.608333333333327</c:v>
                </c:pt>
                <c:pt idx="135">
                  <c:v>47.908333333333331</c:v>
                </c:pt>
                <c:pt idx="136">
                  <c:v>48.691666666666663</c:v>
                </c:pt>
                <c:pt idx="137">
                  <c:v>48.93333333333333</c:v>
                </c:pt>
                <c:pt idx="138">
                  <c:v>48.824999999999996</c:v>
                </c:pt>
                <c:pt idx="139">
                  <c:v>48.375</c:v>
                </c:pt>
                <c:pt idx="140">
                  <c:v>48.724999999999994</c:v>
                </c:pt>
                <c:pt idx="141">
                  <c:v>48.81666666666667</c:v>
                </c:pt>
                <c:pt idx="142">
                  <c:v>49.133333333333333</c:v>
                </c:pt>
                <c:pt idx="143">
                  <c:v>48.991666666666667</c:v>
                </c:pt>
                <c:pt idx="144">
                  <c:v>49.249999999999993</c:v>
                </c:pt>
                <c:pt idx="145">
                  <c:v>49.116666666666674</c:v>
                </c:pt>
                <c:pt idx="146">
                  <c:v>49.183333333333337</c:v>
                </c:pt>
                <c:pt idx="147">
                  <c:v>49.000000000000007</c:v>
                </c:pt>
                <c:pt idx="148">
                  <c:v>48.333333333333336</c:v>
                </c:pt>
                <c:pt idx="149">
                  <c:v>48.508333333333333</c:v>
                </c:pt>
                <c:pt idx="150">
                  <c:v>48.541666666666664</c:v>
                </c:pt>
                <c:pt idx="151">
                  <c:v>49</c:v>
                </c:pt>
                <c:pt idx="152">
                  <c:v>48.800000000000004</c:v>
                </c:pt>
                <c:pt idx="153">
                  <c:v>49.05833333333333</c:v>
                </c:pt>
                <c:pt idx="154">
                  <c:v>49.375</c:v>
                </c:pt>
                <c:pt idx="155">
                  <c:v>49.783333333333339</c:v>
                </c:pt>
                <c:pt idx="156">
                  <c:v>49.35</c:v>
                </c:pt>
                <c:pt idx="157">
                  <c:v>49.191666666666663</c:v>
                </c:pt>
                <c:pt idx="158">
                  <c:v>49.091666666666669</c:v>
                </c:pt>
                <c:pt idx="159">
                  <c:v>49.20000000000001</c:v>
                </c:pt>
                <c:pt idx="160">
                  <c:v>49.35</c:v>
                </c:pt>
                <c:pt idx="161">
                  <c:v>49.166666666666664</c:v>
                </c:pt>
                <c:pt idx="162">
                  <c:v>49.408333333333331</c:v>
                </c:pt>
                <c:pt idx="163">
                  <c:v>50.15</c:v>
                </c:pt>
                <c:pt idx="164">
                  <c:v>50.533333333333331</c:v>
                </c:pt>
                <c:pt idx="165">
                  <c:v>50.508333333333333</c:v>
                </c:pt>
                <c:pt idx="166">
                  <c:v>50.658333333333331</c:v>
                </c:pt>
                <c:pt idx="167">
                  <c:v>52.033333333333339</c:v>
                </c:pt>
                <c:pt idx="168">
                  <c:v>53.241666666666674</c:v>
                </c:pt>
                <c:pt idx="169">
                  <c:v>54.44166666666667</c:v>
                </c:pt>
                <c:pt idx="170">
                  <c:v>54.925000000000004</c:v>
                </c:pt>
                <c:pt idx="171">
                  <c:v>55.050000000000004</c:v>
                </c:pt>
                <c:pt idx="172">
                  <c:v>55.616666666666674</c:v>
                </c:pt>
                <c:pt idx="173">
                  <c:v>55.741666666666667</c:v>
                </c:pt>
                <c:pt idx="174">
                  <c:v>56.091666666666661</c:v>
                </c:pt>
                <c:pt idx="175">
                  <c:v>56.208333333333321</c:v>
                </c:pt>
                <c:pt idx="176">
                  <c:v>56.633333333333333</c:v>
                </c:pt>
                <c:pt idx="177">
                  <c:v>56.808333333333337</c:v>
                </c:pt>
                <c:pt idx="178">
                  <c:v>56.425000000000011</c:v>
                </c:pt>
                <c:pt idx="179">
                  <c:v>55.275000000000006</c:v>
                </c:pt>
                <c:pt idx="180">
                  <c:v>54.516666666666659</c:v>
                </c:pt>
                <c:pt idx="181">
                  <c:v>53.883333333333333</c:v>
                </c:pt>
                <c:pt idx="182">
                  <c:v>53.875</c:v>
                </c:pt>
                <c:pt idx="183">
                  <c:v>54.041666666666664</c:v>
                </c:pt>
                <c:pt idx="184">
                  <c:v>53.491666666666667</c:v>
                </c:pt>
                <c:pt idx="185">
                  <c:v>53.683333333333337</c:v>
                </c:pt>
                <c:pt idx="186">
                  <c:v>53.991666666666667</c:v>
                </c:pt>
                <c:pt idx="187">
                  <c:v>53.324999999999996</c:v>
                </c:pt>
                <c:pt idx="188">
                  <c:v>52.725000000000001</c:v>
                </c:pt>
                <c:pt idx="189">
                  <c:v>52.683333333333337</c:v>
                </c:pt>
                <c:pt idx="190">
                  <c:v>53.016666666666673</c:v>
                </c:pt>
                <c:pt idx="191">
                  <c:v>53.31666666666667</c:v>
                </c:pt>
                <c:pt idx="192">
                  <c:v>52.849999999999994</c:v>
                </c:pt>
                <c:pt idx="193">
                  <c:v>52.516666666666659</c:v>
                </c:pt>
                <c:pt idx="194">
                  <c:v>52.308333333333337</c:v>
                </c:pt>
                <c:pt idx="195">
                  <c:v>52.133333333333333</c:v>
                </c:pt>
                <c:pt idx="196">
                  <c:v>52.199999999999996</c:v>
                </c:pt>
                <c:pt idx="197">
                  <c:v>52.208333333333336</c:v>
                </c:pt>
                <c:pt idx="198">
                  <c:v>51.725000000000001</c:v>
                </c:pt>
                <c:pt idx="199">
                  <c:v>51.216666666666669</c:v>
                </c:pt>
                <c:pt idx="200">
                  <c:v>51.241666666666653</c:v>
                </c:pt>
                <c:pt idx="201">
                  <c:v>51.166666666666657</c:v>
                </c:pt>
                <c:pt idx="202">
                  <c:v>51.091666666666661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3E-4AA2-A5F7-C372832C23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Italy!$C$1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Italy!$B$2:$B$97</c:f>
              <c:numCache>
                <c:formatCode>m/d/yyyy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44154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Italy!$C$2:$C$97</c:f>
              <c:numCache>
                <c:formatCode>0.00</c:formatCode>
                <c:ptCount val="96"/>
                <c:pt idx="0">
                  <c:v>48.2</c:v>
                </c:pt>
                <c:pt idx="1">
                  <c:v>49.71</c:v>
                </c:pt>
                <c:pt idx="2">
                  <c:v>50.1</c:v>
                </c:pt>
                <c:pt idx="3">
                  <c:v>48.6</c:v>
                </c:pt>
                <c:pt idx="4">
                  <c:v>48.3</c:v>
                </c:pt>
                <c:pt idx="5">
                  <c:v>51.5</c:v>
                </c:pt>
                <c:pt idx="6">
                  <c:v>47.6</c:v>
                </c:pt>
                <c:pt idx="7">
                  <c:v>53.1</c:v>
                </c:pt>
                <c:pt idx="8">
                  <c:v>53.9</c:v>
                </c:pt>
                <c:pt idx="9">
                  <c:v>50.9</c:v>
                </c:pt>
                <c:pt idx="10">
                  <c:v>51.8</c:v>
                </c:pt>
                <c:pt idx="11">
                  <c:v>52.1</c:v>
                </c:pt>
                <c:pt idx="12">
                  <c:v>52.4</c:v>
                </c:pt>
                <c:pt idx="13">
                  <c:v>51.4</c:v>
                </c:pt>
                <c:pt idx="14">
                  <c:v>50.3</c:v>
                </c:pt>
                <c:pt idx="15">
                  <c:v>51.5</c:v>
                </c:pt>
                <c:pt idx="16">
                  <c:v>48.6</c:v>
                </c:pt>
                <c:pt idx="17">
                  <c:v>48</c:v>
                </c:pt>
                <c:pt idx="18">
                  <c:v>49.7</c:v>
                </c:pt>
                <c:pt idx="19">
                  <c:v>52</c:v>
                </c:pt>
                <c:pt idx="20">
                  <c:v>52.7</c:v>
                </c:pt>
                <c:pt idx="21">
                  <c:v>54.9</c:v>
                </c:pt>
                <c:pt idx="22">
                  <c:v>52.4</c:v>
                </c:pt>
                <c:pt idx="23">
                  <c:v>53.3</c:v>
                </c:pt>
                <c:pt idx="24">
                  <c:v>53.1</c:v>
                </c:pt>
                <c:pt idx="25">
                  <c:v>52.3</c:v>
                </c:pt>
                <c:pt idx="26">
                  <c:v>52.4</c:v>
                </c:pt>
                <c:pt idx="27">
                  <c:v>54</c:v>
                </c:pt>
                <c:pt idx="28">
                  <c:v>53.2</c:v>
                </c:pt>
                <c:pt idx="29">
                  <c:v>52.6</c:v>
                </c:pt>
                <c:pt idx="30">
                  <c:v>51.9</c:v>
                </c:pt>
                <c:pt idx="31">
                  <c:v>49.8</c:v>
                </c:pt>
                <c:pt idx="32">
                  <c:v>50.7</c:v>
                </c:pt>
                <c:pt idx="33">
                  <c:v>49</c:v>
                </c:pt>
                <c:pt idx="34">
                  <c:v>49</c:v>
                </c:pt>
                <c:pt idx="35">
                  <c:v>48.4</c:v>
                </c:pt>
                <c:pt idx="36">
                  <c:v>49.9</c:v>
                </c:pt>
                <c:pt idx="37">
                  <c:v>51.9</c:v>
                </c:pt>
                <c:pt idx="38">
                  <c:v>53.3</c:v>
                </c:pt>
                <c:pt idx="39">
                  <c:v>53.8</c:v>
                </c:pt>
                <c:pt idx="40">
                  <c:v>54.8</c:v>
                </c:pt>
                <c:pt idx="41">
                  <c:v>54.1</c:v>
                </c:pt>
                <c:pt idx="42">
                  <c:v>55.3</c:v>
                </c:pt>
                <c:pt idx="43">
                  <c:v>53.8</c:v>
                </c:pt>
                <c:pt idx="44">
                  <c:v>52.7</c:v>
                </c:pt>
                <c:pt idx="45">
                  <c:v>54.1</c:v>
                </c:pt>
                <c:pt idx="46">
                  <c:v>54.9</c:v>
                </c:pt>
                <c:pt idx="47">
                  <c:v>55.6</c:v>
                </c:pt>
                <c:pt idx="48">
                  <c:v>53.2</c:v>
                </c:pt>
                <c:pt idx="49">
                  <c:v>52.2</c:v>
                </c:pt>
                <c:pt idx="50">
                  <c:v>53.5</c:v>
                </c:pt>
                <c:pt idx="51">
                  <c:v>53.9</c:v>
                </c:pt>
                <c:pt idx="52">
                  <c:v>52.4</c:v>
                </c:pt>
                <c:pt idx="53">
                  <c:v>53.5</c:v>
                </c:pt>
                <c:pt idx="54">
                  <c:v>51.2</c:v>
                </c:pt>
                <c:pt idx="55">
                  <c:v>49.8</c:v>
                </c:pt>
                <c:pt idx="56">
                  <c:v>51</c:v>
                </c:pt>
                <c:pt idx="57">
                  <c:v>50.9</c:v>
                </c:pt>
                <c:pt idx="58">
                  <c:v>52.2</c:v>
                </c:pt>
                <c:pt idx="59">
                  <c:v>53.2</c:v>
                </c:pt>
                <c:pt idx="60">
                  <c:v>53</c:v>
                </c:pt>
                <c:pt idx="61">
                  <c:v>55</c:v>
                </c:pt>
                <c:pt idx="62">
                  <c:v>55.7</c:v>
                </c:pt>
                <c:pt idx="63">
                  <c:v>56.2</c:v>
                </c:pt>
                <c:pt idx="64">
                  <c:v>55.1</c:v>
                </c:pt>
                <c:pt idx="65">
                  <c:v>55.2</c:v>
                </c:pt>
                <c:pt idx="66">
                  <c:v>55.1</c:v>
                </c:pt>
                <c:pt idx="67">
                  <c:v>56.3</c:v>
                </c:pt>
                <c:pt idx="68">
                  <c:v>56.3</c:v>
                </c:pt>
                <c:pt idx="69">
                  <c:v>57.8</c:v>
                </c:pt>
                <c:pt idx="70">
                  <c:v>58.3</c:v>
                </c:pt>
                <c:pt idx="71">
                  <c:v>57.4</c:v>
                </c:pt>
                <c:pt idx="72">
                  <c:v>59</c:v>
                </c:pt>
                <c:pt idx="73">
                  <c:v>56.8</c:v>
                </c:pt>
                <c:pt idx="74">
                  <c:v>55.1</c:v>
                </c:pt>
                <c:pt idx="75">
                  <c:v>53.5</c:v>
                </c:pt>
                <c:pt idx="76">
                  <c:v>52.7</c:v>
                </c:pt>
                <c:pt idx="77">
                  <c:v>53.3</c:v>
                </c:pt>
                <c:pt idx="78">
                  <c:v>51.5</c:v>
                </c:pt>
                <c:pt idx="79">
                  <c:v>50.1</c:v>
                </c:pt>
                <c:pt idx="80">
                  <c:v>50</c:v>
                </c:pt>
                <c:pt idx="81">
                  <c:v>49.2</c:v>
                </c:pt>
                <c:pt idx="82">
                  <c:v>48.6</c:v>
                </c:pt>
                <c:pt idx="83">
                  <c:v>49.2</c:v>
                </c:pt>
                <c:pt idx="84">
                  <c:v>47.8</c:v>
                </c:pt>
                <c:pt idx="85">
                  <c:v>47.7</c:v>
                </c:pt>
                <c:pt idx="86">
                  <c:v>47.4</c:v>
                </c:pt>
                <c:pt idx="87">
                  <c:v>49.1</c:v>
                </c:pt>
                <c:pt idx="88">
                  <c:v>49.7</c:v>
                </c:pt>
                <c:pt idx="89">
                  <c:v>48.4</c:v>
                </c:pt>
                <c:pt idx="90">
                  <c:v>48.5</c:v>
                </c:pt>
                <c:pt idx="91">
                  <c:v>48.7</c:v>
                </c:pt>
                <c:pt idx="92">
                  <c:v>47.8</c:v>
                </c:pt>
                <c:pt idx="93">
                  <c:v>47.7</c:v>
                </c:pt>
                <c:pt idx="94">
                  <c:v>47.6</c:v>
                </c:pt>
                <c:pt idx="95">
                  <c:v>46.2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D4-4CA4-887B-F0845DAE777F}"/>
            </c:ext>
          </c:extLst>
        </c:ser>
        <c:ser>
          <c:idx val="1"/>
          <c:order val="1"/>
          <c:tx>
            <c:strRef>
              <c:f>Italy!$D$1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Italy!$B$2:$B$97</c:f>
              <c:numCache>
                <c:formatCode>m/d/yyyy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44154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Italy!$D$2:$D$97</c:f>
              <c:numCache>
                <c:formatCode>0.00</c:formatCode>
                <c:ptCount val="96"/>
                <c:pt idx="1">
                  <c:v>1.509999999999998</c:v>
                </c:pt>
                <c:pt idx="2">
                  <c:v>0.39000000000000057</c:v>
                </c:pt>
                <c:pt idx="3">
                  <c:v>-1.5</c:v>
                </c:pt>
                <c:pt idx="4">
                  <c:v>-0.30000000000000426</c:v>
                </c:pt>
                <c:pt idx="5">
                  <c:v>3.2000000000000028</c:v>
                </c:pt>
                <c:pt idx="6">
                  <c:v>-3.8999999999999986</c:v>
                </c:pt>
                <c:pt idx="7">
                  <c:v>5.5</c:v>
                </c:pt>
                <c:pt idx="8">
                  <c:v>0.79999999999999716</c:v>
                </c:pt>
                <c:pt idx="9">
                  <c:v>-3</c:v>
                </c:pt>
                <c:pt idx="10">
                  <c:v>0.89999999999999858</c:v>
                </c:pt>
                <c:pt idx="11">
                  <c:v>0.30000000000000426</c:v>
                </c:pt>
                <c:pt idx="12">
                  <c:v>0.29999999999999716</c:v>
                </c:pt>
                <c:pt idx="13">
                  <c:v>-1</c:v>
                </c:pt>
                <c:pt idx="14">
                  <c:v>-1.1000000000000014</c:v>
                </c:pt>
                <c:pt idx="15">
                  <c:v>1.2000000000000028</c:v>
                </c:pt>
                <c:pt idx="16">
                  <c:v>-2.8999999999999986</c:v>
                </c:pt>
                <c:pt idx="17">
                  <c:v>-0.60000000000000142</c:v>
                </c:pt>
                <c:pt idx="18">
                  <c:v>1.7000000000000028</c:v>
                </c:pt>
                <c:pt idx="19">
                  <c:v>2.2999999999999972</c:v>
                </c:pt>
                <c:pt idx="20">
                  <c:v>0.70000000000000284</c:v>
                </c:pt>
                <c:pt idx="21">
                  <c:v>2.1999999999999957</c:v>
                </c:pt>
                <c:pt idx="22">
                  <c:v>-2.5</c:v>
                </c:pt>
                <c:pt idx="23">
                  <c:v>0.89999999999999858</c:v>
                </c:pt>
                <c:pt idx="24">
                  <c:v>-0.19999999999999574</c:v>
                </c:pt>
                <c:pt idx="25">
                  <c:v>-0.80000000000000426</c:v>
                </c:pt>
                <c:pt idx="26">
                  <c:v>0.10000000000000142</c:v>
                </c:pt>
                <c:pt idx="27">
                  <c:v>1.6000000000000014</c:v>
                </c:pt>
                <c:pt idx="28">
                  <c:v>-0.79999999999999716</c:v>
                </c:pt>
                <c:pt idx="29">
                  <c:v>-0.60000000000000142</c:v>
                </c:pt>
                <c:pt idx="30">
                  <c:v>-0.70000000000000284</c:v>
                </c:pt>
                <c:pt idx="31">
                  <c:v>-2.1000000000000014</c:v>
                </c:pt>
                <c:pt idx="32">
                  <c:v>0.90000000000000568</c:v>
                </c:pt>
                <c:pt idx="33">
                  <c:v>-1.7000000000000028</c:v>
                </c:pt>
                <c:pt idx="34">
                  <c:v>0</c:v>
                </c:pt>
                <c:pt idx="35">
                  <c:v>-0.60000000000000142</c:v>
                </c:pt>
                <c:pt idx="36">
                  <c:v>1.5</c:v>
                </c:pt>
                <c:pt idx="37">
                  <c:v>2</c:v>
                </c:pt>
                <c:pt idx="38">
                  <c:v>1.3999999999999986</c:v>
                </c:pt>
                <c:pt idx="39">
                  <c:v>0.5</c:v>
                </c:pt>
                <c:pt idx="40">
                  <c:v>1</c:v>
                </c:pt>
                <c:pt idx="41">
                  <c:v>-0.69999999999999574</c:v>
                </c:pt>
                <c:pt idx="42">
                  <c:v>1.1999999999999957</c:v>
                </c:pt>
                <c:pt idx="43">
                  <c:v>-1.5</c:v>
                </c:pt>
                <c:pt idx="44">
                  <c:v>-1.0999999999999943</c:v>
                </c:pt>
                <c:pt idx="45">
                  <c:v>1.3999999999999986</c:v>
                </c:pt>
                <c:pt idx="46">
                  <c:v>0.79999999999999716</c:v>
                </c:pt>
                <c:pt idx="47">
                  <c:v>0.70000000000000284</c:v>
                </c:pt>
                <c:pt idx="48">
                  <c:v>-2.3999999999999986</c:v>
                </c:pt>
                <c:pt idx="49">
                  <c:v>-1</c:v>
                </c:pt>
                <c:pt idx="50">
                  <c:v>1.2999999999999972</c:v>
                </c:pt>
                <c:pt idx="51">
                  <c:v>0.39999999999999858</c:v>
                </c:pt>
                <c:pt idx="52">
                  <c:v>-1.5</c:v>
                </c:pt>
                <c:pt idx="53">
                  <c:v>1.1000000000000014</c:v>
                </c:pt>
                <c:pt idx="54">
                  <c:v>-2.2999999999999972</c:v>
                </c:pt>
                <c:pt idx="55">
                  <c:v>-1.4000000000000057</c:v>
                </c:pt>
                <c:pt idx="56">
                  <c:v>1.2000000000000028</c:v>
                </c:pt>
                <c:pt idx="57">
                  <c:v>-0.10000000000000142</c:v>
                </c:pt>
                <c:pt idx="58">
                  <c:v>1.3000000000000043</c:v>
                </c:pt>
                <c:pt idx="59">
                  <c:v>1</c:v>
                </c:pt>
                <c:pt idx="60">
                  <c:v>-0.20000000000000284</c:v>
                </c:pt>
                <c:pt idx="61">
                  <c:v>2</c:v>
                </c:pt>
                <c:pt idx="62">
                  <c:v>0.70000000000000284</c:v>
                </c:pt>
                <c:pt idx="63">
                  <c:v>0.5</c:v>
                </c:pt>
                <c:pt idx="64">
                  <c:v>-1.1000000000000014</c:v>
                </c:pt>
                <c:pt idx="65">
                  <c:v>0.10000000000000142</c:v>
                </c:pt>
                <c:pt idx="66">
                  <c:v>-0.10000000000000142</c:v>
                </c:pt>
                <c:pt idx="67">
                  <c:v>1.1999999999999957</c:v>
                </c:pt>
                <c:pt idx="68">
                  <c:v>0</c:v>
                </c:pt>
                <c:pt idx="69">
                  <c:v>1.5</c:v>
                </c:pt>
                <c:pt idx="70">
                  <c:v>0.5</c:v>
                </c:pt>
                <c:pt idx="71">
                  <c:v>-0.89999999999999858</c:v>
                </c:pt>
                <c:pt idx="72">
                  <c:v>1.6000000000000014</c:v>
                </c:pt>
                <c:pt idx="73">
                  <c:v>-2.2000000000000028</c:v>
                </c:pt>
                <c:pt idx="74">
                  <c:v>-1.6999999999999957</c:v>
                </c:pt>
                <c:pt idx="75">
                  <c:v>-1.6000000000000014</c:v>
                </c:pt>
                <c:pt idx="76">
                  <c:v>-0.79999999999999716</c:v>
                </c:pt>
                <c:pt idx="77">
                  <c:v>0.59999999999999432</c:v>
                </c:pt>
                <c:pt idx="78">
                  <c:v>-1.7999999999999972</c:v>
                </c:pt>
                <c:pt idx="79">
                  <c:v>-1.3999999999999986</c:v>
                </c:pt>
                <c:pt idx="80">
                  <c:v>-0.10000000000000142</c:v>
                </c:pt>
                <c:pt idx="81">
                  <c:v>-0.79999999999999716</c:v>
                </c:pt>
                <c:pt idx="82">
                  <c:v>-0.60000000000000142</c:v>
                </c:pt>
                <c:pt idx="83">
                  <c:v>0.60000000000000142</c:v>
                </c:pt>
                <c:pt idx="84">
                  <c:v>-1.4000000000000057</c:v>
                </c:pt>
                <c:pt idx="85">
                  <c:v>-9.9999999999994316E-2</c:v>
                </c:pt>
                <c:pt idx="86">
                  <c:v>-0.30000000000000426</c:v>
                </c:pt>
                <c:pt idx="87">
                  <c:v>1.7000000000000028</c:v>
                </c:pt>
                <c:pt idx="88">
                  <c:v>0.60000000000000142</c:v>
                </c:pt>
                <c:pt idx="89">
                  <c:v>-1.3000000000000043</c:v>
                </c:pt>
                <c:pt idx="90">
                  <c:v>0.10000000000000142</c:v>
                </c:pt>
                <c:pt idx="91">
                  <c:v>0.20000000000000284</c:v>
                </c:pt>
                <c:pt idx="92">
                  <c:v>-0.90000000000000568</c:v>
                </c:pt>
                <c:pt idx="93">
                  <c:v>-9.9999999999994316E-2</c:v>
                </c:pt>
                <c:pt idx="94">
                  <c:v>-0.10000000000000142</c:v>
                </c:pt>
                <c:pt idx="95">
                  <c:v>-1.3999999999999986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D4-4CA4-887B-F0845DAE777F}"/>
            </c:ext>
          </c:extLst>
        </c:ser>
        <c:ser>
          <c:idx val="2"/>
          <c:order val="2"/>
          <c:tx>
            <c:strRef>
              <c:f>Italy!$E$1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Italy!$B$2:$B$97</c:f>
              <c:numCache>
                <c:formatCode>m/d/yyyy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44154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Italy!$E$2:$E$97</c:f>
              <c:numCache>
                <c:formatCode>0.00</c:formatCode>
                <c:ptCount val="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50.746363636363633</c:v>
                </c:pt>
                <c:pt idx="12">
                  <c:v>51.128181818181815</c:v>
                </c:pt>
                <c:pt idx="13">
                  <c:v>51.281818181818181</c:v>
                </c:pt>
                <c:pt idx="14">
                  <c:v>51.3</c:v>
                </c:pt>
                <c:pt idx="15">
                  <c:v>51.563636363636355</c:v>
                </c:pt>
                <c:pt idx="16">
                  <c:v>51.590909090909093</c:v>
                </c:pt>
                <c:pt idx="17">
                  <c:v>51.272727272727273</c:v>
                </c:pt>
                <c:pt idx="18">
                  <c:v>51.141666666666673</c:v>
                </c:pt>
                <c:pt idx="19">
                  <c:v>51.050000000000004</c:v>
                </c:pt>
                <c:pt idx="20">
                  <c:v>50.95000000000001</c:v>
                </c:pt>
                <c:pt idx="21">
                  <c:v>51.283333333333331</c:v>
                </c:pt>
                <c:pt idx="22">
                  <c:v>51.333333333333336</c:v>
                </c:pt>
                <c:pt idx="23">
                  <c:v>51.43333333333333</c:v>
                </c:pt>
                <c:pt idx="24">
                  <c:v>51.491666666666667</c:v>
                </c:pt>
                <c:pt idx="25">
                  <c:v>51.566666666666663</c:v>
                </c:pt>
                <c:pt idx="26">
                  <c:v>51.741666666666653</c:v>
                </c:pt>
                <c:pt idx="27">
                  <c:v>51.949999999999996</c:v>
                </c:pt>
                <c:pt idx="28">
                  <c:v>52.333333333333336</c:v>
                </c:pt>
                <c:pt idx="29">
                  <c:v>52.716666666666669</c:v>
                </c:pt>
                <c:pt idx="30">
                  <c:v>52.900000000000006</c:v>
                </c:pt>
                <c:pt idx="31">
                  <c:v>52.716666666666661</c:v>
                </c:pt>
                <c:pt idx="32">
                  <c:v>52.550000000000004</c:v>
                </c:pt>
                <c:pt idx="33">
                  <c:v>52.05833333333333</c:v>
                </c:pt>
                <c:pt idx="34">
                  <c:v>51.775000000000006</c:v>
                </c:pt>
                <c:pt idx="35">
                  <c:v>51.366666666666667</c:v>
                </c:pt>
                <c:pt idx="36">
                  <c:v>51.099999999999994</c:v>
                </c:pt>
                <c:pt idx="37">
                  <c:v>51.066666666666663</c:v>
                </c:pt>
                <c:pt idx="38">
                  <c:v>51.141666666666659</c:v>
                </c:pt>
                <c:pt idx="39">
                  <c:v>51.124999999999993</c:v>
                </c:pt>
                <c:pt idx="40">
                  <c:v>51.258333333333326</c:v>
                </c:pt>
                <c:pt idx="41">
                  <c:v>51.383333333333326</c:v>
                </c:pt>
                <c:pt idx="42">
                  <c:v>51.666666666666664</c:v>
                </c:pt>
                <c:pt idx="43">
                  <c:v>51.999999999999993</c:v>
                </c:pt>
                <c:pt idx="44">
                  <c:v>52.166666666666664</c:v>
                </c:pt>
                <c:pt idx="45">
                  <c:v>52.591666666666676</c:v>
                </c:pt>
                <c:pt idx="46">
                  <c:v>53.083333333333343</c:v>
                </c:pt>
                <c:pt idx="47">
                  <c:v>53.683333333333337</c:v>
                </c:pt>
                <c:pt idx="48">
                  <c:v>53.958333333333343</c:v>
                </c:pt>
                <c:pt idx="49">
                  <c:v>53.983333333333341</c:v>
                </c:pt>
                <c:pt idx="50">
                  <c:v>54.000000000000007</c:v>
                </c:pt>
                <c:pt idx="51">
                  <c:v>54.008333333333333</c:v>
                </c:pt>
                <c:pt idx="52">
                  <c:v>53.80833333333333</c:v>
                </c:pt>
                <c:pt idx="53">
                  <c:v>53.758333333333333</c:v>
                </c:pt>
                <c:pt idx="54">
                  <c:v>53.416666666666664</c:v>
                </c:pt>
                <c:pt idx="55">
                  <c:v>53.083333333333336</c:v>
                </c:pt>
                <c:pt idx="56">
                  <c:v>52.941666666666663</c:v>
                </c:pt>
                <c:pt idx="57">
                  <c:v>52.67499999999999</c:v>
                </c:pt>
                <c:pt idx="58">
                  <c:v>52.449999999999996</c:v>
                </c:pt>
                <c:pt idx="59">
                  <c:v>52.250000000000007</c:v>
                </c:pt>
                <c:pt idx="60">
                  <c:v>52.233333333333341</c:v>
                </c:pt>
                <c:pt idx="61">
                  <c:v>52.466666666666669</c:v>
                </c:pt>
                <c:pt idx="62">
                  <c:v>52.65</c:v>
                </c:pt>
                <c:pt idx="63">
                  <c:v>52.841666666666676</c:v>
                </c:pt>
                <c:pt idx="64">
                  <c:v>53.06666666666667</c:v>
                </c:pt>
                <c:pt idx="65">
                  <c:v>53.208333333333343</c:v>
                </c:pt>
                <c:pt idx="66">
                  <c:v>53.533333333333331</c:v>
                </c:pt>
                <c:pt idx="67">
                  <c:v>54.074999999999996</c:v>
                </c:pt>
                <c:pt idx="68">
                  <c:v>54.516666666666659</c:v>
                </c:pt>
                <c:pt idx="69">
                  <c:v>55.091666666666661</c:v>
                </c:pt>
                <c:pt idx="70">
                  <c:v>55.599999999999994</c:v>
                </c:pt>
                <c:pt idx="71">
                  <c:v>55.949999999999996</c:v>
                </c:pt>
                <c:pt idx="72">
                  <c:v>56.449999999999996</c:v>
                </c:pt>
                <c:pt idx="73">
                  <c:v>56.6</c:v>
                </c:pt>
                <c:pt idx="74">
                  <c:v>56.550000000000004</c:v>
                </c:pt>
                <c:pt idx="75">
                  <c:v>56.324999999999996</c:v>
                </c:pt>
                <c:pt idx="76">
                  <c:v>56.125000000000007</c:v>
                </c:pt>
                <c:pt idx="77">
                  <c:v>55.966666666666669</c:v>
                </c:pt>
                <c:pt idx="78">
                  <c:v>55.666666666666664</c:v>
                </c:pt>
                <c:pt idx="79">
                  <c:v>55.15</c:v>
                </c:pt>
                <c:pt idx="80">
                  <c:v>54.625000000000007</c:v>
                </c:pt>
                <c:pt idx="81">
                  <c:v>53.908333333333339</c:v>
                </c:pt>
                <c:pt idx="82">
                  <c:v>53.1</c:v>
                </c:pt>
                <c:pt idx="83">
                  <c:v>52.416666666666679</c:v>
                </c:pt>
                <c:pt idx="84">
                  <c:v>51.483333333333341</c:v>
                </c:pt>
                <c:pt idx="85">
                  <c:v>50.725000000000001</c:v>
                </c:pt>
                <c:pt idx="86">
                  <c:v>50.083333333333336</c:v>
                </c:pt>
                <c:pt idx="87">
                  <c:v>49.716666666666669</c:v>
                </c:pt>
                <c:pt idx="88">
                  <c:v>49.466666666666669</c:v>
                </c:pt>
                <c:pt idx="89">
                  <c:v>49.058333333333337</c:v>
                </c:pt>
                <c:pt idx="90">
                  <c:v>48.808333333333337</c:v>
                </c:pt>
                <c:pt idx="91">
                  <c:v>48.691666666666663</c:v>
                </c:pt>
                <c:pt idx="92">
                  <c:v>48.508333333333326</c:v>
                </c:pt>
                <c:pt idx="93">
                  <c:v>48.383333333333333</c:v>
                </c:pt>
                <c:pt idx="94">
                  <c:v>48.300000000000004</c:v>
                </c:pt>
                <c:pt idx="95">
                  <c:v>48.050000000000004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D4-4CA4-887B-F0845DAE7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Japan!$C$1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Japan!$B$2:$B$145</c:f>
              <c:numCache>
                <c:formatCode>m/d/yyyy</c:formatCode>
                <c:ptCount val="144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</c:numCache>
            </c:numRef>
          </c:cat>
          <c:val>
            <c:numRef>
              <c:f>Japan!$C$2:$C$145</c:f>
              <c:numCache>
                <c:formatCode>General</c:formatCode>
                <c:ptCount val="144"/>
                <c:pt idx="0">
                  <c:v>50.8</c:v>
                </c:pt>
                <c:pt idx="1">
                  <c:v>52.3</c:v>
                </c:pt>
                <c:pt idx="2">
                  <c:v>52.3</c:v>
                </c:pt>
                <c:pt idx="3">
                  <c:v>50.8</c:v>
                </c:pt>
                <c:pt idx="4">
                  <c:v>49.5</c:v>
                </c:pt>
                <c:pt idx="5">
                  <c:v>48.6</c:v>
                </c:pt>
                <c:pt idx="6">
                  <c:v>47.7</c:v>
                </c:pt>
                <c:pt idx="7">
                  <c:v>46.5</c:v>
                </c:pt>
                <c:pt idx="8">
                  <c:v>46.9</c:v>
                </c:pt>
                <c:pt idx="9">
                  <c:v>44.3</c:v>
                </c:pt>
                <c:pt idx="10">
                  <c:v>42.2</c:v>
                </c:pt>
                <c:pt idx="11">
                  <c:v>36.700000000000003</c:v>
                </c:pt>
                <c:pt idx="12">
                  <c:v>30.8</c:v>
                </c:pt>
                <c:pt idx="13">
                  <c:v>29.6</c:v>
                </c:pt>
                <c:pt idx="14">
                  <c:v>31.6</c:v>
                </c:pt>
                <c:pt idx="15">
                  <c:v>33.799999999999997</c:v>
                </c:pt>
                <c:pt idx="16">
                  <c:v>41.4</c:v>
                </c:pt>
                <c:pt idx="17">
                  <c:v>46.6</c:v>
                </c:pt>
                <c:pt idx="18">
                  <c:v>48.2</c:v>
                </c:pt>
                <c:pt idx="19">
                  <c:v>50.4</c:v>
                </c:pt>
                <c:pt idx="20">
                  <c:v>53.6</c:v>
                </c:pt>
                <c:pt idx="21">
                  <c:v>54.5</c:v>
                </c:pt>
                <c:pt idx="22">
                  <c:v>54.3</c:v>
                </c:pt>
                <c:pt idx="23">
                  <c:v>52.3</c:v>
                </c:pt>
                <c:pt idx="24">
                  <c:v>53.8</c:v>
                </c:pt>
                <c:pt idx="25">
                  <c:v>52.5</c:v>
                </c:pt>
                <c:pt idx="26">
                  <c:v>53.8</c:v>
                </c:pt>
                <c:pt idx="27">
                  <c:v>53.5</c:v>
                </c:pt>
                <c:pt idx="28">
                  <c:v>54.7</c:v>
                </c:pt>
                <c:pt idx="29">
                  <c:v>53.9</c:v>
                </c:pt>
                <c:pt idx="30">
                  <c:v>52.8</c:v>
                </c:pt>
                <c:pt idx="31">
                  <c:v>50.1</c:v>
                </c:pt>
                <c:pt idx="32">
                  <c:v>49.5</c:v>
                </c:pt>
                <c:pt idx="33">
                  <c:v>47.2</c:v>
                </c:pt>
                <c:pt idx="34">
                  <c:v>47.3</c:v>
                </c:pt>
                <c:pt idx="35">
                  <c:v>48.3</c:v>
                </c:pt>
                <c:pt idx="36">
                  <c:v>51.4</c:v>
                </c:pt>
                <c:pt idx="37">
                  <c:v>52.9</c:v>
                </c:pt>
                <c:pt idx="38">
                  <c:v>46.4</c:v>
                </c:pt>
                <c:pt idx="39">
                  <c:v>45.7</c:v>
                </c:pt>
                <c:pt idx="40">
                  <c:v>51.3</c:v>
                </c:pt>
                <c:pt idx="41">
                  <c:v>50.7</c:v>
                </c:pt>
                <c:pt idx="42">
                  <c:v>52.1</c:v>
                </c:pt>
                <c:pt idx="43">
                  <c:v>51.9</c:v>
                </c:pt>
                <c:pt idx="44">
                  <c:v>49.3</c:v>
                </c:pt>
                <c:pt idx="45">
                  <c:v>50.6</c:v>
                </c:pt>
                <c:pt idx="46">
                  <c:v>49.1</c:v>
                </c:pt>
                <c:pt idx="47">
                  <c:v>50.2</c:v>
                </c:pt>
                <c:pt idx="48">
                  <c:v>50.7</c:v>
                </c:pt>
                <c:pt idx="49">
                  <c:v>50.5</c:v>
                </c:pt>
                <c:pt idx="50">
                  <c:v>51.1</c:v>
                </c:pt>
                <c:pt idx="51">
                  <c:v>50.7</c:v>
                </c:pt>
                <c:pt idx="52">
                  <c:v>50.7</c:v>
                </c:pt>
                <c:pt idx="53">
                  <c:v>49.9</c:v>
                </c:pt>
                <c:pt idx="54">
                  <c:v>47.9</c:v>
                </c:pt>
                <c:pt idx="55">
                  <c:v>47.7</c:v>
                </c:pt>
                <c:pt idx="56">
                  <c:v>48</c:v>
                </c:pt>
                <c:pt idx="57">
                  <c:v>46.9</c:v>
                </c:pt>
                <c:pt idx="58">
                  <c:v>46.5</c:v>
                </c:pt>
                <c:pt idx="59">
                  <c:v>45</c:v>
                </c:pt>
                <c:pt idx="60">
                  <c:v>47.7</c:v>
                </c:pt>
                <c:pt idx="61">
                  <c:v>48.5</c:v>
                </c:pt>
                <c:pt idx="62">
                  <c:v>50.4</c:v>
                </c:pt>
                <c:pt idx="63">
                  <c:v>51.1</c:v>
                </c:pt>
                <c:pt idx="64">
                  <c:v>51.5</c:v>
                </c:pt>
                <c:pt idx="65">
                  <c:v>52.3</c:v>
                </c:pt>
                <c:pt idx="66">
                  <c:v>50.7</c:v>
                </c:pt>
                <c:pt idx="67">
                  <c:v>52.2</c:v>
                </c:pt>
                <c:pt idx="68">
                  <c:v>52.5</c:v>
                </c:pt>
                <c:pt idx="69">
                  <c:v>54.2</c:v>
                </c:pt>
                <c:pt idx="70">
                  <c:v>55.1</c:v>
                </c:pt>
                <c:pt idx="71">
                  <c:v>55.2</c:v>
                </c:pt>
                <c:pt idx="72">
                  <c:v>56.2</c:v>
                </c:pt>
                <c:pt idx="73">
                  <c:v>55.5</c:v>
                </c:pt>
                <c:pt idx="74">
                  <c:v>53.9</c:v>
                </c:pt>
                <c:pt idx="75">
                  <c:v>49.4</c:v>
                </c:pt>
                <c:pt idx="76">
                  <c:v>49.9</c:v>
                </c:pt>
                <c:pt idx="77">
                  <c:v>51.5</c:v>
                </c:pt>
                <c:pt idx="78">
                  <c:v>50.5</c:v>
                </c:pt>
                <c:pt idx="79">
                  <c:v>52.2</c:v>
                </c:pt>
                <c:pt idx="80">
                  <c:v>51.7</c:v>
                </c:pt>
                <c:pt idx="81">
                  <c:v>52.4</c:v>
                </c:pt>
                <c:pt idx="82">
                  <c:v>52</c:v>
                </c:pt>
                <c:pt idx="83">
                  <c:v>52</c:v>
                </c:pt>
                <c:pt idx="84">
                  <c:v>52.2</c:v>
                </c:pt>
                <c:pt idx="85">
                  <c:v>51.6</c:v>
                </c:pt>
                <c:pt idx="86">
                  <c:v>50.3</c:v>
                </c:pt>
                <c:pt idx="87">
                  <c:v>49.9</c:v>
                </c:pt>
                <c:pt idx="88">
                  <c:v>50.9</c:v>
                </c:pt>
                <c:pt idx="89">
                  <c:v>50.1</c:v>
                </c:pt>
                <c:pt idx="90">
                  <c:v>51.2</c:v>
                </c:pt>
                <c:pt idx="91">
                  <c:v>51.7</c:v>
                </c:pt>
                <c:pt idx="92">
                  <c:v>51</c:v>
                </c:pt>
                <c:pt idx="93">
                  <c:v>52.4</c:v>
                </c:pt>
                <c:pt idx="94">
                  <c:v>52.6</c:v>
                </c:pt>
                <c:pt idx="95">
                  <c:v>52.6</c:v>
                </c:pt>
                <c:pt idx="96">
                  <c:v>52.3</c:v>
                </c:pt>
                <c:pt idx="97">
                  <c:v>50.1</c:v>
                </c:pt>
                <c:pt idx="98">
                  <c:v>49.1</c:v>
                </c:pt>
                <c:pt idx="99">
                  <c:v>48.2</c:v>
                </c:pt>
                <c:pt idx="100">
                  <c:v>47.7</c:v>
                </c:pt>
                <c:pt idx="101">
                  <c:v>48.1</c:v>
                </c:pt>
                <c:pt idx="102">
                  <c:v>50.1</c:v>
                </c:pt>
                <c:pt idx="103">
                  <c:v>50.3</c:v>
                </c:pt>
                <c:pt idx="104">
                  <c:v>50.4</c:v>
                </c:pt>
                <c:pt idx="105">
                  <c:v>51.4</c:v>
                </c:pt>
                <c:pt idx="106">
                  <c:v>51.3</c:v>
                </c:pt>
                <c:pt idx="107">
                  <c:v>52.4</c:v>
                </c:pt>
                <c:pt idx="108">
                  <c:v>52.7</c:v>
                </c:pt>
                <c:pt idx="109">
                  <c:v>53.3</c:v>
                </c:pt>
                <c:pt idx="110">
                  <c:v>52.4</c:v>
                </c:pt>
                <c:pt idx="111">
                  <c:v>52.7</c:v>
                </c:pt>
                <c:pt idx="112">
                  <c:v>53.1</c:v>
                </c:pt>
                <c:pt idx="113">
                  <c:v>52.4</c:v>
                </c:pt>
                <c:pt idx="114">
                  <c:v>52.1</c:v>
                </c:pt>
                <c:pt idx="115">
                  <c:v>52.2</c:v>
                </c:pt>
                <c:pt idx="116">
                  <c:v>52.9</c:v>
                </c:pt>
                <c:pt idx="117">
                  <c:v>52.8</c:v>
                </c:pt>
                <c:pt idx="118">
                  <c:v>53.6</c:v>
                </c:pt>
                <c:pt idx="119">
                  <c:v>54</c:v>
                </c:pt>
                <c:pt idx="120">
                  <c:v>54.8</c:v>
                </c:pt>
                <c:pt idx="121">
                  <c:v>54.1</c:v>
                </c:pt>
                <c:pt idx="122">
                  <c:v>53.1</c:v>
                </c:pt>
                <c:pt idx="123">
                  <c:v>53.8</c:v>
                </c:pt>
                <c:pt idx="124">
                  <c:v>52.8</c:v>
                </c:pt>
                <c:pt idx="125">
                  <c:v>53</c:v>
                </c:pt>
                <c:pt idx="126">
                  <c:v>52.3</c:v>
                </c:pt>
                <c:pt idx="127">
                  <c:v>52.5</c:v>
                </c:pt>
                <c:pt idx="128">
                  <c:v>52.5</c:v>
                </c:pt>
                <c:pt idx="129">
                  <c:v>52.9</c:v>
                </c:pt>
                <c:pt idx="130">
                  <c:v>52.2</c:v>
                </c:pt>
                <c:pt idx="131">
                  <c:v>52.6</c:v>
                </c:pt>
                <c:pt idx="132">
                  <c:v>50.3</c:v>
                </c:pt>
                <c:pt idx="133">
                  <c:v>48.9</c:v>
                </c:pt>
                <c:pt idx="134">
                  <c:v>49.2</c:v>
                </c:pt>
                <c:pt idx="135">
                  <c:v>50.2</c:v>
                </c:pt>
                <c:pt idx="136">
                  <c:v>49.8</c:v>
                </c:pt>
                <c:pt idx="137">
                  <c:v>49.3</c:v>
                </c:pt>
                <c:pt idx="138">
                  <c:v>49.4</c:v>
                </c:pt>
                <c:pt idx="139">
                  <c:v>49.3</c:v>
                </c:pt>
                <c:pt idx="140">
                  <c:v>48.9</c:v>
                </c:pt>
                <c:pt idx="141">
                  <c:v>48.4</c:v>
                </c:pt>
                <c:pt idx="142">
                  <c:v>48.9</c:v>
                </c:pt>
                <c:pt idx="143">
                  <c:v>48.8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56-45EF-9583-85A6ED5790A1}"/>
            </c:ext>
          </c:extLst>
        </c:ser>
        <c:ser>
          <c:idx val="1"/>
          <c:order val="1"/>
          <c:tx>
            <c:strRef>
              <c:f>Japan!$D$1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Japan!$B$2:$B$145</c:f>
              <c:numCache>
                <c:formatCode>m/d/yyyy</c:formatCode>
                <c:ptCount val="144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</c:numCache>
            </c:numRef>
          </c:cat>
          <c:val>
            <c:numRef>
              <c:f>Japan!$D$2:$D$145</c:f>
              <c:numCache>
                <c:formatCode>0.00</c:formatCode>
                <c:ptCount val="144"/>
                <c:pt idx="1">
                  <c:v>1.5</c:v>
                </c:pt>
                <c:pt idx="2">
                  <c:v>0</c:v>
                </c:pt>
                <c:pt idx="3">
                  <c:v>-1.5</c:v>
                </c:pt>
                <c:pt idx="4">
                  <c:v>-1.2999999999999972</c:v>
                </c:pt>
                <c:pt idx="5">
                  <c:v>-0.89999999999999858</c:v>
                </c:pt>
                <c:pt idx="6">
                  <c:v>-0.89999999999999858</c:v>
                </c:pt>
                <c:pt idx="7">
                  <c:v>-1.2000000000000028</c:v>
                </c:pt>
                <c:pt idx="8">
                  <c:v>0.39999999999999858</c:v>
                </c:pt>
                <c:pt idx="9">
                  <c:v>-2.6000000000000014</c:v>
                </c:pt>
                <c:pt idx="10">
                  <c:v>-2.0999999999999943</c:v>
                </c:pt>
                <c:pt idx="11">
                  <c:v>-5.5</c:v>
                </c:pt>
                <c:pt idx="12">
                  <c:v>-5.9000000000000021</c:v>
                </c:pt>
                <c:pt idx="13">
                  <c:v>-1.1999999999999993</c:v>
                </c:pt>
                <c:pt idx="14">
                  <c:v>2</c:v>
                </c:pt>
                <c:pt idx="15">
                  <c:v>2.1999999999999957</c:v>
                </c:pt>
                <c:pt idx="16">
                  <c:v>7.6000000000000014</c:v>
                </c:pt>
                <c:pt idx="17">
                  <c:v>5.2000000000000028</c:v>
                </c:pt>
                <c:pt idx="18">
                  <c:v>1.6000000000000014</c:v>
                </c:pt>
                <c:pt idx="19">
                  <c:v>2.1999999999999957</c:v>
                </c:pt>
                <c:pt idx="20">
                  <c:v>3.2000000000000028</c:v>
                </c:pt>
                <c:pt idx="21">
                  <c:v>0.89999999999999858</c:v>
                </c:pt>
                <c:pt idx="22">
                  <c:v>-0.20000000000000284</c:v>
                </c:pt>
                <c:pt idx="23">
                  <c:v>-2</c:v>
                </c:pt>
                <c:pt idx="24">
                  <c:v>1.5</c:v>
                </c:pt>
                <c:pt idx="25">
                  <c:v>-1.2999999999999972</c:v>
                </c:pt>
                <c:pt idx="26">
                  <c:v>1.2999999999999972</c:v>
                </c:pt>
                <c:pt idx="27">
                  <c:v>-0.29999999999999716</c:v>
                </c:pt>
                <c:pt idx="28">
                  <c:v>1.2000000000000028</c:v>
                </c:pt>
                <c:pt idx="29">
                  <c:v>-0.80000000000000426</c:v>
                </c:pt>
                <c:pt idx="30">
                  <c:v>-1.1000000000000014</c:v>
                </c:pt>
                <c:pt idx="31">
                  <c:v>-2.6999999999999957</c:v>
                </c:pt>
                <c:pt idx="32">
                  <c:v>-0.60000000000000142</c:v>
                </c:pt>
                <c:pt idx="33">
                  <c:v>-2.2999999999999972</c:v>
                </c:pt>
                <c:pt idx="34">
                  <c:v>9.9999999999994316E-2</c:v>
                </c:pt>
                <c:pt idx="35">
                  <c:v>1</c:v>
                </c:pt>
                <c:pt idx="36">
                  <c:v>3.1000000000000014</c:v>
                </c:pt>
                <c:pt idx="37">
                  <c:v>1.5</c:v>
                </c:pt>
                <c:pt idx="38">
                  <c:v>-6.5</c:v>
                </c:pt>
                <c:pt idx="39">
                  <c:v>-0.69999999999999574</c:v>
                </c:pt>
                <c:pt idx="40">
                  <c:v>5.5999999999999943</c:v>
                </c:pt>
                <c:pt idx="41">
                  <c:v>-0.59999999999999432</c:v>
                </c:pt>
                <c:pt idx="42">
                  <c:v>1.3999999999999986</c:v>
                </c:pt>
                <c:pt idx="43">
                  <c:v>-0.20000000000000284</c:v>
                </c:pt>
                <c:pt idx="44">
                  <c:v>-2.6000000000000014</c:v>
                </c:pt>
                <c:pt idx="45">
                  <c:v>1.3000000000000043</c:v>
                </c:pt>
                <c:pt idx="46">
                  <c:v>-1.5</c:v>
                </c:pt>
                <c:pt idx="47">
                  <c:v>1.1000000000000014</c:v>
                </c:pt>
                <c:pt idx="48">
                  <c:v>0.5</c:v>
                </c:pt>
                <c:pt idx="49">
                  <c:v>-0.20000000000000284</c:v>
                </c:pt>
                <c:pt idx="50">
                  <c:v>0.60000000000000142</c:v>
                </c:pt>
                <c:pt idx="51">
                  <c:v>-0.39999999999999858</c:v>
                </c:pt>
                <c:pt idx="52">
                  <c:v>0</c:v>
                </c:pt>
                <c:pt idx="53">
                  <c:v>-0.80000000000000426</c:v>
                </c:pt>
                <c:pt idx="54">
                  <c:v>-2</c:v>
                </c:pt>
                <c:pt idx="55">
                  <c:v>-0.19999999999999574</c:v>
                </c:pt>
                <c:pt idx="56">
                  <c:v>0.29999999999999716</c:v>
                </c:pt>
                <c:pt idx="57">
                  <c:v>-1.1000000000000014</c:v>
                </c:pt>
                <c:pt idx="58">
                  <c:v>-0.39999999999999858</c:v>
                </c:pt>
                <c:pt idx="59">
                  <c:v>-1.5</c:v>
                </c:pt>
                <c:pt idx="60">
                  <c:v>2.7000000000000028</c:v>
                </c:pt>
                <c:pt idx="61">
                  <c:v>0.79999999999999716</c:v>
                </c:pt>
                <c:pt idx="62">
                  <c:v>1.8999999999999986</c:v>
                </c:pt>
                <c:pt idx="63">
                  <c:v>0.70000000000000284</c:v>
                </c:pt>
                <c:pt idx="64">
                  <c:v>0.39999999999999858</c:v>
                </c:pt>
                <c:pt idx="65">
                  <c:v>0.79999999999999716</c:v>
                </c:pt>
                <c:pt idx="66">
                  <c:v>-1.5999999999999943</c:v>
                </c:pt>
                <c:pt idx="67">
                  <c:v>1.5</c:v>
                </c:pt>
                <c:pt idx="68">
                  <c:v>0.29999999999999716</c:v>
                </c:pt>
                <c:pt idx="69">
                  <c:v>1.7000000000000028</c:v>
                </c:pt>
                <c:pt idx="70">
                  <c:v>0.89999999999999858</c:v>
                </c:pt>
                <c:pt idx="71">
                  <c:v>0.10000000000000142</c:v>
                </c:pt>
                <c:pt idx="72">
                  <c:v>1</c:v>
                </c:pt>
                <c:pt idx="73">
                  <c:v>-0.70000000000000284</c:v>
                </c:pt>
                <c:pt idx="74">
                  <c:v>-1.6000000000000014</c:v>
                </c:pt>
                <c:pt idx="75">
                  <c:v>-4.5</c:v>
                </c:pt>
                <c:pt idx="76">
                  <c:v>0.5</c:v>
                </c:pt>
                <c:pt idx="77">
                  <c:v>1.6000000000000014</c:v>
                </c:pt>
                <c:pt idx="78">
                  <c:v>-1</c:v>
                </c:pt>
                <c:pt idx="79">
                  <c:v>1.7000000000000028</c:v>
                </c:pt>
                <c:pt idx="80">
                  <c:v>-0.5</c:v>
                </c:pt>
                <c:pt idx="81">
                  <c:v>0.69999999999999574</c:v>
                </c:pt>
                <c:pt idx="82">
                  <c:v>-0.39999999999999858</c:v>
                </c:pt>
                <c:pt idx="83">
                  <c:v>0</c:v>
                </c:pt>
                <c:pt idx="84">
                  <c:v>0.20000000000000284</c:v>
                </c:pt>
                <c:pt idx="85">
                  <c:v>-0.60000000000000142</c:v>
                </c:pt>
                <c:pt idx="86">
                  <c:v>-1.3000000000000043</c:v>
                </c:pt>
                <c:pt idx="87">
                  <c:v>-0.39999999999999858</c:v>
                </c:pt>
                <c:pt idx="88">
                  <c:v>1</c:v>
                </c:pt>
                <c:pt idx="89">
                  <c:v>-0.79999999999999716</c:v>
                </c:pt>
                <c:pt idx="90">
                  <c:v>1.1000000000000014</c:v>
                </c:pt>
                <c:pt idx="91">
                  <c:v>0.5</c:v>
                </c:pt>
                <c:pt idx="92">
                  <c:v>-0.70000000000000284</c:v>
                </c:pt>
                <c:pt idx="93">
                  <c:v>1.3999999999999986</c:v>
                </c:pt>
                <c:pt idx="94">
                  <c:v>0.20000000000000284</c:v>
                </c:pt>
                <c:pt idx="95">
                  <c:v>0</c:v>
                </c:pt>
                <c:pt idx="96">
                  <c:v>-0.30000000000000426</c:v>
                </c:pt>
                <c:pt idx="97">
                  <c:v>-2.1999999999999957</c:v>
                </c:pt>
                <c:pt idx="98">
                  <c:v>-1</c:v>
                </c:pt>
                <c:pt idx="99">
                  <c:v>-0.89999999999999858</c:v>
                </c:pt>
                <c:pt idx="100">
                  <c:v>-0.5</c:v>
                </c:pt>
                <c:pt idx="101">
                  <c:v>0.39999999999999858</c:v>
                </c:pt>
                <c:pt idx="102">
                  <c:v>2</c:v>
                </c:pt>
                <c:pt idx="103">
                  <c:v>0.19999999999999574</c:v>
                </c:pt>
                <c:pt idx="104">
                  <c:v>0.10000000000000142</c:v>
                </c:pt>
                <c:pt idx="105">
                  <c:v>1</c:v>
                </c:pt>
                <c:pt idx="106">
                  <c:v>-0.10000000000000142</c:v>
                </c:pt>
                <c:pt idx="107">
                  <c:v>1.1000000000000014</c:v>
                </c:pt>
                <c:pt idx="108">
                  <c:v>0.30000000000000426</c:v>
                </c:pt>
                <c:pt idx="109">
                  <c:v>0.59999999999999432</c:v>
                </c:pt>
                <c:pt idx="110">
                  <c:v>-0.89999999999999858</c:v>
                </c:pt>
                <c:pt idx="111">
                  <c:v>0.30000000000000426</c:v>
                </c:pt>
                <c:pt idx="112">
                  <c:v>0.39999999999999858</c:v>
                </c:pt>
                <c:pt idx="113">
                  <c:v>-0.70000000000000284</c:v>
                </c:pt>
                <c:pt idx="114">
                  <c:v>-0.29999999999999716</c:v>
                </c:pt>
                <c:pt idx="115">
                  <c:v>0.10000000000000142</c:v>
                </c:pt>
                <c:pt idx="116">
                  <c:v>0.69999999999999574</c:v>
                </c:pt>
                <c:pt idx="117">
                  <c:v>-0.10000000000000142</c:v>
                </c:pt>
                <c:pt idx="118">
                  <c:v>0.80000000000000426</c:v>
                </c:pt>
                <c:pt idx="119">
                  <c:v>0.39999999999999858</c:v>
                </c:pt>
                <c:pt idx="120">
                  <c:v>0.79999999999999716</c:v>
                </c:pt>
                <c:pt idx="121">
                  <c:v>-0.69999999999999574</c:v>
                </c:pt>
                <c:pt idx="122">
                  <c:v>-1</c:v>
                </c:pt>
                <c:pt idx="123">
                  <c:v>0.69999999999999574</c:v>
                </c:pt>
                <c:pt idx="124">
                  <c:v>-1</c:v>
                </c:pt>
                <c:pt idx="125">
                  <c:v>0.20000000000000284</c:v>
                </c:pt>
                <c:pt idx="126">
                  <c:v>-0.70000000000000284</c:v>
                </c:pt>
                <c:pt idx="127">
                  <c:v>0.20000000000000284</c:v>
                </c:pt>
                <c:pt idx="128">
                  <c:v>0</c:v>
                </c:pt>
                <c:pt idx="129">
                  <c:v>0.39999999999999858</c:v>
                </c:pt>
                <c:pt idx="130">
                  <c:v>-0.69999999999999574</c:v>
                </c:pt>
                <c:pt idx="131">
                  <c:v>0.39999999999999858</c:v>
                </c:pt>
                <c:pt idx="132">
                  <c:v>-2.3000000000000043</c:v>
                </c:pt>
                <c:pt idx="133">
                  <c:v>-1.3999999999999986</c:v>
                </c:pt>
                <c:pt idx="134">
                  <c:v>0.30000000000000426</c:v>
                </c:pt>
                <c:pt idx="135">
                  <c:v>1</c:v>
                </c:pt>
                <c:pt idx="136">
                  <c:v>-0.40000000000000568</c:v>
                </c:pt>
                <c:pt idx="137">
                  <c:v>-0.5</c:v>
                </c:pt>
                <c:pt idx="138">
                  <c:v>0.10000000000000142</c:v>
                </c:pt>
                <c:pt idx="139">
                  <c:v>-0.10000000000000142</c:v>
                </c:pt>
                <c:pt idx="140">
                  <c:v>-0.39999999999999858</c:v>
                </c:pt>
                <c:pt idx="141">
                  <c:v>-0.5</c:v>
                </c:pt>
                <c:pt idx="142">
                  <c:v>0.5</c:v>
                </c:pt>
                <c:pt idx="143">
                  <c:v>-0.10000000000000142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56-45EF-9583-85A6ED5790A1}"/>
            </c:ext>
          </c:extLst>
        </c:ser>
        <c:ser>
          <c:idx val="2"/>
          <c:order val="2"/>
          <c:tx>
            <c:strRef>
              <c:f>Japan!$E$1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Japan!$B$2:$B$145</c:f>
              <c:numCache>
                <c:formatCode>m/d/yyyy</c:formatCode>
                <c:ptCount val="144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</c:numCache>
            </c:numRef>
          </c:cat>
          <c:val>
            <c:numRef>
              <c:f>Japan!$E$2:$E$145</c:f>
              <c:numCache>
                <c:formatCode>0.00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47.383333333333333</c:v>
                </c:pt>
                <c:pt idx="12">
                  <c:v>45.716666666666661</c:v>
                </c:pt>
                <c:pt idx="13">
                  <c:v>43.824999999999996</c:v>
                </c:pt>
                <c:pt idx="14">
                  <c:v>42.1</c:v>
                </c:pt>
                <c:pt idx="15">
                  <c:v>40.683333333333337</c:v>
                </c:pt>
                <c:pt idx="16">
                  <c:v>40.008333333333333</c:v>
                </c:pt>
                <c:pt idx="17">
                  <c:v>39.841666666666669</c:v>
                </c:pt>
                <c:pt idx="18">
                  <c:v>39.883333333333333</c:v>
                </c:pt>
                <c:pt idx="19">
                  <c:v>40.208333333333329</c:v>
                </c:pt>
                <c:pt idx="20">
                  <c:v>40.766666666666666</c:v>
                </c:pt>
                <c:pt idx="21">
                  <c:v>41.616666666666667</c:v>
                </c:pt>
                <c:pt idx="22">
                  <c:v>42.625</c:v>
                </c:pt>
                <c:pt idx="23">
                  <c:v>43.925000000000004</c:v>
                </c:pt>
                <c:pt idx="24">
                  <c:v>45.841666666666669</c:v>
                </c:pt>
                <c:pt idx="25">
                  <c:v>47.75</c:v>
                </c:pt>
                <c:pt idx="26">
                  <c:v>49.6</c:v>
                </c:pt>
                <c:pt idx="27">
                  <c:v>51.241666666666667</c:v>
                </c:pt>
                <c:pt idx="28">
                  <c:v>52.35</c:v>
                </c:pt>
                <c:pt idx="29">
                  <c:v>52.958333333333343</c:v>
                </c:pt>
                <c:pt idx="30">
                  <c:v>53.341666666666669</c:v>
                </c:pt>
                <c:pt idx="31">
                  <c:v>53.316666666666663</c:v>
                </c:pt>
                <c:pt idx="32">
                  <c:v>52.974999999999994</c:v>
                </c:pt>
                <c:pt idx="33">
                  <c:v>52.366666666666667</c:v>
                </c:pt>
                <c:pt idx="34">
                  <c:v>51.783333333333331</c:v>
                </c:pt>
                <c:pt idx="35">
                  <c:v>51.449999999999996</c:v>
                </c:pt>
                <c:pt idx="36">
                  <c:v>51.249999999999993</c:v>
                </c:pt>
                <c:pt idx="37">
                  <c:v>51.283333333333331</c:v>
                </c:pt>
                <c:pt idx="38">
                  <c:v>50.666666666666664</c:v>
                </c:pt>
                <c:pt idx="39">
                  <c:v>50.016666666666673</c:v>
                </c:pt>
                <c:pt idx="40">
                  <c:v>49.733333333333327</c:v>
                </c:pt>
                <c:pt idx="41">
                  <c:v>49.466666666666669</c:v>
                </c:pt>
                <c:pt idx="42">
                  <c:v>49.408333333333331</c:v>
                </c:pt>
                <c:pt idx="43">
                  <c:v>49.55833333333333</c:v>
                </c:pt>
                <c:pt idx="44">
                  <c:v>49.541666666666664</c:v>
                </c:pt>
                <c:pt idx="45">
                  <c:v>49.824999999999996</c:v>
                </c:pt>
                <c:pt idx="46">
                  <c:v>49.975000000000001</c:v>
                </c:pt>
                <c:pt idx="47">
                  <c:v>50.133333333333333</c:v>
                </c:pt>
                <c:pt idx="48">
                  <c:v>50.07500000000001</c:v>
                </c:pt>
                <c:pt idx="49">
                  <c:v>49.875</c:v>
                </c:pt>
                <c:pt idx="50">
                  <c:v>50.266666666666673</c:v>
                </c:pt>
                <c:pt idx="51">
                  <c:v>50.683333333333337</c:v>
                </c:pt>
                <c:pt idx="52">
                  <c:v>50.633333333333333</c:v>
                </c:pt>
                <c:pt idx="53">
                  <c:v>50.566666666666663</c:v>
                </c:pt>
                <c:pt idx="54">
                  <c:v>50.216666666666661</c:v>
                </c:pt>
                <c:pt idx="55">
                  <c:v>49.866666666666667</c:v>
                </c:pt>
                <c:pt idx="56">
                  <c:v>49.758333333333333</c:v>
                </c:pt>
                <c:pt idx="57">
                  <c:v>49.449999999999996</c:v>
                </c:pt>
                <c:pt idx="58">
                  <c:v>49.233333333333327</c:v>
                </c:pt>
                <c:pt idx="59">
                  <c:v>48.79999999999999</c:v>
                </c:pt>
                <c:pt idx="60">
                  <c:v>48.550000000000004</c:v>
                </c:pt>
                <c:pt idx="61">
                  <c:v>48.383333333333333</c:v>
                </c:pt>
                <c:pt idx="62">
                  <c:v>48.324999999999996</c:v>
                </c:pt>
                <c:pt idx="63">
                  <c:v>48.358333333333327</c:v>
                </c:pt>
                <c:pt idx="64">
                  <c:v>48.42499999999999</c:v>
                </c:pt>
                <c:pt idx="65">
                  <c:v>48.625</c:v>
                </c:pt>
                <c:pt idx="66">
                  <c:v>48.858333333333341</c:v>
                </c:pt>
                <c:pt idx="67">
                  <c:v>49.233333333333341</c:v>
                </c:pt>
                <c:pt idx="68">
                  <c:v>49.608333333333341</c:v>
                </c:pt>
                <c:pt idx="69">
                  <c:v>50.216666666666669</c:v>
                </c:pt>
                <c:pt idx="70">
                  <c:v>50.933333333333337</c:v>
                </c:pt>
                <c:pt idx="71">
                  <c:v>51.783333333333331</c:v>
                </c:pt>
                <c:pt idx="72">
                  <c:v>52.491666666666674</c:v>
                </c:pt>
                <c:pt idx="73">
                  <c:v>53.07500000000001</c:v>
                </c:pt>
                <c:pt idx="74">
                  <c:v>53.366666666666667</c:v>
                </c:pt>
                <c:pt idx="75">
                  <c:v>53.224999999999994</c:v>
                </c:pt>
                <c:pt idx="76">
                  <c:v>53.091666666666661</c:v>
                </c:pt>
                <c:pt idx="77">
                  <c:v>53.024999999999999</c:v>
                </c:pt>
                <c:pt idx="78">
                  <c:v>53.008333333333326</c:v>
                </c:pt>
                <c:pt idx="79">
                  <c:v>53.008333333333326</c:v>
                </c:pt>
                <c:pt idx="80">
                  <c:v>52.941666666666663</c:v>
                </c:pt>
                <c:pt idx="81">
                  <c:v>52.791666666666664</c:v>
                </c:pt>
                <c:pt idx="82">
                  <c:v>52.533333333333331</c:v>
                </c:pt>
                <c:pt idx="83">
                  <c:v>52.266666666666659</c:v>
                </c:pt>
                <c:pt idx="84">
                  <c:v>51.933333333333337</c:v>
                </c:pt>
                <c:pt idx="85">
                  <c:v>51.608333333333341</c:v>
                </c:pt>
                <c:pt idx="86">
                  <c:v>51.30833333333333</c:v>
                </c:pt>
                <c:pt idx="87">
                  <c:v>51.349999999999994</c:v>
                </c:pt>
                <c:pt idx="88">
                  <c:v>51.43333333333333</c:v>
                </c:pt>
                <c:pt idx="89">
                  <c:v>51.31666666666667</c:v>
                </c:pt>
                <c:pt idx="90">
                  <c:v>51.375000000000007</c:v>
                </c:pt>
                <c:pt idx="91">
                  <c:v>51.333333333333343</c:v>
                </c:pt>
                <c:pt idx="92">
                  <c:v>51.275000000000006</c:v>
                </c:pt>
                <c:pt idx="93">
                  <c:v>51.274999999999984</c:v>
                </c:pt>
                <c:pt idx="94">
                  <c:v>51.324999999999996</c:v>
                </c:pt>
                <c:pt idx="95">
                  <c:v>51.375</c:v>
                </c:pt>
                <c:pt idx="96">
                  <c:v>51.383333333333326</c:v>
                </c:pt>
                <c:pt idx="97">
                  <c:v>51.258333333333326</c:v>
                </c:pt>
                <c:pt idx="98">
                  <c:v>51.158333333333339</c:v>
                </c:pt>
                <c:pt idx="99">
                  <c:v>51.016666666666673</c:v>
                </c:pt>
                <c:pt idx="100">
                  <c:v>50.750000000000007</c:v>
                </c:pt>
                <c:pt idx="101">
                  <c:v>50.583333333333343</c:v>
                </c:pt>
                <c:pt idx="102">
                  <c:v>50.491666666666674</c:v>
                </c:pt>
                <c:pt idx="103">
                  <c:v>50.375</c:v>
                </c:pt>
                <c:pt idx="104">
                  <c:v>50.324999999999996</c:v>
                </c:pt>
                <c:pt idx="105">
                  <c:v>50.241666666666667</c:v>
                </c:pt>
                <c:pt idx="106">
                  <c:v>50.133333333333333</c:v>
                </c:pt>
                <c:pt idx="107">
                  <c:v>50.116666666666667</c:v>
                </c:pt>
                <c:pt idx="108">
                  <c:v>50.150000000000006</c:v>
                </c:pt>
                <c:pt idx="109">
                  <c:v>50.416666666666657</c:v>
                </c:pt>
                <c:pt idx="110">
                  <c:v>50.691666666666656</c:v>
                </c:pt>
                <c:pt idx="111">
                  <c:v>51.06666666666667</c:v>
                </c:pt>
                <c:pt idx="112">
                  <c:v>51.516666666666673</c:v>
                </c:pt>
                <c:pt idx="113">
                  <c:v>51.875</c:v>
                </c:pt>
                <c:pt idx="114">
                  <c:v>52.041666666666664</c:v>
                </c:pt>
                <c:pt idx="115">
                  <c:v>52.20000000000001</c:v>
                </c:pt>
                <c:pt idx="116">
                  <c:v>52.408333333333331</c:v>
                </c:pt>
                <c:pt idx="117">
                  <c:v>52.524999999999999</c:v>
                </c:pt>
                <c:pt idx="118">
                  <c:v>52.716666666666669</c:v>
                </c:pt>
                <c:pt idx="119">
                  <c:v>52.85</c:v>
                </c:pt>
                <c:pt idx="120">
                  <c:v>53.024999999999999</c:v>
                </c:pt>
                <c:pt idx="121">
                  <c:v>53.091666666666669</c:v>
                </c:pt>
                <c:pt idx="122">
                  <c:v>53.150000000000006</c:v>
                </c:pt>
                <c:pt idx="123">
                  <c:v>53.241666666666667</c:v>
                </c:pt>
                <c:pt idx="124">
                  <c:v>53.216666666666661</c:v>
                </c:pt>
                <c:pt idx="125">
                  <c:v>53.266666666666673</c:v>
                </c:pt>
                <c:pt idx="126">
                  <c:v>53.283333333333331</c:v>
                </c:pt>
                <c:pt idx="127">
                  <c:v>53.308333333333337</c:v>
                </c:pt>
                <c:pt idx="128">
                  <c:v>53.275000000000006</c:v>
                </c:pt>
                <c:pt idx="129">
                  <c:v>53.283333333333331</c:v>
                </c:pt>
                <c:pt idx="130">
                  <c:v>53.166666666666679</c:v>
                </c:pt>
                <c:pt idx="131">
                  <c:v>53.050000000000011</c:v>
                </c:pt>
                <c:pt idx="132">
                  <c:v>52.675000000000004</c:v>
                </c:pt>
                <c:pt idx="133">
                  <c:v>52.241666666666653</c:v>
                </c:pt>
                <c:pt idx="134">
                  <c:v>51.916666666666664</c:v>
                </c:pt>
                <c:pt idx="135">
                  <c:v>51.616666666666674</c:v>
                </c:pt>
                <c:pt idx="136">
                  <c:v>51.366666666666667</c:v>
                </c:pt>
                <c:pt idx="137">
                  <c:v>51.05833333333333</c:v>
                </c:pt>
                <c:pt idx="138">
                  <c:v>50.816666666666663</c:v>
                </c:pt>
                <c:pt idx="139">
                  <c:v>50.54999999999999</c:v>
                </c:pt>
                <c:pt idx="140">
                  <c:v>50.249999999999993</c:v>
                </c:pt>
                <c:pt idx="141">
                  <c:v>49.875</c:v>
                </c:pt>
                <c:pt idx="142">
                  <c:v>49.599999999999994</c:v>
                </c:pt>
                <c:pt idx="143">
                  <c:v>49.283333333333324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56-45EF-9583-85A6ED5790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Kenya!$C$1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Kenya!$B$2:$B$64</c:f>
              <c:numCache>
                <c:formatCode>m/d/yyyy</c:formatCode>
                <c:ptCount val="63"/>
                <c:pt idx="0">
                  <c:v>41913</c:v>
                </c:pt>
                <c:pt idx="1">
                  <c:v>41944</c:v>
                </c:pt>
                <c:pt idx="2">
                  <c:v>41974</c:v>
                </c:pt>
                <c:pt idx="3">
                  <c:v>42005</c:v>
                </c:pt>
                <c:pt idx="4">
                  <c:v>42036</c:v>
                </c:pt>
                <c:pt idx="5">
                  <c:v>42064</c:v>
                </c:pt>
                <c:pt idx="6">
                  <c:v>44154</c:v>
                </c:pt>
                <c:pt idx="7">
                  <c:v>42125</c:v>
                </c:pt>
                <c:pt idx="8">
                  <c:v>42156</c:v>
                </c:pt>
                <c:pt idx="9">
                  <c:v>42186</c:v>
                </c:pt>
                <c:pt idx="10">
                  <c:v>42217</c:v>
                </c:pt>
                <c:pt idx="11">
                  <c:v>42248</c:v>
                </c:pt>
                <c:pt idx="12">
                  <c:v>42278</c:v>
                </c:pt>
                <c:pt idx="13">
                  <c:v>42309</c:v>
                </c:pt>
                <c:pt idx="14">
                  <c:v>42339</c:v>
                </c:pt>
                <c:pt idx="15">
                  <c:v>42370</c:v>
                </c:pt>
                <c:pt idx="16">
                  <c:v>42401</c:v>
                </c:pt>
                <c:pt idx="17">
                  <c:v>42430</c:v>
                </c:pt>
                <c:pt idx="18">
                  <c:v>42461</c:v>
                </c:pt>
                <c:pt idx="19">
                  <c:v>42491</c:v>
                </c:pt>
                <c:pt idx="20">
                  <c:v>42522</c:v>
                </c:pt>
                <c:pt idx="21">
                  <c:v>42552</c:v>
                </c:pt>
                <c:pt idx="22">
                  <c:v>42583</c:v>
                </c:pt>
                <c:pt idx="23">
                  <c:v>42614</c:v>
                </c:pt>
                <c:pt idx="24">
                  <c:v>42644</c:v>
                </c:pt>
                <c:pt idx="25">
                  <c:v>42675</c:v>
                </c:pt>
                <c:pt idx="26">
                  <c:v>42705</c:v>
                </c:pt>
                <c:pt idx="27">
                  <c:v>42736</c:v>
                </c:pt>
                <c:pt idx="28">
                  <c:v>42767</c:v>
                </c:pt>
                <c:pt idx="29">
                  <c:v>42795</c:v>
                </c:pt>
                <c:pt idx="30">
                  <c:v>42826</c:v>
                </c:pt>
                <c:pt idx="31">
                  <c:v>42856</c:v>
                </c:pt>
                <c:pt idx="32">
                  <c:v>42887</c:v>
                </c:pt>
                <c:pt idx="33">
                  <c:v>42917</c:v>
                </c:pt>
                <c:pt idx="34">
                  <c:v>42948</c:v>
                </c:pt>
                <c:pt idx="35">
                  <c:v>42979</c:v>
                </c:pt>
                <c:pt idx="36">
                  <c:v>43009</c:v>
                </c:pt>
                <c:pt idx="37">
                  <c:v>43040</c:v>
                </c:pt>
                <c:pt idx="38">
                  <c:v>43070</c:v>
                </c:pt>
                <c:pt idx="39">
                  <c:v>43101</c:v>
                </c:pt>
                <c:pt idx="40">
                  <c:v>43132</c:v>
                </c:pt>
                <c:pt idx="41">
                  <c:v>43160</c:v>
                </c:pt>
                <c:pt idx="42">
                  <c:v>43191</c:v>
                </c:pt>
                <c:pt idx="43">
                  <c:v>43221</c:v>
                </c:pt>
                <c:pt idx="44">
                  <c:v>43252</c:v>
                </c:pt>
                <c:pt idx="45">
                  <c:v>43282</c:v>
                </c:pt>
                <c:pt idx="46">
                  <c:v>43313</c:v>
                </c:pt>
                <c:pt idx="47">
                  <c:v>43344</c:v>
                </c:pt>
                <c:pt idx="48">
                  <c:v>43374</c:v>
                </c:pt>
                <c:pt idx="49">
                  <c:v>43405</c:v>
                </c:pt>
                <c:pt idx="50">
                  <c:v>43435</c:v>
                </c:pt>
                <c:pt idx="51">
                  <c:v>43466</c:v>
                </c:pt>
                <c:pt idx="52">
                  <c:v>43497</c:v>
                </c:pt>
                <c:pt idx="53">
                  <c:v>43525</c:v>
                </c:pt>
                <c:pt idx="54">
                  <c:v>43556</c:v>
                </c:pt>
                <c:pt idx="55">
                  <c:v>43586</c:v>
                </c:pt>
                <c:pt idx="56">
                  <c:v>43617</c:v>
                </c:pt>
                <c:pt idx="57">
                  <c:v>43647</c:v>
                </c:pt>
                <c:pt idx="58">
                  <c:v>43678</c:v>
                </c:pt>
                <c:pt idx="59">
                  <c:v>43709</c:v>
                </c:pt>
                <c:pt idx="60">
                  <c:v>43739</c:v>
                </c:pt>
                <c:pt idx="61">
                  <c:v>43770</c:v>
                </c:pt>
                <c:pt idx="62">
                  <c:v>43800</c:v>
                </c:pt>
              </c:numCache>
            </c:numRef>
          </c:cat>
          <c:val>
            <c:numRef>
              <c:f>Kenya!$C$2:$C$64</c:f>
              <c:numCache>
                <c:formatCode>0.00</c:formatCode>
                <c:ptCount val="63"/>
                <c:pt idx="0">
                  <c:v>57.2</c:v>
                </c:pt>
                <c:pt idx="1">
                  <c:v>57.1</c:v>
                </c:pt>
                <c:pt idx="2">
                  <c:v>57.7</c:v>
                </c:pt>
                <c:pt idx="3">
                  <c:v>53.2</c:v>
                </c:pt>
                <c:pt idx="4">
                  <c:v>54.8</c:v>
                </c:pt>
                <c:pt idx="5">
                  <c:v>53.8</c:v>
                </c:pt>
                <c:pt idx="6">
                  <c:v>53.2</c:v>
                </c:pt>
                <c:pt idx="7">
                  <c:v>55.1</c:v>
                </c:pt>
                <c:pt idx="8">
                  <c:v>55.3</c:v>
                </c:pt>
                <c:pt idx="9">
                  <c:v>54.1</c:v>
                </c:pt>
                <c:pt idx="10">
                  <c:v>55</c:v>
                </c:pt>
                <c:pt idx="11">
                  <c:v>51.9</c:v>
                </c:pt>
                <c:pt idx="12">
                  <c:v>51.7</c:v>
                </c:pt>
                <c:pt idx="13">
                  <c:v>53.7</c:v>
                </c:pt>
                <c:pt idx="14">
                  <c:v>55.5</c:v>
                </c:pt>
                <c:pt idx="15">
                  <c:v>56.4</c:v>
                </c:pt>
                <c:pt idx="16">
                  <c:v>55.2</c:v>
                </c:pt>
                <c:pt idx="17">
                  <c:v>52.6</c:v>
                </c:pt>
                <c:pt idx="18">
                  <c:v>54.8</c:v>
                </c:pt>
                <c:pt idx="19">
                  <c:v>54</c:v>
                </c:pt>
                <c:pt idx="20">
                  <c:v>51.5</c:v>
                </c:pt>
                <c:pt idx="21">
                  <c:v>53.3</c:v>
                </c:pt>
                <c:pt idx="22">
                  <c:v>53.5</c:v>
                </c:pt>
                <c:pt idx="23">
                  <c:v>53.5</c:v>
                </c:pt>
                <c:pt idx="24">
                  <c:v>52</c:v>
                </c:pt>
                <c:pt idx="25">
                  <c:v>53.3</c:v>
                </c:pt>
                <c:pt idx="26">
                  <c:v>54.1</c:v>
                </c:pt>
                <c:pt idx="27">
                  <c:v>52</c:v>
                </c:pt>
                <c:pt idx="28">
                  <c:v>50.1</c:v>
                </c:pt>
                <c:pt idx="29">
                  <c:v>48.5</c:v>
                </c:pt>
                <c:pt idx="30">
                  <c:v>50.3</c:v>
                </c:pt>
                <c:pt idx="31">
                  <c:v>49.9</c:v>
                </c:pt>
                <c:pt idx="32">
                  <c:v>47.3</c:v>
                </c:pt>
                <c:pt idx="33">
                  <c:v>48.1</c:v>
                </c:pt>
                <c:pt idx="34">
                  <c:v>42</c:v>
                </c:pt>
                <c:pt idx="35">
                  <c:v>40.9</c:v>
                </c:pt>
                <c:pt idx="36">
                  <c:v>34.4</c:v>
                </c:pt>
                <c:pt idx="37">
                  <c:v>42.8</c:v>
                </c:pt>
                <c:pt idx="38">
                  <c:v>53</c:v>
                </c:pt>
                <c:pt idx="39">
                  <c:v>52.9</c:v>
                </c:pt>
                <c:pt idx="40">
                  <c:v>54.7</c:v>
                </c:pt>
                <c:pt idx="41">
                  <c:v>55.7</c:v>
                </c:pt>
                <c:pt idx="42">
                  <c:v>56.4</c:v>
                </c:pt>
                <c:pt idx="43">
                  <c:v>55.4</c:v>
                </c:pt>
                <c:pt idx="44">
                  <c:v>55</c:v>
                </c:pt>
                <c:pt idx="45">
                  <c:v>53.6</c:v>
                </c:pt>
                <c:pt idx="46">
                  <c:v>54.6</c:v>
                </c:pt>
                <c:pt idx="47">
                  <c:v>52.7</c:v>
                </c:pt>
                <c:pt idx="48">
                  <c:v>54</c:v>
                </c:pt>
                <c:pt idx="49">
                  <c:v>53.1</c:v>
                </c:pt>
                <c:pt idx="50">
                  <c:v>53.6</c:v>
                </c:pt>
                <c:pt idx="51">
                  <c:v>53.2</c:v>
                </c:pt>
                <c:pt idx="52">
                  <c:v>51.2</c:v>
                </c:pt>
                <c:pt idx="53">
                  <c:v>51</c:v>
                </c:pt>
                <c:pt idx="54">
                  <c:v>49.3</c:v>
                </c:pt>
                <c:pt idx="55">
                  <c:v>51.3</c:v>
                </c:pt>
                <c:pt idx="56">
                  <c:v>54.3</c:v>
                </c:pt>
                <c:pt idx="57">
                  <c:v>54.1</c:v>
                </c:pt>
                <c:pt idx="58">
                  <c:v>52.9</c:v>
                </c:pt>
                <c:pt idx="59">
                  <c:v>54.1</c:v>
                </c:pt>
                <c:pt idx="60">
                  <c:v>53.2</c:v>
                </c:pt>
                <c:pt idx="61">
                  <c:v>53.2</c:v>
                </c:pt>
                <c:pt idx="62">
                  <c:v>53.3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37-4FB0-9830-1C14116BA7E9}"/>
            </c:ext>
          </c:extLst>
        </c:ser>
        <c:ser>
          <c:idx val="1"/>
          <c:order val="1"/>
          <c:tx>
            <c:strRef>
              <c:f>Kenya!$D$1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Kenya!$B$2:$B$64</c:f>
              <c:numCache>
                <c:formatCode>m/d/yyyy</c:formatCode>
                <c:ptCount val="63"/>
                <c:pt idx="0">
                  <c:v>41913</c:v>
                </c:pt>
                <c:pt idx="1">
                  <c:v>41944</c:v>
                </c:pt>
                <c:pt idx="2">
                  <c:v>41974</c:v>
                </c:pt>
                <c:pt idx="3">
                  <c:v>42005</c:v>
                </c:pt>
                <c:pt idx="4">
                  <c:v>42036</c:v>
                </c:pt>
                <c:pt idx="5">
                  <c:v>42064</c:v>
                </c:pt>
                <c:pt idx="6">
                  <c:v>44154</c:v>
                </c:pt>
                <c:pt idx="7">
                  <c:v>42125</c:v>
                </c:pt>
                <c:pt idx="8">
                  <c:v>42156</c:v>
                </c:pt>
                <c:pt idx="9">
                  <c:v>42186</c:v>
                </c:pt>
                <c:pt idx="10">
                  <c:v>42217</c:v>
                </c:pt>
                <c:pt idx="11">
                  <c:v>42248</c:v>
                </c:pt>
                <c:pt idx="12">
                  <c:v>42278</c:v>
                </c:pt>
                <c:pt idx="13">
                  <c:v>42309</c:v>
                </c:pt>
                <c:pt idx="14">
                  <c:v>42339</c:v>
                </c:pt>
                <c:pt idx="15">
                  <c:v>42370</c:v>
                </c:pt>
                <c:pt idx="16">
                  <c:v>42401</c:v>
                </c:pt>
                <c:pt idx="17">
                  <c:v>42430</c:v>
                </c:pt>
                <c:pt idx="18">
                  <c:v>42461</c:v>
                </c:pt>
                <c:pt idx="19">
                  <c:v>42491</c:v>
                </c:pt>
                <c:pt idx="20">
                  <c:v>42522</c:v>
                </c:pt>
                <c:pt idx="21">
                  <c:v>42552</c:v>
                </c:pt>
                <c:pt idx="22">
                  <c:v>42583</c:v>
                </c:pt>
                <c:pt idx="23">
                  <c:v>42614</c:v>
                </c:pt>
                <c:pt idx="24">
                  <c:v>42644</c:v>
                </c:pt>
                <c:pt idx="25">
                  <c:v>42675</c:v>
                </c:pt>
                <c:pt idx="26">
                  <c:v>42705</c:v>
                </c:pt>
                <c:pt idx="27">
                  <c:v>42736</c:v>
                </c:pt>
                <c:pt idx="28">
                  <c:v>42767</c:v>
                </c:pt>
                <c:pt idx="29">
                  <c:v>42795</c:v>
                </c:pt>
                <c:pt idx="30">
                  <c:v>42826</c:v>
                </c:pt>
                <c:pt idx="31">
                  <c:v>42856</c:v>
                </c:pt>
                <c:pt idx="32">
                  <c:v>42887</c:v>
                </c:pt>
                <c:pt idx="33">
                  <c:v>42917</c:v>
                </c:pt>
                <c:pt idx="34">
                  <c:v>42948</c:v>
                </c:pt>
                <c:pt idx="35">
                  <c:v>42979</c:v>
                </c:pt>
                <c:pt idx="36">
                  <c:v>43009</c:v>
                </c:pt>
                <c:pt idx="37">
                  <c:v>43040</c:v>
                </c:pt>
                <c:pt idx="38">
                  <c:v>43070</c:v>
                </c:pt>
                <c:pt idx="39">
                  <c:v>43101</c:v>
                </c:pt>
                <c:pt idx="40">
                  <c:v>43132</c:v>
                </c:pt>
                <c:pt idx="41">
                  <c:v>43160</c:v>
                </c:pt>
                <c:pt idx="42">
                  <c:v>43191</c:v>
                </c:pt>
                <c:pt idx="43">
                  <c:v>43221</c:v>
                </c:pt>
                <c:pt idx="44">
                  <c:v>43252</c:v>
                </c:pt>
                <c:pt idx="45">
                  <c:v>43282</c:v>
                </c:pt>
                <c:pt idx="46">
                  <c:v>43313</c:v>
                </c:pt>
                <c:pt idx="47">
                  <c:v>43344</c:v>
                </c:pt>
                <c:pt idx="48">
                  <c:v>43374</c:v>
                </c:pt>
                <c:pt idx="49">
                  <c:v>43405</c:v>
                </c:pt>
                <c:pt idx="50">
                  <c:v>43435</c:v>
                </c:pt>
                <c:pt idx="51">
                  <c:v>43466</c:v>
                </c:pt>
                <c:pt idx="52">
                  <c:v>43497</c:v>
                </c:pt>
                <c:pt idx="53">
                  <c:v>43525</c:v>
                </c:pt>
                <c:pt idx="54">
                  <c:v>43556</c:v>
                </c:pt>
                <c:pt idx="55">
                  <c:v>43586</c:v>
                </c:pt>
                <c:pt idx="56">
                  <c:v>43617</c:v>
                </c:pt>
                <c:pt idx="57">
                  <c:v>43647</c:v>
                </c:pt>
                <c:pt idx="58">
                  <c:v>43678</c:v>
                </c:pt>
                <c:pt idx="59">
                  <c:v>43709</c:v>
                </c:pt>
                <c:pt idx="60">
                  <c:v>43739</c:v>
                </c:pt>
                <c:pt idx="61">
                  <c:v>43770</c:v>
                </c:pt>
                <c:pt idx="62">
                  <c:v>43800</c:v>
                </c:pt>
              </c:numCache>
            </c:numRef>
          </c:cat>
          <c:val>
            <c:numRef>
              <c:f>Kenya!$D$2:$D$64</c:f>
              <c:numCache>
                <c:formatCode>0.00</c:formatCode>
                <c:ptCount val="63"/>
                <c:pt idx="1">
                  <c:v>-0.10000000000000142</c:v>
                </c:pt>
                <c:pt idx="2">
                  <c:v>0.60000000000000142</c:v>
                </c:pt>
                <c:pt idx="3">
                  <c:v>-4.5</c:v>
                </c:pt>
                <c:pt idx="4">
                  <c:v>1.5999999999999943</c:v>
                </c:pt>
                <c:pt idx="5">
                  <c:v>-1</c:v>
                </c:pt>
                <c:pt idx="6">
                  <c:v>-0.59999999999999432</c:v>
                </c:pt>
                <c:pt idx="7">
                  <c:v>1.8999999999999986</c:v>
                </c:pt>
                <c:pt idx="8">
                  <c:v>0.19999999999999574</c:v>
                </c:pt>
                <c:pt idx="9">
                  <c:v>-1.1999999999999957</c:v>
                </c:pt>
                <c:pt idx="10">
                  <c:v>0.89999999999999858</c:v>
                </c:pt>
                <c:pt idx="11">
                  <c:v>-3.1000000000000014</c:v>
                </c:pt>
                <c:pt idx="12">
                  <c:v>-0.19999999999999574</c:v>
                </c:pt>
                <c:pt idx="13">
                  <c:v>2</c:v>
                </c:pt>
                <c:pt idx="14">
                  <c:v>1.7999999999999972</c:v>
                </c:pt>
                <c:pt idx="15">
                  <c:v>0.89999999999999858</c:v>
                </c:pt>
                <c:pt idx="16">
                  <c:v>-1.1999999999999957</c:v>
                </c:pt>
                <c:pt idx="17">
                  <c:v>-2.6000000000000014</c:v>
                </c:pt>
                <c:pt idx="18">
                  <c:v>2.1999999999999957</c:v>
                </c:pt>
                <c:pt idx="19">
                  <c:v>-0.79999999999999716</c:v>
                </c:pt>
                <c:pt idx="20">
                  <c:v>-2.5</c:v>
                </c:pt>
                <c:pt idx="21">
                  <c:v>1.7999999999999972</c:v>
                </c:pt>
                <c:pt idx="22">
                  <c:v>0.20000000000000284</c:v>
                </c:pt>
                <c:pt idx="23">
                  <c:v>0</c:v>
                </c:pt>
                <c:pt idx="24">
                  <c:v>-1.5</c:v>
                </c:pt>
                <c:pt idx="25">
                  <c:v>1.2999999999999972</c:v>
                </c:pt>
                <c:pt idx="26">
                  <c:v>0.80000000000000426</c:v>
                </c:pt>
                <c:pt idx="27">
                  <c:v>-2.1000000000000014</c:v>
                </c:pt>
                <c:pt idx="28">
                  <c:v>-1.8999999999999986</c:v>
                </c:pt>
                <c:pt idx="29">
                  <c:v>-1.6000000000000014</c:v>
                </c:pt>
                <c:pt idx="30">
                  <c:v>1.7999999999999972</c:v>
                </c:pt>
                <c:pt idx="31">
                  <c:v>-0.39999999999999858</c:v>
                </c:pt>
                <c:pt idx="32">
                  <c:v>-2.6000000000000014</c:v>
                </c:pt>
                <c:pt idx="33">
                  <c:v>0.80000000000000426</c:v>
                </c:pt>
                <c:pt idx="34">
                  <c:v>-6.1000000000000014</c:v>
                </c:pt>
                <c:pt idx="35">
                  <c:v>-1.1000000000000014</c:v>
                </c:pt>
                <c:pt idx="36">
                  <c:v>-6.5</c:v>
                </c:pt>
                <c:pt idx="37">
                  <c:v>8.3999999999999986</c:v>
                </c:pt>
                <c:pt idx="38">
                  <c:v>10.200000000000003</c:v>
                </c:pt>
                <c:pt idx="39">
                  <c:v>-0.10000000000000142</c:v>
                </c:pt>
                <c:pt idx="40">
                  <c:v>1.8000000000000043</c:v>
                </c:pt>
                <c:pt idx="41">
                  <c:v>1</c:v>
                </c:pt>
                <c:pt idx="42">
                  <c:v>0.69999999999999574</c:v>
                </c:pt>
                <c:pt idx="43">
                  <c:v>-1</c:v>
                </c:pt>
                <c:pt idx="44">
                  <c:v>-0.39999999999999858</c:v>
                </c:pt>
                <c:pt idx="45">
                  <c:v>-1.3999999999999986</c:v>
                </c:pt>
                <c:pt idx="46">
                  <c:v>1</c:v>
                </c:pt>
                <c:pt idx="47">
                  <c:v>-1.8999999999999986</c:v>
                </c:pt>
                <c:pt idx="48">
                  <c:v>1.2999999999999972</c:v>
                </c:pt>
                <c:pt idx="49">
                  <c:v>-0.89999999999999858</c:v>
                </c:pt>
                <c:pt idx="50">
                  <c:v>0.5</c:v>
                </c:pt>
                <c:pt idx="51">
                  <c:v>-0.39999999999999858</c:v>
                </c:pt>
                <c:pt idx="52">
                  <c:v>-2</c:v>
                </c:pt>
                <c:pt idx="53">
                  <c:v>-0.20000000000000284</c:v>
                </c:pt>
                <c:pt idx="54">
                  <c:v>-1.7000000000000028</c:v>
                </c:pt>
                <c:pt idx="55">
                  <c:v>2</c:v>
                </c:pt>
                <c:pt idx="56">
                  <c:v>3</c:v>
                </c:pt>
                <c:pt idx="57">
                  <c:v>-0.19999999999999574</c:v>
                </c:pt>
                <c:pt idx="58">
                  <c:v>-1.2000000000000028</c:v>
                </c:pt>
                <c:pt idx="59">
                  <c:v>1.2000000000000028</c:v>
                </c:pt>
                <c:pt idx="60">
                  <c:v>-0.89999999999999858</c:v>
                </c:pt>
                <c:pt idx="61">
                  <c:v>0</c:v>
                </c:pt>
                <c:pt idx="62">
                  <c:v>9.9999999999994316E-2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37-4FB0-9830-1C14116BA7E9}"/>
            </c:ext>
          </c:extLst>
        </c:ser>
        <c:ser>
          <c:idx val="2"/>
          <c:order val="2"/>
          <c:tx>
            <c:strRef>
              <c:f>Kenya!$E$1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Kenya!$B$2:$B$64</c:f>
              <c:numCache>
                <c:formatCode>m/d/yyyy</c:formatCode>
                <c:ptCount val="63"/>
                <c:pt idx="0">
                  <c:v>41913</c:v>
                </c:pt>
                <c:pt idx="1">
                  <c:v>41944</c:v>
                </c:pt>
                <c:pt idx="2">
                  <c:v>41974</c:v>
                </c:pt>
                <c:pt idx="3">
                  <c:v>42005</c:v>
                </c:pt>
                <c:pt idx="4">
                  <c:v>42036</c:v>
                </c:pt>
                <c:pt idx="5">
                  <c:v>42064</c:v>
                </c:pt>
                <c:pt idx="6">
                  <c:v>44154</c:v>
                </c:pt>
                <c:pt idx="7">
                  <c:v>42125</c:v>
                </c:pt>
                <c:pt idx="8">
                  <c:v>42156</c:v>
                </c:pt>
                <c:pt idx="9">
                  <c:v>42186</c:v>
                </c:pt>
                <c:pt idx="10">
                  <c:v>42217</c:v>
                </c:pt>
                <c:pt idx="11">
                  <c:v>42248</c:v>
                </c:pt>
                <c:pt idx="12">
                  <c:v>42278</c:v>
                </c:pt>
                <c:pt idx="13">
                  <c:v>42309</c:v>
                </c:pt>
                <c:pt idx="14">
                  <c:v>42339</c:v>
                </c:pt>
                <c:pt idx="15">
                  <c:v>42370</c:v>
                </c:pt>
                <c:pt idx="16">
                  <c:v>42401</c:v>
                </c:pt>
                <c:pt idx="17">
                  <c:v>42430</c:v>
                </c:pt>
                <c:pt idx="18">
                  <c:v>42461</c:v>
                </c:pt>
                <c:pt idx="19">
                  <c:v>42491</c:v>
                </c:pt>
                <c:pt idx="20">
                  <c:v>42522</c:v>
                </c:pt>
                <c:pt idx="21">
                  <c:v>42552</c:v>
                </c:pt>
                <c:pt idx="22">
                  <c:v>42583</c:v>
                </c:pt>
                <c:pt idx="23">
                  <c:v>42614</c:v>
                </c:pt>
                <c:pt idx="24">
                  <c:v>42644</c:v>
                </c:pt>
                <c:pt idx="25">
                  <c:v>42675</c:v>
                </c:pt>
                <c:pt idx="26">
                  <c:v>42705</c:v>
                </c:pt>
                <c:pt idx="27">
                  <c:v>42736</c:v>
                </c:pt>
                <c:pt idx="28">
                  <c:v>42767</c:v>
                </c:pt>
                <c:pt idx="29">
                  <c:v>42795</c:v>
                </c:pt>
                <c:pt idx="30">
                  <c:v>42826</c:v>
                </c:pt>
                <c:pt idx="31">
                  <c:v>42856</c:v>
                </c:pt>
                <c:pt idx="32">
                  <c:v>42887</c:v>
                </c:pt>
                <c:pt idx="33">
                  <c:v>42917</c:v>
                </c:pt>
                <c:pt idx="34">
                  <c:v>42948</c:v>
                </c:pt>
                <c:pt idx="35">
                  <c:v>42979</c:v>
                </c:pt>
                <c:pt idx="36">
                  <c:v>43009</c:v>
                </c:pt>
                <c:pt idx="37">
                  <c:v>43040</c:v>
                </c:pt>
                <c:pt idx="38">
                  <c:v>43070</c:v>
                </c:pt>
                <c:pt idx="39">
                  <c:v>43101</c:v>
                </c:pt>
                <c:pt idx="40">
                  <c:v>43132</c:v>
                </c:pt>
                <c:pt idx="41">
                  <c:v>43160</c:v>
                </c:pt>
                <c:pt idx="42">
                  <c:v>43191</c:v>
                </c:pt>
                <c:pt idx="43">
                  <c:v>43221</c:v>
                </c:pt>
                <c:pt idx="44">
                  <c:v>43252</c:v>
                </c:pt>
                <c:pt idx="45">
                  <c:v>43282</c:v>
                </c:pt>
                <c:pt idx="46">
                  <c:v>43313</c:v>
                </c:pt>
                <c:pt idx="47">
                  <c:v>43344</c:v>
                </c:pt>
                <c:pt idx="48">
                  <c:v>43374</c:v>
                </c:pt>
                <c:pt idx="49">
                  <c:v>43405</c:v>
                </c:pt>
                <c:pt idx="50">
                  <c:v>43435</c:v>
                </c:pt>
                <c:pt idx="51">
                  <c:v>43466</c:v>
                </c:pt>
                <c:pt idx="52">
                  <c:v>43497</c:v>
                </c:pt>
                <c:pt idx="53">
                  <c:v>43525</c:v>
                </c:pt>
                <c:pt idx="54">
                  <c:v>43556</c:v>
                </c:pt>
                <c:pt idx="55">
                  <c:v>43586</c:v>
                </c:pt>
                <c:pt idx="56">
                  <c:v>43617</c:v>
                </c:pt>
                <c:pt idx="57">
                  <c:v>43647</c:v>
                </c:pt>
                <c:pt idx="58">
                  <c:v>43678</c:v>
                </c:pt>
                <c:pt idx="59">
                  <c:v>43709</c:v>
                </c:pt>
                <c:pt idx="60">
                  <c:v>43739</c:v>
                </c:pt>
                <c:pt idx="61">
                  <c:v>43770</c:v>
                </c:pt>
                <c:pt idx="62">
                  <c:v>43800</c:v>
                </c:pt>
              </c:numCache>
            </c:numRef>
          </c:cat>
          <c:val>
            <c:numRef>
              <c:f>Kenya!$E$2:$E$64</c:f>
              <c:numCache>
                <c:formatCode>0.00</c:formatCode>
                <c:ptCount val="6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55.018181818181823</c:v>
                </c:pt>
                <c:pt idx="12">
                  <c:v>54.51818181818183</c:v>
                </c:pt>
                <c:pt idx="13">
                  <c:v>54.209090909090918</c:v>
                </c:pt>
                <c:pt idx="14">
                  <c:v>54.009090909090908</c:v>
                </c:pt>
                <c:pt idx="15">
                  <c:v>54.3</c:v>
                </c:pt>
                <c:pt idx="16">
                  <c:v>54.336363636363629</c:v>
                </c:pt>
                <c:pt idx="17">
                  <c:v>54.227272727272727</c:v>
                </c:pt>
                <c:pt idx="18">
                  <c:v>54.274999999999999</c:v>
                </c:pt>
                <c:pt idx="19">
                  <c:v>54.18333333333333</c:v>
                </c:pt>
                <c:pt idx="20">
                  <c:v>53.866666666666667</c:v>
                </c:pt>
                <c:pt idx="21">
                  <c:v>53.79999999999999</c:v>
                </c:pt>
                <c:pt idx="22">
                  <c:v>53.67499999999999</c:v>
                </c:pt>
                <c:pt idx="23">
                  <c:v>53.808333333333337</c:v>
                </c:pt>
                <c:pt idx="24">
                  <c:v>53.833333333333336</c:v>
                </c:pt>
                <c:pt idx="25">
                  <c:v>53.79999999999999</c:v>
                </c:pt>
                <c:pt idx="26">
                  <c:v>53.68333333333333</c:v>
                </c:pt>
                <c:pt idx="27">
                  <c:v>53.31666666666667</c:v>
                </c:pt>
                <c:pt idx="28">
                  <c:v>52.891666666666673</c:v>
                </c:pt>
                <c:pt idx="29">
                  <c:v>52.550000000000004</c:v>
                </c:pt>
                <c:pt idx="30">
                  <c:v>52.175000000000004</c:v>
                </c:pt>
                <c:pt idx="31">
                  <c:v>51.833333333333336</c:v>
                </c:pt>
                <c:pt idx="32">
                  <c:v>51.483333333333327</c:v>
                </c:pt>
                <c:pt idx="33">
                  <c:v>51.050000000000004</c:v>
                </c:pt>
                <c:pt idx="34">
                  <c:v>50.091666666666669</c:v>
                </c:pt>
                <c:pt idx="35">
                  <c:v>49.041666666666664</c:v>
                </c:pt>
                <c:pt idx="36">
                  <c:v>47.574999999999996</c:v>
                </c:pt>
                <c:pt idx="37">
                  <c:v>46.699999999999996</c:v>
                </c:pt>
                <c:pt idx="38">
                  <c:v>46.608333333333327</c:v>
                </c:pt>
                <c:pt idx="39">
                  <c:v>46.68333333333333</c:v>
                </c:pt>
                <c:pt idx="40">
                  <c:v>47.066666666666663</c:v>
                </c:pt>
                <c:pt idx="41">
                  <c:v>47.666666666666664</c:v>
                </c:pt>
                <c:pt idx="42">
                  <c:v>48.17499999999999</c:v>
                </c:pt>
                <c:pt idx="43">
                  <c:v>48.633333333333326</c:v>
                </c:pt>
                <c:pt idx="44">
                  <c:v>49.274999999999999</c:v>
                </c:pt>
                <c:pt idx="45">
                  <c:v>49.733333333333327</c:v>
                </c:pt>
                <c:pt idx="46">
                  <c:v>50.783333333333331</c:v>
                </c:pt>
                <c:pt idx="47">
                  <c:v>51.766666666666673</c:v>
                </c:pt>
                <c:pt idx="48">
                  <c:v>53.4</c:v>
                </c:pt>
                <c:pt idx="49">
                  <c:v>54.258333333333333</c:v>
                </c:pt>
                <c:pt idx="50">
                  <c:v>54.308333333333337</c:v>
                </c:pt>
                <c:pt idx="51">
                  <c:v>54.333333333333343</c:v>
                </c:pt>
                <c:pt idx="52">
                  <c:v>54.041666666666679</c:v>
                </c:pt>
                <c:pt idx="53">
                  <c:v>53.650000000000006</c:v>
                </c:pt>
                <c:pt idx="54">
                  <c:v>53.058333333333337</c:v>
                </c:pt>
                <c:pt idx="55">
                  <c:v>52.716666666666661</c:v>
                </c:pt>
                <c:pt idx="56">
                  <c:v>52.658333333333324</c:v>
                </c:pt>
                <c:pt idx="57">
                  <c:v>52.699999999999996</c:v>
                </c:pt>
                <c:pt idx="58">
                  <c:v>52.558333333333337</c:v>
                </c:pt>
                <c:pt idx="59">
                  <c:v>52.675000000000004</c:v>
                </c:pt>
                <c:pt idx="60">
                  <c:v>52.608333333333348</c:v>
                </c:pt>
                <c:pt idx="61">
                  <c:v>52.616666666666674</c:v>
                </c:pt>
                <c:pt idx="62">
                  <c:v>52.591666666666669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37-4FB0-9830-1C14116BA7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Lebanon!$C$1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Lebanon!$B$2:$B$75</c:f>
              <c:numCache>
                <c:formatCode>m/d/yyyy</c:formatCode>
                <c:ptCount val="74"/>
                <c:pt idx="0">
                  <c:v>41579</c:v>
                </c:pt>
                <c:pt idx="1">
                  <c:v>41609</c:v>
                </c:pt>
                <c:pt idx="2">
                  <c:v>41640</c:v>
                </c:pt>
                <c:pt idx="3">
                  <c:v>41671</c:v>
                </c:pt>
                <c:pt idx="4">
                  <c:v>41699</c:v>
                </c:pt>
                <c:pt idx="5">
                  <c:v>41730</c:v>
                </c:pt>
                <c:pt idx="6">
                  <c:v>44154</c:v>
                </c:pt>
                <c:pt idx="7">
                  <c:v>41791</c:v>
                </c:pt>
                <c:pt idx="8">
                  <c:v>41821</c:v>
                </c:pt>
                <c:pt idx="9">
                  <c:v>41852</c:v>
                </c:pt>
                <c:pt idx="10">
                  <c:v>41883</c:v>
                </c:pt>
                <c:pt idx="11">
                  <c:v>41913</c:v>
                </c:pt>
                <c:pt idx="12">
                  <c:v>41944</c:v>
                </c:pt>
                <c:pt idx="13">
                  <c:v>41974</c:v>
                </c:pt>
                <c:pt idx="14">
                  <c:v>42005</c:v>
                </c:pt>
                <c:pt idx="15">
                  <c:v>42036</c:v>
                </c:pt>
                <c:pt idx="16">
                  <c:v>42064</c:v>
                </c:pt>
                <c:pt idx="17">
                  <c:v>42095</c:v>
                </c:pt>
                <c:pt idx="18">
                  <c:v>42125</c:v>
                </c:pt>
                <c:pt idx="19">
                  <c:v>42156</c:v>
                </c:pt>
                <c:pt idx="20">
                  <c:v>42186</c:v>
                </c:pt>
                <c:pt idx="21">
                  <c:v>42217</c:v>
                </c:pt>
                <c:pt idx="22">
                  <c:v>42248</c:v>
                </c:pt>
                <c:pt idx="23">
                  <c:v>42278</c:v>
                </c:pt>
                <c:pt idx="24">
                  <c:v>42309</c:v>
                </c:pt>
                <c:pt idx="25">
                  <c:v>42339</c:v>
                </c:pt>
                <c:pt idx="26">
                  <c:v>42370</c:v>
                </c:pt>
                <c:pt idx="27">
                  <c:v>42401</c:v>
                </c:pt>
                <c:pt idx="28">
                  <c:v>42430</c:v>
                </c:pt>
                <c:pt idx="29">
                  <c:v>42461</c:v>
                </c:pt>
                <c:pt idx="30">
                  <c:v>42491</c:v>
                </c:pt>
                <c:pt idx="31">
                  <c:v>42522</c:v>
                </c:pt>
                <c:pt idx="32">
                  <c:v>42552</c:v>
                </c:pt>
                <c:pt idx="33">
                  <c:v>42583</c:v>
                </c:pt>
                <c:pt idx="34">
                  <c:v>42614</c:v>
                </c:pt>
                <c:pt idx="35">
                  <c:v>42644</c:v>
                </c:pt>
                <c:pt idx="36">
                  <c:v>42675</c:v>
                </c:pt>
                <c:pt idx="37">
                  <c:v>42705</c:v>
                </c:pt>
                <c:pt idx="38">
                  <c:v>42736</c:v>
                </c:pt>
                <c:pt idx="39">
                  <c:v>42767</c:v>
                </c:pt>
                <c:pt idx="40">
                  <c:v>42795</c:v>
                </c:pt>
                <c:pt idx="41">
                  <c:v>42826</c:v>
                </c:pt>
                <c:pt idx="42">
                  <c:v>42856</c:v>
                </c:pt>
                <c:pt idx="43">
                  <c:v>42887</c:v>
                </c:pt>
                <c:pt idx="44">
                  <c:v>42917</c:v>
                </c:pt>
                <c:pt idx="45">
                  <c:v>42948</c:v>
                </c:pt>
                <c:pt idx="46">
                  <c:v>42979</c:v>
                </c:pt>
                <c:pt idx="47">
                  <c:v>43009</c:v>
                </c:pt>
                <c:pt idx="48">
                  <c:v>43040</c:v>
                </c:pt>
                <c:pt idx="49">
                  <c:v>43070</c:v>
                </c:pt>
                <c:pt idx="50">
                  <c:v>43101</c:v>
                </c:pt>
                <c:pt idx="51">
                  <c:v>43132</c:v>
                </c:pt>
                <c:pt idx="52">
                  <c:v>43160</c:v>
                </c:pt>
                <c:pt idx="53">
                  <c:v>43191</c:v>
                </c:pt>
                <c:pt idx="54">
                  <c:v>43221</c:v>
                </c:pt>
                <c:pt idx="55">
                  <c:v>43252</c:v>
                </c:pt>
                <c:pt idx="56">
                  <c:v>43282</c:v>
                </c:pt>
                <c:pt idx="57">
                  <c:v>43313</c:v>
                </c:pt>
                <c:pt idx="58">
                  <c:v>43344</c:v>
                </c:pt>
                <c:pt idx="59">
                  <c:v>43374</c:v>
                </c:pt>
                <c:pt idx="60">
                  <c:v>43405</c:v>
                </c:pt>
                <c:pt idx="61">
                  <c:v>43435</c:v>
                </c:pt>
                <c:pt idx="62">
                  <c:v>43466</c:v>
                </c:pt>
                <c:pt idx="63">
                  <c:v>43497</c:v>
                </c:pt>
                <c:pt idx="64">
                  <c:v>43525</c:v>
                </c:pt>
                <c:pt idx="65">
                  <c:v>43556</c:v>
                </c:pt>
                <c:pt idx="66">
                  <c:v>43586</c:v>
                </c:pt>
                <c:pt idx="67">
                  <c:v>43617</c:v>
                </c:pt>
                <c:pt idx="68">
                  <c:v>43647</c:v>
                </c:pt>
                <c:pt idx="69">
                  <c:v>43678</c:v>
                </c:pt>
                <c:pt idx="70">
                  <c:v>43709</c:v>
                </c:pt>
                <c:pt idx="71">
                  <c:v>43739</c:v>
                </c:pt>
                <c:pt idx="72">
                  <c:v>43770</c:v>
                </c:pt>
                <c:pt idx="73">
                  <c:v>43800</c:v>
                </c:pt>
              </c:numCache>
            </c:numRef>
          </c:cat>
          <c:val>
            <c:numRef>
              <c:f>Lebanon!$C$2:$C$75</c:f>
              <c:numCache>
                <c:formatCode>0.00</c:formatCode>
                <c:ptCount val="74"/>
                <c:pt idx="0">
                  <c:v>45.1</c:v>
                </c:pt>
                <c:pt idx="1">
                  <c:v>49</c:v>
                </c:pt>
                <c:pt idx="2">
                  <c:v>44.7</c:v>
                </c:pt>
                <c:pt idx="3">
                  <c:v>45.5</c:v>
                </c:pt>
                <c:pt idx="4">
                  <c:v>46.2</c:v>
                </c:pt>
                <c:pt idx="5">
                  <c:v>48.5</c:v>
                </c:pt>
                <c:pt idx="6">
                  <c:v>37</c:v>
                </c:pt>
                <c:pt idx="7">
                  <c:v>49.1</c:v>
                </c:pt>
                <c:pt idx="8">
                  <c:v>47.9</c:v>
                </c:pt>
                <c:pt idx="9">
                  <c:v>45.5</c:v>
                </c:pt>
                <c:pt idx="10">
                  <c:v>47.6</c:v>
                </c:pt>
                <c:pt idx="11">
                  <c:v>48.8</c:v>
                </c:pt>
                <c:pt idx="12">
                  <c:v>49.5</c:v>
                </c:pt>
                <c:pt idx="13">
                  <c:v>49.3</c:v>
                </c:pt>
                <c:pt idx="14">
                  <c:v>49.5</c:v>
                </c:pt>
                <c:pt idx="15">
                  <c:v>48.7</c:v>
                </c:pt>
                <c:pt idx="16">
                  <c:v>48.9</c:v>
                </c:pt>
                <c:pt idx="17">
                  <c:v>49</c:v>
                </c:pt>
                <c:pt idx="18">
                  <c:v>48</c:v>
                </c:pt>
                <c:pt idx="19">
                  <c:v>49.3</c:v>
                </c:pt>
                <c:pt idx="20">
                  <c:v>49.3</c:v>
                </c:pt>
                <c:pt idx="21">
                  <c:v>47.8</c:v>
                </c:pt>
                <c:pt idx="22">
                  <c:v>48.1</c:v>
                </c:pt>
                <c:pt idx="23">
                  <c:v>47.1</c:v>
                </c:pt>
                <c:pt idx="24">
                  <c:v>46.9</c:v>
                </c:pt>
                <c:pt idx="25">
                  <c:v>47.9</c:v>
                </c:pt>
                <c:pt idx="26">
                  <c:v>49.1</c:v>
                </c:pt>
                <c:pt idx="27">
                  <c:v>47.4</c:v>
                </c:pt>
                <c:pt idx="28">
                  <c:v>45</c:v>
                </c:pt>
                <c:pt idx="29">
                  <c:v>44.1</c:v>
                </c:pt>
                <c:pt idx="30">
                  <c:v>44.8</c:v>
                </c:pt>
                <c:pt idx="31">
                  <c:v>44.4</c:v>
                </c:pt>
                <c:pt idx="32">
                  <c:v>45.5</c:v>
                </c:pt>
                <c:pt idx="33">
                  <c:v>45</c:v>
                </c:pt>
                <c:pt idx="34">
                  <c:v>45.1</c:v>
                </c:pt>
                <c:pt idx="35">
                  <c:v>43.8</c:v>
                </c:pt>
                <c:pt idx="36">
                  <c:v>46.9</c:v>
                </c:pt>
                <c:pt idx="37">
                  <c:v>47</c:v>
                </c:pt>
                <c:pt idx="38">
                  <c:v>47.7</c:v>
                </c:pt>
                <c:pt idx="39">
                  <c:v>47.7</c:v>
                </c:pt>
                <c:pt idx="40">
                  <c:v>46.9</c:v>
                </c:pt>
                <c:pt idx="41">
                  <c:v>47.5</c:v>
                </c:pt>
                <c:pt idx="42">
                  <c:v>46.6</c:v>
                </c:pt>
                <c:pt idx="43">
                  <c:v>46.1</c:v>
                </c:pt>
                <c:pt idx="44">
                  <c:v>46.3</c:v>
                </c:pt>
                <c:pt idx="45">
                  <c:v>46.3</c:v>
                </c:pt>
                <c:pt idx="46">
                  <c:v>46</c:v>
                </c:pt>
                <c:pt idx="47">
                  <c:v>45.8</c:v>
                </c:pt>
                <c:pt idx="48">
                  <c:v>46.2</c:v>
                </c:pt>
                <c:pt idx="49">
                  <c:v>46.1</c:v>
                </c:pt>
                <c:pt idx="50">
                  <c:v>47.1</c:v>
                </c:pt>
                <c:pt idx="51">
                  <c:v>47.3</c:v>
                </c:pt>
                <c:pt idx="52">
                  <c:v>46.5</c:v>
                </c:pt>
                <c:pt idx="53">
                  <c:v>46.2</c:v>
                </c:pt>
                <c:pt idx="54">
                  <c:v>46.4</c:v>
                </c:pt>
                <c:pt idx="55">
                  <c:v>46</c:v>
                </c:pt>
                <c:pt idx="56">
                  <c:v>45.4</c:v>
                </c:pt>
                <c:pt idx="57">
                  <c:v>45.6</c:v>
                </c:pt>
                <c:pt idx="58">
                  <c:v>45.8</c:v>
                </c:pt>
                <c:pt idx="59">
                  <c:v>46.2</c:v>
                </c:pt>
                <c:pt idx="60">
                  <c:v>46.7</c:v>
                </c:pt>
                <c:pt idx="61">
                  <c:v>46.2</c:v>
                </c:pt>
                <c:pt idx="62">
                  <c:v>46.5</c:v>
                </c:pt>
                <c:pt idx="63">
                  <c:v>46.9</c:v>
                </c:pt>
                <c:pt idx="64">
                  <c:v>46.3</c:v>
                </c:pt>
                <c:pt idx="65">
                  <c:v>46.7</c:v>
                </c:pt>
                <c:pt idx="66">
                  <c:v>46.3</c:v>
                </c:pt>
                <c:pt idx="67">
                  <c:v>46.3</c:v>
                </c:pt>
                <c:pt idx="68">
                  <c:v>47.7</c:v>
                </c:pt>
                <c:pt idx="69">
                  <c:v>47.8</c:v>
                </c:pt>
                <c:pt idx="70">
                  <c:v>46.4</c:v>
                </c:pt>
                <c:pt idx="71">
                  <c:v>48.3</c:v>
                </c:pt>
                <c:pt idx="72">
                  <c:v>37</c:v>
                </c:pt>
                <c:pt idx="73">
                  <c:v>45.1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A8-4EF8-91BB-34657570BA0D}"/>
            </c:ext>
          </c:extLst>
        </c:ser>
        <c:ser>
          <c:idx val="1"/>
          <c:order val="1"/>
          <c:tx>
            <c:strRef>
              <c:f>Lebanon!$D$1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Lebanon!$B$2:$B$75</c:f>
              <c:numCache>
                <c:formatCode>m/d/yyyy</c:formatCode>
                <c:ptCount val="74"/>
                <c:pt idx="0">
                  <c:v>41579</c:v>
                </c:pt>
                <c:pt idx="1">
                  <c:v>41609</c:v>
                </c:pt>
                <c:pt idx="2">
                  <c:v>41640</c:v>
                </c:pt>
                <c:pt idx="3">
                  <c:v>41671</c:v>
                </c:pt>
                <c:pt idx="4">
                  <c:v>41699</c:v>
                </c:pt>
                <c:pt idx="5">
                  <c:v>41730</c:v>
                </c:pt>
                <c:pt idx="6">
                  <c:v>44154</c:v>
                </c:pt>
                <c:pt idx="7">
                  <c:v>41791</c:v>
                </c:pt>
                <c:pt idx="8">
                  <c:v>41821</c:v>
                </c:pt>
                <c:pt idx="9">
                  <c:v>41852</c:v>
                </c:pt>
                <c:pt idx="10">
                  <c:v>41883</c:v>
                </c:pt>
                <c:pt idx="11">
                  <c:v>41913</c:v>
                </c:pt>
                <c:pt idx="12">
                  <c:v>41944</c:v>
                </c:pt>
                <c:pt idx="13">
                  <c:v>41974</c:v>
                </c:pt>
                <c:pt idx="14">
                  <c:v>42005</c:v>
                </c:pt>
                <c:pt idx="15">
                  <c:v>42036</c:v>
                </c:pt>
                <c:pt idx="16">
                  <c:v>42064</c:v>
                </c:pt>
                <c:pt idx="17">
                  <c:v>42095</c:v>
                </c:pt>
                <c:pt idx="18">
                  <c:v>42125</c:v>
                </c:pt>
                <c:pt idx="19">
                  <c:v>42156</c:v>
                </c:pt>
                <c:pt idx="20">
                  <c:v>42186</c:v>
                </c:pt>
                <c:pt idx="21">
                  <c:v>42217</c:v>
                </c:pt>
                <c:pt idx="22">
                  <c:v>42248</c:v>
                </c:pt>
                <c:pt idx="23">
                  <c:v>42278</c:v>
                </c:pt>
                <c:pt idx="24">
                  <c:v>42309</c:v>
                </c:pt>
                <c:pt idx="25">
                  <c:v>42339</c:v>
                </c:pt>
                <c:pt idx="26">
                  <c:v>42370</c:v>
                </c:pt>
                <c:pt idx="27">
                  <c:v>42401</c:v>
                </c:pt>
                <c:pt idx="28">
                  <c:v>42430</c:v>
                </c:pt>
                <c:pt idx="29">
                  <c:v>42461</c:v>
                </c:pt>
                <c:pt idx="30">
                  <c:v>42491</c:v>
                </c:pt>
                <c:pt idx="31">
                  <c:v>42522</c:v>
                </c:pt>
                <c:pt idx="32">
                  <c:v>42552</c:v>
                </c:pt>
                <c:pt idx="33">
                  <c:v>42583</c:v>
                </c:pt>
                <c:pt idx="34">
                  <c:v>42614</c:v>
                </c:pt>
                <c:pt idx="35">
                  <c:v>42644</c:v>
                </c:pt>
                <c:pt idx="36">
                  <c:v>42675</c:v>
                </c:pt>
                <c:pt idx="37">
                  <c:v>42705</c:v>
                </c:pt>
                <c:pt idx="38">
                  <c:v>42736</c:v>
                </c:pt>
                <c:pt idx="39">
                  <c:v>42767</c:v>
                </c:pt>
                <c:pt idx="40">
                  <c:v>42795</c:v>
                </c:pt>
                <c:pt idx="41">
                  <c:v>42826</c:v>
                </c:pt>
                <c:pt idx="42">
                  <c:v>42856</c:v>
                </c:pt>
                <c:pt idx="43">
                  <c:v>42887</c:v>
                </c:pt>
                <c:pt idx="44">
                  <c:v>42917</c:v>
                </c:pt>
                <c:pt idx="45">
                  <c:v>42948</c:v>
                </c:pt>
                <c:pt idx="46">
                  <c:v>42979</c:v>
                </c:pt>
                <c:pt idx="47">
                  <c:v>43009</c:v>
                </c:pt>
                <c:pt idx="48">
                  <c:v>43040</c:v>
                </c:pt>
                <c:pt idx="49">
                  <c:v>43070</c:v>
                </c:pt>
                <c:pt idx="50">
                  <c:v>43101</c:v>
                </c:pt>
                <c:pt idx="51">
                  <c:v>43132</c:v>
                </c:pt>
                <c:pt idx="52">
                  <c:v>43160</c:v>
                </c:pt>
                <c:pt idx="53">
                  <c:v>43191</c:v>
                </c:pt>
                <c:pt idx="54">
                  <c:v>43221</c:v>
                </c:pt>
                <c:pt idx="55">
                  <c:v>43252</c:v>
                </c:pt>
                <c:pt idx="56">
                  <c:v>43282</c:v>
                </c:pt>
                <c:pt idx="57">
                  <c:v>43313</c:v>
                </c:pt>
                <c:pt idx="58">
                  <c:v>43344</c:v>
                </c:pt>
                <c:pt idx="59">
                  <c:v>43374</c:v>
                </c:pt>
                <c:pt idx="60">
                  <c:v>43405</c:v>
                </c:pt>
                <c:pt idx="61">
                  <c:v>43435</c:v>
                </c:pt>
                <c:pt idx="62">
                  <c:v>43466</c:v>
                </c:pt>
                <c:pt idx="63">
                  <c:v>43497</c:v>
                </c:pt>
                <c:pt idx="64">
                  <c:v>43525</c:v>
                </c:pt>
                <c:pt idx="65">
                  <c:v>43556</c:v>
                </c:pt>
                <c:pt idx="66">
                  <c:v>43586</c:v>
                </c:pt>
                <c:pt idx="67">
                  <c:v>43617</c:v>
                </c:pt>
                <c:pt idx="68">
                  <c:v>43647</c:v>
                </c:pt>
                <c:pt idx="69">
                  <c:v>43678</c:v>
                </c:pt>
                <c:pt idx="70">
                  <c:v>43709</c:v>
                </c:pt>
                <c:pt idx="71">
                  <c:v>43739</c:v>
                </c:pt>
                <c:pt idx="72">
                  <c:v>43770</c:v>
                </c:pt>
                <c:pt idx="73">
                  <c:v>43800</c:v>
                </c:pt>
              </c:numCache>
            </c:numRef>
          </c:cat>
          <c:val>
            <c:numRef>
              <c:f>Lebanon!$D$2:$D$75</c:f>
              <c:numCache>
                <c:formatCode>0.00</c:formatCode>
                <c:ptCount val="74"/>
                <c:pt idx="1">
                  <c:v>3.8999999999999986</c:v>
                </c:pt>
                <c:pt idx="2">
                  <c:v>-4.2999999999999972</c:v>
                </c:pt>
                <c:pt idx="3">
                  <c:v>0.79999999999999716</c:v>
                </c:pt>
                <c:pt idx="4">
                  <c:v>0.70000000000000284</c:v>
                </c:pt>
                <c:pt idx="5">
                  <c:v>2.2999999999999972</c:v>
                </c:pt>
                <c:pt idx="6">
                  <c:v>-11.5</c:v>
                </c:pt>
                <c:pt idx="7">
                  <c:v>12.100000000000001</c:v>
                </c:pt>
                <c:pt idx="8">
                  <c:v>-1.2000000000000028</c:v>
                </c:pt>
                <c:pt idx="9">
                  <c:v>-2.3999999999999986</c:v>
                </c:pt>
                <c:pt idx="10">
                  <c:v>2.1000000000000014</c:v>
                </c:pt>
                <c:pt idx="11">
                  <c:v>1.1999999999999957</c:v>
                </c:pt>
                <c:pt idx="12">
                  <c:v>0.70000000000000284</c:v>
                </c:pt>
                <c:pt idx="13">
                  <c:v>-0.20000000000000284</c:v>
                </c:pt>
                <c:pt idx="14">
                  <c:v>0.20000000000000284</c:v>
                </c:pt>
                <c:pt idx="15">
                  <c:v>-0.79999999999999716</c:v>
                </c:pt>
                <c:pt idx="16">
                  <c:v>0.19999999999999574</c:v>
                </c:pt>
                <c:pt idx="17">
                  <c:v>0.10000000000000142</c:v>
                </c:pt>
                <c:pt idx="18">
                  <c:v>-1</c:v>
                </c:pt>
                <c:pt idx="19">
                  <c:v>1.2999999999999972</c:v>
                </c:pt>
                <c:pt idx="20">
                  <c:v>0</c:v>
                </c:pt>
                <c:pt idx="21">
                  <c:v>-1.5</c:v>
                </c:pt>
                <c:pt idx="22">
                  <c:v>0.30000000000000426</c:v>
                </c:pt>
                <c:pt idx="23">
                  <c:v>-1</c:v>
                </c:pt>
                <c:pt idx="24">
                  <c:v>-0.20000000000000284</c:v>
                </c:pt>
                <c:pt idx="25">
                  <c:v>1</c:v>
                </c:pt>
                <c:pt idx="26">
                  <c:v>1.2000000000000028</c:v>
                </c:pt>
                <c:pt idx="27">
                  <c:v>-1.7000000000000028</c:v>
                </c:pt>
                <c:pt idx="28">
                  <c:v>-2.3999999999999986</c:v>
                </c:pt>
                <c:pt idx="29">
                  <c:v>-0.89999999999999858</c:v>
                </c:pt>
                <c:pt idx="30">
                  <c:v>0.69999999999999574</c:v>
                </c:pt>
                <c:pt idx="31">
                  <c:v>-0.39999999999999858</c:v>
                </c:pt>
                <c:pt idx="32">
                  <c:v>1.1000000000000014</c:v>
                </c:pt>
                <c:pt idx="33">
                  <c:v>-0.5</c:v>
                </c:pt>
                <c:pt idx="34">
                  <c:v>0.10000000000000142</c:v>
                </c:pt>
                <c:pt idx="35">
                  <c:v>-1.3000000000000043</c:v>
                </c:pt>
                <c:pt idx="36">
                  <c:v>3.1000000000000014</c:v>
                </c:pt>
                <c:pt idx="37">
                  <c:v>0.10000000000000142</c:v>
                </c:pt>
                <c:pt idx="38">
                  <c:v>0.70000000000000284</c:v>
                </c:pt>
                <c:pt idx="39">
                  <c:v>0</c:v>
                </c:pt>
                <c:pt idx="40">
                  <c:v>-0.80000000000000426</c:v>
                </c:pt>
                <c:pt idx="41">
                  <c:v>0.60000000000000142</c:v>
                </c:pt>
                <c:pt idx="42">
                  <c:v>-0.89999999999999858</c:v>
                </c:pt>
                <c:pt idx="43">
                  <c:v>-0.5</c:v>
                </c:pt>
                <c:pt idx="44">
                  <c:v>0.19999999999999574</c:v>
                </c:pt>
                <c:pt idx="45">
                  <c:v>0</c:v>
                </c:pt>
                <c:pt idx="46">
                  <c:v>-0.29999999999999716</c:v>
                </c:pt>
                <c:pt idx="47">
                  <c:v>-0.20000000000000284</c:v>
                </c:pt>
                <c:pt idx="48">
                  <c:v>0.40000000000000568</c:v>
                </c:pt>
                <c:pt idx="49">
                  <c:v>-0.10000000000000142</c:v>
                </c:pt>
                <c:pt idx="50">
                  <c:v>1</c:v>
                </c:pt>
                <c:pt idx="51">
                  <c:v>0.19999999999999574</c:v>
                </c:pt>
                <c:pt idx="52">
                  <c:v>-0.79999999999999716</c:v>
                </c:pt>
                <c:pt idx="53">
                  <c:v>-0.29999999999999716</c:v>
                </c:pt>
                <c:pt idx="54">
                  <c:v>0.19999999999999574</c:v>
                </c:pt>
                <c:pt idx="55">
                  <c:v>-0.39999999999999858</c:v>
                </c:pt>
                <c:pt idx="56">
                  <c:v>-0.60000000000000142</c:v>
                </c:pt>
                <c:pt idx="57">
                  <c:v>0.20000000000000284</c:v>
                </c:pt>
                <c:pt idx="58">
                  <c:v>0.19999999999999574</c:v>
                </c:pt>
                <c:pt idx="59">
                  <c:v>0.40000000000000568</c:v>
                </c:pt>
                <c:pt idx="60">
                  <c:v>0.5</c:v>
                </c:pt>
                <c:pt idx="61">
                  <c:v>-0.5</c:v>
                </c:pt>
                <c:pt idx="62">
                  <c:v>0.29999999999999716</c:v>
                </c:pt>
                <c:pt idx="63">
                  <c:v>0.39999999999999858</c:v>
                </c:pt>
                <c:pt idx="64">
                  <c:v>-0.60000000000000142</c:v>
                </c:pt>
                <c:pt idx="65">
                  <c:v>0.40000000000000568</c:v>
                </c:pt>
                <c:pt idx="66">
                  <c:v>-0.40000000000000568</c:v>
                </c:pt>
                <c:pt idx="67">
                  <c:v>0</c:v>
                </c:pt>
                <c:pt idx="68">
                  <c:v>1.4000000000000057</c:v>
                </c:pt>
                <c:pt idx="69">
                  <c:v>9.9999999999994316E-2</c:v>
                </c:pt>
                <c:pt idx="70">
                  <c:v>-1.3999999999999986</c:v>
                </c:pt>
                <c:pt idx="71">
                  <c:v>1.8999999999999986</c:v>
                </c:pt>
                <c:pt idx="72">
                  <c:v>-11.299999999999997</c:v>
                </c:pt>
                <c:pt idx="73">
                  <c:v>8.1000000000000014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A8-4EF8-91BB-34657570BA0D}"/>
            </c:ext>
          </c:extLst>
        </c:ser>
        <c:ser>
          <c:idx val="2"/>
          <c:order val="2"/>
          <c:tx>
            <c:strRef>
              <c:f>Lebanon!$E$1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Lebanon!$B$2:$B$75</c:f>
              <c:numCache>
                <c:formatCode>m/d/yyyy</c:formatCode>
                <c:ptCount val="74"/>
                <c:pt idx="0">
                  <c:v>41579</c:v>
                </c:pt>
                <c:pt idx="1">
                  <c:v>41609</c:v>
                </c:pt>
                <c:pt idx="2">
                  <c:v>41640</c:v>
                </c:pt>
                <c:pt idx="3">
                  <c:v>41671</c:v>
                </c:pt>
                <c:pt idx="4">
                  <c:v>41699</c:v>
                </c:pt>
                <c:pt idx="5">
                  <c:v>41730</c:v>
                </c:pt>
                <c:pt idx="6">
                  <c:v>44154</c:v>
                </c:pt>
                <c:pt idx="7">
                  <c:v>41791</c:v>
                </c:pt>
                <c:pt idx="8">
                  <c:v>41821</c:v>
                </c:pt>
                <c:pt idx="9">
                  <c:v>41852</c:v>
                </c:pt>
                <c:pt idx="10">
                  <c:v>41883</c:v>
                </c:pt>
                <c:pt idx="11">
                  <c:v>41913</c:v>
                </c:pt>
                <c:pt idx="12">
                  <c:v>41944</c:v>
                </c:pt>
                <c:pt idx="13">
                  <c:v>41974</c:v>
                </c:pt>
                <c:pt idx="14">
                  <c:v>42005</c:v>
                </c:pt>
                <c:pt idx="15">
                  <c:v>42036</c:v>
                </c:pt>
                <c:pt idx="16">
                  <c:v>42064</c:v>
                </c:pt>
                <c:pt idx="17">
                  <c:v>42095</c:v>
                </c:pt>
                <c:pt idx="18">
                  <c:v>42125</c:v>
                </c:pt>
                <c:pt idx="19">
                  <c:v>42156</c:v>
                </c:pt>
                <c:pt idx="20">
                  <c:v>42186</c:v>
                </c:pt>
                <c:pt idx="21">
                  <c:v>42217</c:v>
                </c:pt>
                <c:pt idx="22">
                  <c:v>42248</c:v>
                </c:pt>
                <c:pt idx="23">
                  <c:v>42278</c:v>
                </c:pt>
                <c:pt idx="24">
                  <c:v>42309</c:v>
                </c:pt>
                <c:pt idx="25">
                  <c:v>42339</c:v>
                </c:pt>
                <c:pt idx="26">
                  <c:v>42370</c:v>
                </c:pt>
                <c:pt idx="27">
                  <c:v>42401</c:v>
                </c:pt>
                <c:pt idx="28">
                  <c:v>42430</c:v>
                </c:pt>
                <c:pt idx="29">
                  <c:v>42461</c:v>
                </c:pt>
                <c:pt idx="30">
                  <c:v>42491</c:v>
                </c:pt>
                <c:pt idx="31">
                  <c:v>42522</c:v>
                </c:pt>
                <c:pt idx="32">
                  <c:v>42552</c:v>
                </c:pt>
                <c:pt idx="33">
                  <c:v>42583</c:v>
                </c:pt>
                <c:pt idx="34">
                  <c:v>42614</c:v>
                </c:pt>
                <c:pt idx="35">
                  <c:v>42644</c:v>
                </c:pt>
                <c:pt idx="36">
                  <c:v>42675</c:v>
                </c:pt>
                <c:pt idx="37">
                  <c:v>42705</c:v>
                </c:pt>
                <c:pt idx="38">
                  <c:v>42736</c:v>
                </c:pt>
                <c:pt idx="39">
                  <c:v>42767</c:v>
                </c:pt>
                <c:pt idx="40">
                  <c:v>42795</c:v>
                </c:pt>
                <c:pt idx="41">
                  <c:v>42826</c:v>
                </c:pt>
                <c:pt idx="42">
                  <c:v>42856</c:v>
                </c:pt>
                <c:pt idx="43">
                  <c:v>42887</c:v>
                </c:pt>
                <c:pt idx="44">
                  <c:v>42917</c:v>
                </c:pt>
                <c:pt idx="45">
                  <c:v>42948</c:v>
                </c:pt>
                <c:pt idx="46">
                  <c:v>42979</c:v>
                </c:pt>
                <c:pt idx="47">
                  <c:v>43009</c:v>
                </c:pt>
                <c:pt idx="48">
                  <c:v>43040</c:v>
                </c:pt>
                <c:pt idx="49">
                  <c:v>43070</c:v>
                </c:pt>
                <c:pt idx="50">
                  <c:v>43101</c:v>
                </c:pt>
                <c:pt idx="51">
                  <c:v>43132</c:v>
                </c:pt>
                <c:pt idx="52">
                  <c:v>43160</c:v>
                </c:pt>
                <c:pt idx="53">
                  <c:v>43191</c:v>
                </c:pt>
                <c:pt idx="54">
                  <c:v>43221</c:v>
                </c:pt>
                <c:pt idx="55">
                  <c:v>43252</c:v>
                </c:pt>
                <c:pt idx="56">
                  <c:v>43282</c:v>
                </c:pt>
                <c:pt idx="57">
                  <c:v>43313</c:v>
                </c:pt>
                <c:pt idx="58">
                  <c:v>43344</c:v>
                </c:pt>
                <c:pt idx="59">
                  <c:v>43374</c:v>
                </c:pt>
                <c:pt idx="60">
                  <c:v>43405</c:v>
                </c:pt>
                <c:pt idx="61">
                  <c:v>43435</c:v>
                </c:pt>
                <c:pt idx="62">
                  <c:v>43466</c:v>
                </c:pt>
                <c:pt idx="63">
                  <c:v>43497</c:v>
                </c:pt>
                <c:pt idx="64">
                  <c:v>43525</c:v>
                </c:pt>
                <c:pt idx="65">
                  <c:v>43556</c:v>
                </c:pt>
                <c:pt idx="66">
                  <c:v>43586</c:v>
                </c:pt>
                <c:pt idx="67">
                  <c:v>43617</c:v>
                </c:pt>
                <c:pt idx="68">
                  <c:v>43647</c:v>
                </c:pt>
                <c:pt idx="69">
                  <c:v>43678</c:v>
                </c:pt>
                <c:pt idx="70">
                  <c:v>43709</c:v>
                </c:pt>
                <c:pt idx="71">
                  <c:v>43739</c:v>
                </c:pt>
                <c:pt idx="72">
                  <c:v>43770</c:v>
                </c:pt>
                <c:pt idx="73">
                  <c:v>43800</c:v>
                </c:pt>
              </c:numCache>
            </c:numRef>
          </c:cat>
          <c:val>
            <c:numRef>
              <c:f>Lebanon!$E$2:$E$75</c:f>
              <c:numCache>
                <c:formatCode>0.00</c:formatCode>
                <c:ptCount val="7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47.081818181818178</c:v>
                </c:pt>
                <c:pt idx="12">
                  <c:v>47.481818181818177</c:v>
                </c:pt>
                <c:pt idx="13">
                  <c:v>47.509090909090908</c:v>
                </c:pt>
                <c:pt idx="14">
                  <c:v>47.945454545454552</c:v>
                </c:pt>
                <c:pt idx="15">
                  <c:v>48.236363636363642</c:v>
                </c:pt>
                <c:pt idx="16">
                  <c:v>48.481818181818177</c:v>
                </c:pt>
                <c:pt idx="17">
                  <c:v>48.527272727272724</c:v>
                </c:pt>
                <c:pt idx="18">
                  <c:v>48.483333333333327</c:v>
                </c:pt>
                <c:pt idx="19">
                  <c:v>48.5</c:v>
                </c:pt>
                <c:pt idx="20">
                  <c:v>48.616666666666653</c:v>
                </c:pt>
                <c:pt idx="21">
                  <c:v>48.80833333333333</c:v>
                </c:pt>
                <c:pt idx="22">
                  <c:v>48.85</c:v>
                </c:pt>
                <c:pt idx="23">
                  <c:v>48.708333333333336</c:v>
                </c:pt>
                <c:pt idx="24">
                  <c:v>48.491666666666667</c:v>
                </c:pt>
                <c:pt idx="25">
                  <c:v>48.375</c:v>
                </c:pt>
                <c:pt idx="26">
                  <c:v>48.341666666666669</c:v>
                </c:pt>
                <c:pt idx="27">
                  <c:v>48.233333333333327</c:v>
                </c:pt>
                <c:pt idx="28">
                  <c:v>47.908333333333339</c:v>
                </c:pt>
                <c:pt idx="29">
                  <c:v>47.499999999999993</c:v>
                </c:pt>
                <c:pt idx="30">
                  <c:v>47.23333333333332</c:v>
                </c:pt>
                <c:pt idx="31">
                  <c:v>46.824999999999996</c:v>
                </c:pt>
                <c:pt idx="32">
                  <c:v>46.508333333333333</c:v>
                </c:pt>
                <c:pt idx="33">
                  <c:v>46.274999999999999</c:v>
                </c:pt>
                <c:pt idx="34">
                  <c:v>46.024999999999999</c:v>
                </c:pt>
                <c:pt idx="35">
                  <c:v>45.75</c:v>
                </c:pt>
                <c:pt idx="36">
                  <c:v>45.75</c:v>
                </c:pt>
                <c:pt idx="37">
                  <c:v>45.67499999999999</c:v>
                </c:pt>
                <c:pt idx="38">
                  <c:v>45.558333333333337</c:v>
                </c:pt>
                <c:pt idx="39">
                  <c:v>45.583333333333336</c:v>
                </c:pt>
                <c:pt idx="40">
                  <c:v>45.741666666666667</c:v>
                </c:pt>
                <c:pt idx="41">
                  <c:v>46.024999999999999</c:v>
                </c:pt>
                <c:pt idx="42">
                  <c:v>46.17499999999999</c:v>
                </c:pt>
                <c:pt idx="43">
                  <c:v>46.316666666666663</c:v>
                </c:pt>
                <c:pt idx="44">
                  <c:v>46.383333333333333</c:v>
                </c:pt>
                <c:pt idx="45">
                  <c:v>46.491666666666667</c:v>
                </c:pt>
                <c:pt idx="46">
                  <c:v>46.566666666666663</c:v>
                </c:pt>
                <c:pt idx="47">
                  <c:v>46.733333333333341</c:v>
                </c:pt>
                <c:pt idx="48">
                  <c:v>46.675000000000011</c:v>
                </c:pt>
                <c:pt idx="49">
                  <c:v>46.6</c:v>
                </c:pt>
                <c:pt idx="50">
                  <c:v>46.550000000000004</c:v>
                </c:pt>
                <c:pt idx="51">
                  <c:v>46.516666666666673</c:v>
                </c:pt>
                <c:pt idx="52">
                  <c:v>46.483333333333341</c:v>
                </c:pt>
                <c:pt idx="53">
                  <c:v>46.375000000000007</c:v>
                </c:pt>
                <c:pt idx="54">
                  <c:v>46.358333333333341</c:v>
                </c:pt>
                <c:pt idx="55">
                  <c:v>46.35</c:v>
                </c:pt>
                <c:pt idx="56">
                  <c:v>46.274999999999999</c:v>
                </c:pt>
                <c:pt idx="57">
                  <c:v>46.216666666666661</c:v>
                </c:pt>
                <c:pt idx="58">
                  <c:v>46.199999999999996</c:v>
                </c:pt>
                <c:pt idx="59">
                  <c:v>46.233333333333327</c:v>
                </c:pt>
                <c:pt idx="60">
                  <c:v>46.274999999999999</c:v>
                </c:pt>
                <c:pt idx="61">
                  <c:v>46.283333333333331</c:v>
                </c:pt>
                <c:pt idx="62">
                  <c:v>46.233333333333327</c:v>
                </c:pt>
                <c:pt idx="63">
                  <c:v>46.199999999999996</c:v>
                </c:pt>
                <c:pt idx="64">
                  <c:v>46.18333333333333</c:v>
                </c:pt>
                <c:pt idx="65">
                  <c:v>46.224999999999994</c:v>
                </c:pt>
                <c:pt idx="66">
                  <c:v>46.216666666666661</c:v>
                </c:pt>
                <c:pt idx="67">
                  <c:v>46.241666666666667</c:v>
                </c:pt>
                <c:pt idx="68">
                  <c:v>46.433333333333337</c:v>
                </c:pt>
                <c:pt idx="69">
                  <c:v>46.616666666666667</c:v>
                </c:pt>
                <c:pt idx="70">
                  <c:v>46.666666666666664</c:v>
                </c:pt>
                <c:pt idx="71">
                  <c:v>46.841666666666669</c:v>
                </c:pt>
                <c:pt idx="72">
                  <c:v>46.033333333333331</c:v>
                </c:pt>
                <c:pt idx="73">
                  <c:v>45.941666666666663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A8-4EF8-91BB-34657570B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Malaysia!$C$1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Malaysia!$B$2:$B$58</c:f>
              <c:numCache>
                <c:formatCode>m/d/yyyy</c:formatCode>
                <c:ptCount val="57"/>
                <c:pt idx="0">
                  <c:v>42095</c:v>
                </c:pt>
                <c:pt idx="1">
                  <c:v>42125</c:v>
                </c:pt>
                <c:pt idx="2">
                  <c:v>42156</c:v>
                </c:pt>
                <c:pt idx="3">
                  <c:v>42186</c:v>
                </c:pt>
                <c:pt idx="4">
                  <c:v>42217</c:v>
                </c:pt>
                <c:pt idx="5">
                  <c:v>42248</c:v>
                </c:pt>
                <c:pt idx="6">
                  <c:v>44154</c:v>
                </c:pt>
                <c:pt idx="7">
                  <c:v>42309</c:v>
                </c:pt>
                <c:pt idx="8">
                  <c:v>42339</c:v>
                </c:pt>
                <c:pt idx="9">
                  <c:v>42370</c:v>
                </c:pt>
                <c:pt idx="10">
                  <c:v>42401</c:v>
                </c:pt>
                <c:pt idx="11">
                  <c:v>42430</c:v>
                </c:pt>
                <c:pt idx="12">
                  <c:v>42461</c:v>
                </c:pt>
                <c:pt idx="13">
                  <c:v>42491</c:v>
                </c:pt>
                <c:pt idx="14">
                  <c:v>42522</c:v>
                </c:pt>
                <c:pt idx="15">
                  <c:v>42552</c:v>
                </c:pt>
                <c:pt idx="16">
                  <c:v>42583</c:v>
                </c:pt>
                <c:pt idx="17">
                  <c:v>42614</c:v>
                </c:pt>
                <c:pt idx="18">
                  <c:v>42644</c:v>
                </c:pt>
                <c:pt idx="19">
                  <c:v>42675</c:v>
                </c:pt>
                <c:pt idx="20">
                  <c:v>42705</c:v>
                </c:pt>
                <c:pt idx="21">
                  <c:v>42736</c:v>
                </c:pt>
                <c:pt idx="22">
                  <c:v>42767</c:v>
                </c:pt>
                <c:pt idx="23">
                  <c:v>42795</c:v>
                </c:pt>
                <c:pt idx="24">
                  <c:v>42826</c:v>
                </c:pt>
                <c:pt idx="25">
                  <c:v>42856</c:v>
                </c:pt>
                <c:pt idx="26">
                  <c:v>42887</c:v>
                </c:pt>
                <c:pt idx="27">
                  <c:v>42917</c:v>
                </c:pt>
                <c:pt idx="28">
                  <c:v>42948</c:v>
                </c:pt>
                <c:pt idx="29">
                  <c:v>42979</c:v>
                </c:pt>
                <c:pt idx="30">
                  <c:v>43009</c:v>
                </c:pt>
                <c:pt idx="31">
                  <c:v>43040</c:v>
                </c:pt>
                <c:pt idx="32">
                  <c:v>43070</c:v>
                </c:pt>
                <c:pt idx="33">
                  <c:v>43101</c:v>
                </c:pt>
                <c:pt idx="34">
                  <c:v>43132</c:v>
                </c:pt>
                <c:pt idx="35">
                  <c:v>43160</c:v>
                </c:pt>
                <c:pt idx="36">
                  <c:v>43191</c:v>
                </c:pt>
                <c:pt idx="37">
                  <c:v>43221</c:v>
                </c:pt>
                <c:pt idx="38">
                  <c:v>43252</c:v>
                </c:pt>
                <c:pt idx="39">
                  <c:v>43282</c:v>
                </c:pt>
                <c:pt idx="40">
                  <c:v>43313</c:v>
                </c:pt>
                <c:pt idx="41">
                  <c:v>43344</c:v>
                </c:pt>
                <c:pt idx="42">
                  <c:v>43374</c:v>
                </c:pt>
                <c:pt idx="43">
                  <c:v>43405</c:v>
                </c:pt>
                <c:pt idx="44">
                  <c:v>43435</c:v>
                </c:pt>
                <c:pt idx="45">
                  <c:v>43466</c:v>
                </c:pt>
                <c:pt idx="46">
                  <c:v>43497</c:v>
                </c:pt>
                <c:pt idx="47">
                  <c:v>43525</c:v>
                </c:pt>
                <c:pt idx="48">
                  <c:v>43556</c:v>
                </c:pt>
                <c:pt idx="49">
                  <c:v>43586</c:v>
                </c:pt>
                <c:pt idx="50">
                  <c:v>43617</c:v>
                </c:pt>
                <c:pt idx="51">
                  <c:v>43647</c:v>
                </c:pt>
                <c:pt idx="52">
                  <c:v>43678</c:v>
                </c:pt>
                <c:pt idx="53">
                  <c:v>43709</c:v>
                </c:pt>
                <c:pt idx="54">
                  <c:v>43739</c:v>
                </c:pt>
                <c:pt idx="55">
                  <c:v>43770</c:v>
                </c:pt>
                <c:pt idx="56">
                  <c:v>43800</c:v>
                </c:pt>
              </c:numCache>
            </c:numRef>
          </c:cat>
          <c:val>
            <c:numRef>
              <c:f>Malaysia!$C$2:$C$58</c:f>
              <c:numCache>
                <c:formatCode>0.00</c:formatCode>
                <c:ptCount val="57"/>
                <c:pt idx="0">
                  <c:v>48.8</c:v>
                </c:pt>
                <c:pt idx="1">
                  <c:v>49.5</c:v>
                </c:pt>
                <c:pt idx="2">
                  <c:v>47.6</c:v>
                </c:pt>
                <c:pt idx="3">
                  <c:v>47.7</c:v>
                </c:pt>
                <c:pt idx="4">
                  <c:v>47.2</c:v>
                </c:pt>
                <c:pt idx="5">
                  <c:v>48.3</c:v>
                </c:pt>
                <c:pt idx="6">
                  <c:v>49.5</c:v>
                </c:pt>
                <c:pt idx="7">
                  <c:v>47</c:v>
                </c:pt>
                <c:pt idx="8">
                  <c:v>48</c:v>
                </c:pt>
                <c:pt idx="9">
                  <c:v>48.6</c:v>
                </c:pt>
                <c:pt idx="10">
                  <c:v>47.8</c:v>
                </c:pt>
                <c:pt idx="11">
                  <c:v>48.4</c:v>
                </c:pt>
                <c:pt idx="12">
                  <c:v>47.1</c:v>
                </c:pt>
                <c:pt idx="13">
                  <c:v>47.2</c:v>
                </c:pt>
                <c:pt idx="14">
                  <c:v>47.1</c:v>
                </c:pt>
                <c:pt idx="15">
                  <c:v>48.1</c:v>
                </c:pt>
                <c:pt idx="16">
                  <c:v>47.4</c:v>
                </c:pt>
                <c:pt idx="17">
                  <c:v>48.6</c:v>
                </c:pt>
                <c:pt idx="18">
                  <c:v>47.2</c:v>
                </c:pt>
                <c:pt idx="19">
                  <c:v>47.1</c:v>
                </c:pt>
                <c:pt idx="20">
                  <c:v>47.1</c:v>
                </c:pt>
                <c:pt idx="21">
                  <c:v>48.6</c:v>
                </c:pt>
                <c:pt idx="22">
                  <c:v>49.4</c:v>
                </c:pt>
                <c:pt idx="23">
                  <c:v>49.5</c:v>
                </c:pt>
                <c:pt idx="24">
                  <c:v>50.7</c:v>
                </c:pt>
                <c:pt idx="25">
                  <c:v>48.7</c:v>
                </c:pt>
                <c:pt idx="26">
                  <c:v>46.9</c:v>
                </c:pt>
                <c:pt idx="27">
                  <c:v>48.3</c:v>
                </c:pt>
                <c:pt idx="28">
                  <c:v>50.4</c:v>
                </c:pt>
                <c:pt idx="29">
                  <c:v>49.9</c:v>
                </c:pt>
                <c:pt idx="30">
                  <c:v>48.6</c:v>
                </c:pt>
                <c:pt idx="31">
                  <c:v>52</c:v>
                </c:pt>
                <c:pt idx="32">
                  <c:v>49.9</c:v>
                </c:pt>
                <c:pt idx="33">
                  <c:v>50.5</c:v>
                </c:pt>
                <c:pt idx="34">
                  <c:v>49.9</c:v>
                </c:pt>
                <c:pt idx="35">
                  <c:v>49.5</c:v>
                </c:pt>
                <c:pt idx="36">
                  <c:v>48.6</c:v>
                </c:pt>
                <c:pt idx="37">
                  <c:v>47.6</c:v>
                </c:pt>
                <c:pt idx="38">
                  <c:v>49.5</c:v>
                </c:pt>
                <c:pt idx="39">
                  <c:v>49.7</c:v>
                </c:pt>
                <c:pt idx="40">
                  <c:v>51.2</c:v>
                </c:pt>
                <c:pt idx="41">
                  <c:v>51.5</c:v>
                </c:pt>
                <c:pt idx="42">
                  <c:v>49.2</c:v>
                </c:pt>
                <c:pt idx="43">
                  <c:v>48.2</c:v>
                </c:pt>
                <c:pt idx="44">
                  <c:v>46.8</c:v>
                </c:pt>
                <c:pt idx="45">
                  <c:v>47.9</c:v>
                </c:pt>
                <c:pt idx="46">
                  <c:v>47.6</c:v>
                </c:pt>
                <c:pt idx="47">
                  <c:v>47.2</c:v>
                </c:pt>
                <c:pt idx="48">
                  <c:v>49.4</c:v>
                </c:pt>
                <c:pt idx="49">
                  <c:v>48.8</c:v>
                </c:pt>
                <c:pt idx="50">
                  <c:v>47.8</c:v>
                </c:pt>
                <c:pt idx="51">
                  <c:v>47.6</c:v>
                </c:pt>
                <c:pt idx="52">
                  <c:v>47.4</c:v>
                </c:pt>
                <c:pt idx="53">
                  <c:v>47.9</c:v>
                </c:pt>
                <c:pt idx="54">
                  <c:v>49.3</c:v>
                </c:pt>
                <c:pt idx="55">
                  <c:v>49.5</c:v>
                </c:pt>
                <c:pt idx="56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16-4179-B077-B43BED1CE508}"/>
            </c:ext>
          </c:extLst>
        </c:ser>
        <c:ser>
          <c:idx val="1"/>
          <c:order val="1"/>
          <c:tx>
            <c:strRef>
              <c:f>Malaysia!$D$1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Malaysia!$B$2:$B$58</c:f>
              <c:numCache>
                <c:formatCode>m/d/yyyy</c:formatCode>
                <c:ptCount val="57"/>
                <c:pt idx="0">
                  <c:v>42095</c:v>
                </c:pt>
                <c:pt idx="1">
                  <c:v>42125</c:v>
                </c:pt>
                <c:pt idx="2">
                  <c:v>42156</c:v>
                </c:pt>
                <c:pt idx="3">
                  <c:v>42186</c:v>
                </c:pt>
                <c:pt idx="4">
                  <c:v>42217</c:v>
                </c:pt>
                <c:pt idx="5">
                  <c:v>42248</c:v>
                </c:pt>
                <c:pt idx="6">
                  <c:v>44154</c:v>
                </c:pt>
                <c:pt idx="7">
                  <c:v>42309</c:v>
                </c:pt>
                <c:pt idx="8">
                  <c:v>42339</c:v>
                </c:pt>
                <c:pt idx="9">
                  <c:v>42370</c:v>
                </c:pt>
                <c:pt idx="10">
                  <c:v>42401</c:v>
                </c:pt>
                <c:pt idx="11">
                  <c:v>42430</c:v>
                </c:pt>
                <c:pt idx="12">
                  <c:v>42461</c:v>
                </c:pt>
                <c:pt idx="13">
                  <c:v>42491</c:v>
                </c:pt>
                <c:pt idx="14">
                  <c:v>42522</c:v>
                </c:pt>
                <c:pt idx="15">
                  <c:v>42552</c:v>
                </c:pt>
                <c:pt idx="16">
                  <c:v>42583</c:v>
                </c:pt>
                <c:pt idx="17">
                  <c:v>42614</c:v>
                </c:pt>
                <c:pt idx="18">
                  <c:v>42644</c:v>
                </c:pt>
                <c:pt idx="19">
                  <c:v>42675</c:v>
                </c:pt>
                <c:pt idx="20">
                  <c:v>42705</c:v>
                </c:pt>
                <c:pt idx="21">
                  <c:v>42736</c:v>
                </c:pt>
                <c:pt idx="22">
                  <c:v>42767</c:v>
                </c:pt>
                <c:pt idx="23">
                  <c:v>42795</c:v>
                </c:pt>
                <c:pt idx="24">
                  <c:v>42826</c:v>
                </c:pt>
                <c:pt idx="25">
                  <c:v>42856</c:v>
                </c:pt>
                <c:pt idx="26">
                  <c:v>42887</c:v>
                </c:pt>
                <c:pt idx="27">
                  <c:v>42917</c:v>
                </c:pt>
                <c:pt idx="28">
                  <c:v>42948</c:v>
                </c:pt>
                <c:pt idx="29">
                  <c:v>42979</c:v>
                </c:pt>
                <c:pt idx="30">
                  <c:v>43009</c:v>
                </c:pt>
                <c:pt idx="31">
                  <c:v>43040</c:v>
                </c:pt>
                <c:pt idx="32">
                  <c:v>43070</c:v>
                </c:pt>
                <c:pt idx="33">
                  <c:v>43101</c:v>
                </c:pt>
                <c:pt idx="34">
                  <c:v>43132</c:v>
                </c:pt>
                <c:pt idx="35">
                  <c:v>43160</c:v>
                </c:pt>
                <c:pt idx="36">
                  <c:v>43191</c:v>
                </c:pt>
                <c:pt idx="37">
                  <c:v>43221</c:v>
                </c:pt>
                <c:pt idx="38">
                  <c:v>43252</c:v>
                </c:pt>
                <c:pt idx="39">
                  <c:v>43282</c:v>
                </c:pt>
                <c:pt idx="40">
                  <c:v>43313</c:v>
                </c:pt>
                <c:pt idx="41">
                  <c:v>43344</c:v>
                </c:pt>
                <c:pt idx="42">
                  <c:v>43374</c:v>
                </c:pt>
                <c:pt idx="43">
                  <c:v>43405</c:v>
                </c:pt>
                <c:pt idx="44">
                  <c:v>43435</c:v>
                </c:pt>
                <c:pt idx="45">
                  <c:v>43466</c:v>
                </c:pt>
                <c:pt idx="46">
                  <c:v>43497</c:v>
                </c:pt>
                <c:pt idx="47">
                  <c:v>43525</c:v>
                </c:pt>
                <c:pt idx="48">
                  <c:v>43556</c:v>
                </c:pt>
                <c:pt idx="49">
                  <c:v>43586</c:v>
                </c:pt>
                <c:pt idx="50">
                  <c:v>43617</c:v>
                </c:pt>
                <c:pt idx="51">
                  <c:v>43647</c:v>
                </c:pt>
                <c:pt idx="52">
                  <c:v>43678</c:v>
                </c:pt>
                <c:pt idx="53">
                  <c:v>43709</c:v>
                </c:pt>
                <c:pt idx="54">
                  <c:v>43739</c:v>
                </c:pt>
                <c:pt idx="55">
                  <c:v>43770</c:v>
                </c:pt>
                <c:pt idx="56">
                  <c:v>43800</c:v>
                </c:pt>
              </c:numCache>
            </c:numRef>
          </c:cat>
          <c:val>
            <c:numRef>
              <c:f>Malaysia!$D$2:$D$58</c:f>
              <c:numCache>
                <c:formatCode>0.00</c:formatCode>
                <c:ptCount val="57"/>
                <c:pt idx="1">
                  <c:v>0.70000000000000284</c:v>
                </c:pt>
                <c:pt idx="2">
                  <c:v>-1.8999999999999986</c:v>
                </c:pt>
                <c:pt idx="3">
                  <c:v>0.10000000000000142</c:v>
                </c:pt>
                <c:pt idx="4">
                  <c:v>-0.5</c:v>
                </c:pt>
                <c:pt idx="5">
                  <c:v>1.0999999999999943</c:v>
                </c:pt>
                <c:pt idx="6">
                  <c:v>1.2000000000000028</c:v>
                </c:pt>
                <c:pt idx="7">
                  <c:v>-2.5</c:v>
                </c:pt>
                <c:pt idx="8">
                  <c:v>1</c:v>
                </c:pt>
                <c:pt idx="9">
                  <c:v>0.60000000000000142</c:v>
                </c:pt>
                <c:pt idx="10">
                  <c:v>-0.80000000000000426</c:v>
                </c:pt>
                <c:pt idx="11">
                  <c:v>0.60000000000000142</c:v>
                </c:pt>
                <c:pt idx="12">
                  <c:v>-1.2999999999999972</c:v>
                </c:pt>
                <c:pt idx="13">
                  <c:v>0.10000000000000142</c:v>
                </c:pt>
                <c:pt idx="14">
                  <c:v>-0.10000000000000142</c:v>
                </c:pt>
                <c:pt idx="15">
                  <c:v>1</c:v>
                </c:pt>
                <c:pt idx="16">
                  <c:v>-0.70000000000000284</c:v>
                </c:pt>
                <c:pt idx="17">
                  <c:v>1.2000000000000028</c:v>
                </c:pt>
                <c:pt idx="18">
                  <c:v>-1.3999999999999986</c:v>
                </c:pt>
                <c:pt idx="19">
                  <c:v>-0.10000000000000142</c:v>
                </c:pt>
                <c:pt idx="20">
                  <c:v>0</c:v>
                </c:pt>
                <c:pt idx="21">
                  <c:v>1.5</c:v>
                </c:pt>
                <c:pt idx="22">
                  <c:v>0.79999999999999716</c:v>
                </c:pt>
                <c:pt idx="23">
                  <c:v>0.10000000000000142</c:v>
                </c:pt>
                <c:pt idx="24">
                  <c:v>1.2000000000000028</c:v>
                </c:pt>
                <c:pt idx="25">
                  <c:v>-2</c:v>
                </c:pt>
                <c:pt idx="26">
                  <c:v>-1.8000000000000043</c:v>
                </c:pt>
                <c:pt idx="27">
                  <c:v>1.3999999999999986</c:v>
                </c:pt>
                <c:pt idx="28">
                  <c:v>2.1000000000000014</c:v>
                </c:pt>
                <c:pt idx="29">
                  <c:v>-0.5</c:v>
                </c:pt>
                <c:pt idx="30">
                  <c:v>-1.2999999999999972</c:v>
                </c:pt>
                <c:pt idx="31">
                  <c:v>3.3999999999999986</c:v>
                </c:pt>
                <c:pt idx="32">
                  <c:v>-2.1000000000000014</c:v>
                </c:pt>
                <c:pt idx="33">
                  <c:v>0.60000000000000142</c:v>
                </c:pt>
                <c:pt idx="34">
                  <c:v>-0.60000000000000142</c:v>
                </c:pt>
                <c:pt idx="35">
                  <c:v>-0.39999999999999858</c:v>
                </c:pt>
                <c:pt idx="36">
                  <c:v>-0.89999999999999858</c:v>
                </c:pt>
                <c:pt idx="37">
                  <c:v>-1</c:v>
                </c:pt>
                <c:pt idx="38">
                  <c:v>1.8999999999999986</c:v>
                </c:pt>
                <c:pt idx="39">
                  <c:v>0.20000000000000284</c:v>
                </c:pt>
                <c:pt idx="40">
                  <c:v>1.5</c:v>
                </c:pt>
                <c:pt idx="41">
                  <c:v>0.29999999999999716</c:v>
                </c:pt>
                <c:pt idx="42">
                  <c:v>-2.2999999999999972</c:v>
                </c:pt>
                <c:pt idx="43">
                  <c:v>-1</c:v>
                </c:pt>
                <c:pt idx="44">
                  <c:v>-1.4000000000000057</c:v>
                </c:pt>
                <c:pt idx="45">
                  <c:v>1.1000000000000014</c:v>
                </c:pt>
                <c:pt idx="46">
                  <c:v>-0.29999999999999716</c:v>
                </c:pt>
                <c:pt idx="47">
                  <c:v>-0.39999999999999858</c:v>
                </c:pt>
                <c:pt idx="48">
                  <c:v>2.1999999999999957</c:v>
                </c:pt>
                <c:pt idx="49">
                  <c:v>-0.60000000000000142</c:v>
                </c:pt>
                <c:pt idx="50">
                  <c:v>-1</c:v>
                </c:pt>
                <c:pt idx="51">
                  <c:v>-0.19999999999999574</c:v>
                </c:pt>
                <c:pt idx="52">
                  <c:v>-0.20000000000000284</c:v>
                </c:pt>
                <c:pt idx="53">
                  <c:v>0.5</c:v>
                </c:pt>
                <c:pt idx="54">
                  <c:v>1.3999999999999986</c:v>
                </c:pt>
                <c:pt idx="55">
                  <c:v>0.20000000000000284</c:v>
                </c:pt>
                <c:pt idx="56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16-4179-B077-B43BED1CE508}"/>
            </c:ext>
          </c:extLst>
        </c:ser>
        <c:ser>
          <c:idx val="2"/>
          <c:order val="2"/>
          <c:tx>
            <c:strRef>
              <c:f>Malaysia!$E$1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Malaysia!$B$2:$B$58</c:f>
              <c:numCache>
                <c:formatCode>m/d/yyyy</c:formatCode>
                <c:ptCount val="57"/>
                <c:pt idx="0">
                  <c:v>42095</c:v>
                </c:pt>
                <c:pt idx="1">
                  <c:v>42125</c:v>
                </c:pt>
                <c:pt idx="2">
                  <c:v>42156</c:v>
                </c:pt>
                <c:pt idx="3">
                  <c:v>42186</c:v>
                </c:pt>
                <c:pt idx="4">
                  <c:v>42217</c:v>
                </c:pt>
                <c:pt idx="5">
                  <c:v>42248</c:v>
                </c:pt>
                <c:pt idx="6">
                  <c:v>44154</c:v>
                </c:pt>
                <c:pt idx="7">
                  <c:v>42309</c:v>
                </c:pt>
                <c:pt idx="8">
                  <c:v>42339</c:v>
                </c:pt>
                <c:pt idx="9">
                  <c:v>42370</c:v>
                </c:pt>
                <c:pt idx="10">
                  <c:v>42401</c:v>
                </c:pt>
                <c:pt idx="11">
                  <c:v>42430</c:v>
                </c:pt>
                <c:pt idx="12">
                  <c:v>42461</c:v>
                </c:pt>
                <c:pt idx="13">
                  <c:v>42491</c:v>
                </c:pt>
                <c:pt idx="14">
                  <c:v>42522</c:v>
                </c:pt>
                <c:pt idx="15">
                  <c:v>42552</c:v>
                </c:pt>
                <c:pt idx="16">
                  <c:v>42583</c:v>
                </c:pt>
                <c:pt idx="17">
                  <c:v>42614</c:v>
                </c:pt>
                <c:pt idx="18">
                  <c:v>42644</c:v>
                </c:pt>
                <c:pt idx="19">
                  <c:v>42675</c:v>
                </c:pt>
                <c:pt idx="20">
                  <c:v>42705</c:v>
                </c:pt>
                <c:pt idx="21">
                  <c:v>42736</c:v>
                </c:pt>
                <c:pt idx="22">
                  <c:v>42767</c:v>
                </c:pt>
                <c:pt idx="23">
                  <c:v>42795</c:v>
                </c:pt>
                <c:pt idx="24">
                  <c:v>42826</c:v>
                </c:pt>
                <c:pt idx="25">
                  <c:v>42856</c:v>
                </c:pt>
                <c:pt idx="26">
                  <c:v>42887</c:v>
                </c:pt>
                <c:pt idx="27">
                  <c:v>42917</c:v>
                </c:pt>
                <c:pt idx="28">
                  <c:v>42948</c:v>
                </c:pt>
                <c:pt idx="29">
                  <c:v>42979</c:v>
                </c:pt>
                <c:pt idx="30">
                  <c:v>43009</c:v>
                </c:pt>
                <c:pt idx="31">
                  <c:v>43040</c:v>
                </c:pt>
                <c:pt idx="32">
                  <c:v>43070</c:v>
                </c:pt>
                <c:pt idx="33">
                  <c:v>43101</c:v>
                </c:pt>
                <c:pt idx="34">
                  <c:v>43132</c:v>
                </c:pt>
                <c:pt idx="35">
                  <c:v>43160</c:v>
                </c:pt>
                <c:pt idx="36">
                  <c:v>43191</c:v>
                </c:pt>
                <c:pt idx="37">
                  <c:v>43221</c:v>
                </c:pt>
                <c:pt idx="38">
                  <c:v>43252</c:v>
                </c:pt>
                <c:pt idx="39">
                  <c:v>43282</c:v>
                </c:pt>
                <c:pt idx="40">
                  <c:v>43313</c:v>
                </c:pt>
                <c:pt idx="41">
                  <c:v>43344</c:v>
                </c:pt>
                <c:pt idx="42">
                  <c:v>43374</c:v>
                </c:pt>
                <c:pt idx="43">
                  <c:v>43405</c:v>
                </c:pt>
                <c:pt idx="44">
                  <c:v>43435</c:v>
                </c:pt>
                <c:pt idx="45">
                  <c:v>43466</c:v>
                </c:pt>
                <c:pt idx="46">
                  <c:v>43497</c:v>
                </c:pt>
                <c:pt idx="47">
                  <c:v>43525</c:v>
                </c:pt>
                <c:pt idx="48">
                  <c:v>43556</c:v>
                </c:pt>
                <c:pt idx="49">
                  <c:v>43586</c:v>
                </c:pt>
                <c:pt idx="50">
                  <c:v>43617</c:v>
                </c:pt>
                <c:pt idx="51">
                  <c:v>43647</c:v>
                </c:pt>
                <c:pt idx="52">
                  <c:v>43678</c:v>
                </c:pt>
                <c:pt idx="53">
                  <c:v>43709</c:v>
                </c:pt>
                <c:pt idx="54">
                  <c:v>43739</c:v>
                </c:pt>
                <c:pt idx="55">
                  <c:v>43770</c:v>
                </c:pt>
                <c:pt idx="56">
                  <c:v>43800</c:v>
                </c:pt>
              </c:numCache>
            </c:numRef>
          </c:cat>
          <c:val>
            <c:numRef>
              <c:f>Malaysia!$E$2:$E$58</c:f>
              <c:numCache>
                <c:formatCode>0.00</c:formatCode>
                <c:ptCount val="5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48.081818181818193</c:v>
                </c:pt>
                <c:pt idx="12">
                  <c:v>47.927272727272729</c:v>
                </c:pt>
                <c:pt idx="13">
                  <c:v>47.718181818181826</c:v>
                </c:pt>
                <c:pt idx="14">
                  <c:v>47.672727272727272</c:v>
                </c:pt>
                <c:pt idx="15">
                  <c:v>47.709090909090904</c:v>
                </c:pt>
                <c:pt idx="16">
                  <c:v>47.727272727272727</c:v>
                </c:pt>
                <c:pt idx="17">
                  <c:v>47.75454545454545</c:v>
                </c:pt>
                <c:pt idx="18">
                  <c:v>47.708333333333336</c:v>
                </c:pt>
                <c:pt idx="19">
                  <c:v>47.716666666666669</c:v>
                </c:pt>
                <c:pt idx="20">
                  <c:v>47.641666666666673</c:v>
                </c:pt>
                <c:pt idx="21">
                  <c:v>47.641666666666673</c:v>
                </c:pt>
                <c:pt idx="22">
                  <c:v>47.774999999999999</c:v>
                </c:pt>
                <c:pt idx="23">
                  <c:v>47.866666666666674</c:v>
                </c:pt>
                <c:pt idx="24">
                  <c:v>48.166666666666679</c:v>
                </c:pt>
                <c:pt idx="25">
                  <c:v>48.291666666666679</c:v>
                </c:pt>
                <c:pt idx="26">
                  <c:v>48.274999999999999</c:v>
                </c:pt>
                <c:pt idx="27">
                  <c:v>48.291666666666657</c:v>
                </c:pt>
                <c:pt idx="28">
                  <c:v>48.541666666666657</c:v>
                </c:pt>
                <c:pt idx="29">
                  <c:v>48.65</c:v>
                </c:pt>
                <c:pt idx="30">
                  <c:v>48.766666666666673</c:v>
                </c:pt>
                <c:pt idx="31">
                  <c:v>49.17499999999999</c:v>
                </c:pt>
                <c:pt idx="32">
                  <c:v>49.408333333333331</c:v>
                </c:pt>
                <c:pt idx="33">
                  <c:v>49.566666666666663</c:v>
                </c:pt>
                <c:pt idx="34">
                  <c:v>49.608333333333327</c:v>
                </c:pt>
                <c:pt idx="35">
                  <c:v>49.608333333333341</c:v>
                </c:pt>
                <c:pt idx="36">
                  <c:v>49.43333333333333</c:v>
                </c:pt>
                <c:pt idx="37">
                  <c:v>49.341666666666669</c:v>
                </c:pt>
                <c:pt idx="38">
                  <c:v>49.55833333333333</c:v>
                </c:pt>
                <c:pt idx="39">
                  <c:v>49.675000000000011</c:v>
                </c:pt>
                <c:pt idx="40">
                  <c:v>49.741666666666674</c:v>
                </c:pt>
                <c:pt idx="41">
                  <c:v>49.875</c:v>
                </c:pt>
                <c:pt idx="42">
                  <c:v>49.925000000000011</c:v>
                </c:pt>
                <c:pt idx="43">
                  <c:v>49.608333333333341</c:v>
                </c:pt>
                <c:pt idx="44">
                  <c:v>49.349999999999994</c:v>
                </c:pt>
                <c:pt idx="45">
                  <c:v>49.133333333333326</c:v>
                </c:pt>
                <c:pt idx="46">
                  <c:v>48.941666666666663</c:v>
                </c:pt>
                <c:pt idx="47">
                  <c:v>48.75</c:v>
                </c:pt>
                <c:pt idx="48">
                  <c:v>48.816666666666663</c:v>
                </c:pt>
                <c:pt idx="49">
                  <c:v>48.916666666666664</c:v>
                </c:pt>
                <c:pt idx="50">
                  <c:v>48.774999999999999</c:v>
                </c:pt>
                <c:pt idx="51">
                  <c:v>48.6</c:v>
                </c:pt>
                <c:pt idx="52">
                  <c:v>48.283333333333331</c:v>
                </c:pt>
                <c:pt idx="53">
                  <c:v>47.983333333333327</c:v>
                </c:pt>
                <c:pt idx="54">
                  <c:v>47.991666666666667</c:v>
                </c:pt>
                <c:pt idx="55">
                  <c:v>48.099999999999994</c:v>
                </c:pt>
                <c:pt idx="56">
                  <c:v>48.366666666666667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16-4179-B077-B43BED1CE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Mexico!$C$1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Mexico!$B$2:$B$94</c:f>
              <c:numCache>
                <c:formatCode>m/d/yyyy</c:formatCode>
                <c:ptCount val="93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</c:numCache>
            </c:numRef>
          </c:cat>
          <c:val>
            <c:numRef>
              <c:f>Mexico!$C$2:$C$94</c:f>
              <c:numCache>
                <c:formatCode>0.00</c:formatCode>
                <c:ptCount val="93"/>
                <c:pt idx="0">
                  <c:v>56.3</c:v>
                </c:pt>
                <c:pt idx="1">
                  <c:v>55.2</c:v>
                </c:pt>
                <c:pt idx="2">
                  <c:v>55.9</c:v>
                </c:pt>
                <c:pt idx="3">
                  <c:v>55.2</c:v>
                </c:pt>
                <c:pt idx="4">
                  <c:v>55.1</c:v>
                </c:pt>
                <c:pt idx="5">
                  <c:v>54.4</c:v>
                </c:pt>
                <c:pt idx="6">
                  <c:v>48</c:v>
                </c:pt>
                <c:pt idx="7">
                  <c:v>55.6</c:v>
                </c:pt>
                <c:pt idx="8">
                  <c:v>57.1</c:v>
                </c:pt>
                <c:pt idx="9">
                  <c:v>55</c:v>
                </c:pt>
                <c:pt idx="10">
                  <c:v>53.4</c:v>
                </c:pt>
                <c:pt idx="11">
                  <c:v>52.2</c:v>
                </c:pt>
                <c:pt idx="12">
                  <c:v>51.7</c:v>
                </c:pt>
                <c:pt idx="13">
                  <c:v>51.7</c:v>
                </c:pt>
                <c:pt idx="14">
                  <c:v>51.3</c:v>
                </c:pt>
                <c:pt idx="15">
                  <c:v>49.7</c:v>
                </c:pt>
                <c:pt idx="16">
                  <c:v>50.8</c:v>
                </c:pt>
                <c:pt idx="17">
                  <c:v>50</c:v>
                </c:pt>
                <c:pt idx="18">
                  <c:v>50.2</c:v>
                </c:pt>
                <c:pt idx="19">
                  <c:v>51.9</c:v>
                </c:pt>
                <c:pt idx="20">
                  <c:v>52.6</c:v>
                </c:pt>
                <c:pt idx="21">
                  <c:v>54</c:v>
                </c:pt>
                <c:pt idx="22">
                  <c:v>52</c:v>
                </c:pt>
                <c:pt idx="23">
                  <c:v>51.7</c:v>
                </c:pt>
                <c:pt idx="24">
                  <c:v>51.8</c:v>
                </c:pt>
                <c:pt idx="25">
                  <c:v>51.9</c:v>
                </c:pt>
                <c:pt idx="26">
                  <c:v>51.8</c:v>
                </c:pt>
                <c:pt idx="27">
                  <c:v>51.5</c:v>
                </c:pt>
                <c:pt idx="28">
                  <c:v>52.1</c:v>
                </c:pt>
                <c:pt idx="29">
                  <c:v>52.6</c:v>
                </c:pt>
                <c:pt idx="30">
                  <c:v>53.3</c:v>
                </c:pt>
                <c:pt idx="31">
                  <c:v>54.3</c:v>
                </c:pt>
                <c:pt idx="32">
                  <c:v>55.3</c:v>
                </c:pt>
                <c:pt idx="33">
                  <c:v>55.6</c:v>
                </c:pt>
                <c:pt idx="34">
                  <c:v>54.4</c:v>
                </c:pt>
                <c:pt idx="35">
                  <c:v>53.8</c:v>
                </c:pt>
                <c:pt idx="36">
                  <c:v>53.8</c:v>
                </c:pt>
                <c:pt idx="37">
                  <c:v>53.3</c:v>
                </c:pt>
                <c:pt idx="38">
                  <c:v>52</c:v>
                </c:pt>
                <c:pt idx="39">
                  <c:v>52.9</c:v>
                </c:pt>
                <c:pt idx="40">
                  <c:v>52.4</c:v>
                </c:pt>
                <c:pt idx="41">
                  <c:v>52.1</c:v>
                </c:pt>
                <c:pt idx="42">
                  <c:v>53</c:v>
                </c:pt>
                <c:pt idx="43">
                  <c:v>53</c:v>
                </c:pt>
                <c:pt idx="44">
                  <c:v>52.4</c:v>
                </c:pt>
                <c:pt idx="45">
                  <c:v>52.2</c:v>
                </c:pt>
                <c:pt idx="46">
                  <c:v>53.1</c:v>
                </c:pt>
                <c:pt idx="47">
                  <c:v>53.2</c:v>
                </c:pt>
                <c:pt idx="48">
                  <c:v>52.4</c:v>
                </c:pt>
                <c:pt idx="49">
                  <c:v>53.6</c:v>
                </c:pt>
                <c:pt idx="50">
                  <c:v>51.1</c:v>
                </c:pt>
                <c:pt idx="51">
                  <c:v>50.6</c:v>
                </c:pt>
                <c:pt idx="52">
                  <c:v>50.9</c:v>
                </c:pt>
                <c:pt idx="53">
                  <c:v>51.9</c:v>
                </c:pt>
                <c:pt idx="54">
                  <c:v>51.8</c:v>
                </c:pt>
                <c:pt idx="55">
                  <c:v>51.1</c:v>
                </c:pt>
                <c:pt idx="56">
                  <c:v>50.2</c:v>
                </c:pt>
                <c:pt idx="57">
                  <c:v>50.8</c:v>
                </c:pt>
                <c:pt idx="58">
                  <c:v>50.6</c:v>
                </c:pt>
                <c:pt idx="59">
                  <c:v>51.5</c:v>
                </c:pt>
                <c:pt idx="60">
                  <c:v>50.7</c:v>
                </c:pt>
                <c:pt idx="61">
                  <c:v>51.2</c:v>
                </c:pt>
                <c:pt idx="62">
                  <c:v>52.3</c:v>
                </c:pt>
                <c:pt idx="63">
                  <c:v>51.2</c:v>
                </c:pt>
                <c:pt idx="64">
                  <c:v>52.2</c:v>
                </c:pt>
                <c:pt idx="65">
                  <c:v>52.8</c:v>
                </c:pt>
                <c:pt idx="66">
                  <c:v>49.2</c:v>
                </c:pt>
                <c:pt idx="67">
                  <c:v>52.4</c:v>
                </c:pt>
                <c:pt idx="68">
                  <c:v>51.7</c:v>
                </c:pt>
                <c:pt idx="69">
                  <c:v>52.6</c:v>
                </c:pt>
                <c:pt idx="70">
                  <c:v>51.6</c:v>
                </c:pt>
                <c:pt idx="71">
                  <c:v>52.4</c:v>
                </c:pt>
                <c:pt idx="72">
                  <c:v>51.6</c:v>
                </c:pt>
                <c:pt idx="73">
                  <c:v>51</c:v>
                </c:pt>
                <c:pt idx="74">
                  <c:v>52.1</c:v>
                </c:pt>
                <c:pt idx="75">
                  <c:v>52.1</c:v>
                </c:pt>
                <c:pt idx="76">
                  <c:v>50.7</c:v>
                </c:pt>
                <c:pt idx="77">
                  <c:v>51.7</c:v>
                </c:pt>
                <c:pt idx="78">
                  <c:v>50.7</c:v>
                </c:pt>
                <c:pt idx="79">
                  <c:v>49.7</c:v>
                </c:pt>
                <c:pt idx="80">
                  <c:v>49.7</c:v>
                </c:pt>
                <c:pt idx="81">
                  <c:v>50.9</c:v>
                </c:pt>
                <c:pt idx="82">
                  <c:v>52.6</c:v>
                </c:pt>
                <c:pt idx="83">
                  <c:v>49.8</c:v>
                </c:pt>
                <c:pt idx="84">
                  <c:v>50.1</c:v>
                </c:pt>
                <c:pt idx="85">
                  <c:v>50</c:v>
                </c:pt>
                <c:pt idx="86">
                  <c:v>49.2</c:v>
                </c:pt>
                <c:pt idx="87">
                  <c:v>49.8</c:v>
                </c:pt>
                <c:pt idx="88">
                  <c:v>49</c:v>
                </c:pt>
                <c:pt idx="89">
                  <c:v>49.1</c:v>
                </c:pt>
                <c:pt idx="90">
                  <c:v>50.4</c:v>
                </c:pt>
                <c:pt idx="91">
                  <c:v>48</c:v>
                </c:pt>
                <c:pt idx="92">
                  <c:v>47.1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7-4D0C-B4DB-86450F889E41}"/>
            </c:ext>
          </c:extLst>
        </c:ser>
        <c:ser>
          <c:idx val="1"/>
          <c:order val="1"/>
          <c:tx>
            <c:strRef>
              <c:f>Mexico!$D$1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Mexico!$B$2:$B$94</c:f>
              <c:numCache>
                <c:formatCode>m/d/yyyy</c:formatCode>
                <c:ptCount val="93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</c:numCache>
            </c:numRef>
          </c:cat>
          <c:val>
            <c:numRef>
              <c:f>Mexico!$D$2:$D$94</c:f>
              <c:numCache>
                <c:formatCode>0.00</c:formatCode>
                <c:ptCount val="93"/>
                <c:pt idx="1">
                  <c:v>-1.0999999999999943</c:v>
                </c:pt>
                <c:pt idx="2">
                  <c:v>0.69999999999999574</c:v>
                </c:pt>
                <c:pt idx="3">
                  <c:v>-0.69999999999999574</c:v>
                </c:pt>
                <c:pt idx="4">
                  <c:v>-0.10000000000000142</c:v>
                </c:pt>
                <c:pt idx="5">
                  <c:v>-0.70000000000000284</c:v>
                </c:pt>
                <c:pt idx="6">
                  <c:v>-6.3999999999999986</c:v>
                </c:pt>
                <c:pt idx="7">
                  <c:v>7.6000000000000014</c:v>
                </c:pt>
                <c:pt idx="8">
                  <c:v>1.5</c:v>
                </c:pt>
                <c:pt idx="9">
                  <c:v>-2.1000000000000014</c:v>
                </c:pt>
                <c:pt idx="10">
                  <c:v>-1.6000000000000014</c:v>
                </c:pt>
                <c:pt idx="11">
                  <c:v>-1.1999999999999957</c:v>
                </c:pt>
                <c:pt idx="12">
                  <c:v>-0.5</c:v>
                </c:pt>
                <c:pt idx="13">
                  <c:v>0</c:v>
                </c:pt>
                <c:pt idx="14">
                  <c:v>-0.40000000000000568</c:v>
                </c:pt>
                <c:pt idx="15">
                  <c:v>-1.5999999999999943</c:v>
                </c:pt>
                <c:pt idx="16">
                  <c:v>1.0999999999999943</c:v>
                </c:pt>
                <c:pt idx="17">
                  <c:v>-0.79999999999999716</c:v>
                </c:pt>
                <c:pt idx="18">
                  <c:v>0.20000000000000284</c:v>
                </c:pt>
                <c:pt idx="19">
                  <c:v>1.6999999999999957</c:v>
                </c:pt>
                <c:pt idx="20">
                  <c:v>0.70000000000000284</c:v>
                </c:pt>
                <c:pt idx="21">
                  <c:v>1.3999999999999986</c:v>
                </c:pt>
                <c:pt idx="22">
                  <c:v>-2</c:v>
                </c:pt>
                <c:pt idx="23">
                  <c:v>-0.29999999999999716</c:v>
                </c:pt>
                <c:pt idx="24">
                  <c:v>9.9999999999994316E-2</c:v>
                </c:pt>
                <c:pt idx="25">
                  <c:v>0.10000000000000142</c:v>
                </c:pt>
                <c:pt idx="26">
                  <c:v>-0.10000000000000142</c:v>
                </c:pt>
                <c:pt idx="27">
                  <c:v>-0.29999999999999716</c:v>
                </c:pt>
                <c:pt idx="28">
                  <c:v>0.60000000000000142</c:v>
                </c:pt>
                <c:pt idx="29">
                  <c:v>0.5</c:v>
                </c:pt>
                <c:pt idx="30">
                  <c:v>0.69999999999999574</c:v>
                </c:pt>
                <c:pt idx="31">
                  <c:v>1</c:v>
                </c:pt>
                <c:pt idx="32">
                  <c:v>1</c:v>
                </c:pt>
                <c:pt idx="33">
                  <c:v>0.30000000000000426</c:v>
                </c:pt>
                <c:pt idx="34">
                  <c:v>-1.2000000000000028</c:v>
                </c:pt>
                <c:pt idx="35">
                  <c:v>-0.60000000000000142</c:v>
                </c:pt>
                <c:pt idx="36">
                  <c:v>0</c:v>
                </c:pt>
                <c:pt idx="37">
                  <c:v>-0.5</c:v>
                </c:pt>
                <c:pt idx="38">
                  <c:v>-1.2999999999999972</c:v>
                </c:pt>
                <c:pt idx="39">
                  <c:v>0.89999999999999858</c:v>
                </c:pt>
                <c:pt idx="40">
                  <c:v>-0.5</c:v>
                </c:pt>
                <c:pt idx="41">
                  <c:v>-0.29999999999999716</c:v>
                </c:pt>
                <c:pt idx="42">
                  <c:v>0.89999999999999858</c:v>
                </c:pt>
                <c:pt idx="43">
                  <c:v>0</c:v>
                </c:pt>
                <c:pt idx="44">
                  <c:v>-0.60000000000000142</c:v>
                </c:pt>
                <c:pt idx="45">
                  <c:v>-0.19999999999999574</c:v>
                </c:pt>
                <c:pt idx="46">
                  <c:v>0.89999999999999858</c:v>
                </c:pt>
                <c:pt idx="47">
                  <c:v>0.10000000000000142</c:v>
                </c:pt>
                <c:pt idx="48">
                  <c:v>-0.80000000000000426</c:v>
                </c:pt>
                <c:pt idx="49">
                  <c:v>1.2000000000000028</c:v>
                </c:pt>
                <c:pt idx="50">
                  <c:v>-2.5</c:v>
                </c:pt>
                <c:pt idx="51">
                  <c:v>-0.5</c:v>
                </c:pt>
                <c:pt idx="52">
                  <c:v>0.29999999999999716</c:v>
                </c:pt>
                <c:pt idx="53">
                  <c:v>1</c:v>
                </c:pt>
                <c:pt idx="54">
                  <c:v>-0.10000000000000142</c:v>
                </c:pt>
                <c:pt idx="55">
                  <c:v>-0.69999999999999574</c:v>
                </c:pt>
                <c:pt idx="56">
                  <c:v>-0.89999999999999858</c:v>
                </c:pt>
                <c:pt idx="57">
                  <c:v>0.59999999999999432</c:v>
                </c:pt>
                <c:pt idx="58">
                  <c:v>-0.19999999999999574</c:v>
                </c:pt>
                <c:pt idx="59">
                  <c:v>0.89999999999999858</c:v>
                </c:pt>
                <c:pt idx="60">
                  <c:v>-0.79999999999999716</c:v>
                </c:pt>
                <c:pt idx="61">
                  <c:v>0.5</c:v>
                </c:pt>
                <c:pt idx="62">
                  <c:v>1.0999999999999943</c:v>
                </c:pt>
                <c:pt idx="63">
                  <c:v>-1.0999999999999943</c:v>
                </c:pt>
                <c:pt idx="64">
                  <c:v>1</c:v>
                </c:pt>
                <c:pt idx="65">
                  <c:v>0.59999999999999432</c:v>
                </c:pt>
                <c:pt idx="66">
                  <c:v>-3.5999999999999943</c:v>
                </c:pt>
                <c:pt idx="67">
                  <c:v>3.1999999999999957</c:v>
                </c:pt>
                <c:pt idx="68">
                  <c:v>-0.69999999999999574</c:v>
                </c:pt>
                <c:pt idx="69">
                  <c:v>0.89999999999999858</c:v>
                </c:pt>
                <c:pt idx="70">
                  <c:v>-1</c:v>
                </c:pt>
                <c:pt idx="71">
                  <c:v>0.79999999999999716</c:v>
                </c:pt>
                <c:pt idx="72">
                  <c:v>-0.79999999999999716</c:v>
                </c:pt>
                <c:pt idx="73">
                  <c:v>-0.60000000000000142</c:v>
                </c:pt>
                <c:pt idx="74">
                  <c:v>1.1000000000000014</c:v>
                </c:pt>
                <c:pt idx="75">
                  <c:v>0</c:v>
                </c:pt>
                <c:pt idx="76">
                  <c:v>-1.3999999999999986</c:v>
                </c:pt>
                <c:pt idx="77">
                  <c:v>1</c:v>
                </c:pt>
                <c:pt idx="78">
                  <c:v>-1</c:v>
                </c:pt>
                <c:pt idx="79">
                  <c:v>-1</c:v>
                </c:pt>
                <c:pt idx="80">
                  <c:v>0</c:v>
                </c:pt>
                <c:pt idx="81">
                  <c:v>1.1999999999999957</c:v>
                </c:pt>
                <c:pt idx="82">
                  <c:v>1.7000000000000028</c:v>
                </c:pt>
                <c:pt idx="83">
                  <c:v>-2.8000000000000043</c:v>
                </c:pt>
                <c:pt idx="84">
                  <c:v>0.30000000000000426</c:v>
                </c:pt>
                <c:pt idx="85">
                  <c:v>-0.10000000000000142</c:v>
                </c:pt>
                <c:pt idx="86">
                  <c:v>-0.79999999999999716</c:v>
                </c:pt>
                <c:pt idx="87">
                  <c:v>0.59999999999999432</c:v>
                </c:pt>
                <c:pt idx="88">
                  <c:v>-0.79999999999999716</c:v>
                </c:pt>
                <c:pt idx="89">
                  <c:v>0.10000000000000142</c:v>
                </c:pt>
                <c:pt idx="90">
                  <c:v>1.2999999999999972</c:v>
                </c:pt>
                <c:pt idx="91">
                  <c:v>-2.3999999999999986</c:v>
                </c:pt>
                <c:pt idx="92">
                  <c:v>-0.89999999999999858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7-4D0C-B4DB-86450F889E41}"/>
            </c:ext>
          </c:extLst>
        </c:ser>
        <c:ser>
          <c:idx val="2"/>
          <c:order val="2"/>
          <c:tx>
            <c:strRef>
              <c:f>Mexico!$E$1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Mexico!$B$2:$B$94</c:f>
              <c:numCache>
                <c:formatCode>m/d/yyyy</c:formatCode>
                <c:ptCount val="93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</c:numCache>
            </c:numRef>
          </c:cat>
          <c:val>
            <c:numRef>
              <c:f>Mexico!$E$2:$E$94</c:f>
              <c:numCache>
                <c:formatCode>0.00</c:formatCode>
                <c:ptCount val="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55.036363636363646</c:v>
                </c:pt>
                <c:pt idx="12">
                  <c:v>54.618181818181824</c:v>
                </c:pt>
                <c:pt idx="13">
                  <c:v>54.300000000000004</c:v>
                </c:pt>
                <c:pt idx="14">
                  <c:v>53.881818181818176</c:v>
                </c:pt>
                <c:pt idx="15">
                  <c:v>53.381818181818176</c:v>
                </c:pt>
                <c:pt idx="16">
                  <c:v>52.990909090909092</c:v>
                </c:pt>
                <c:pt idx="17">
                  <c:v>52.590909090909093</c:v>
                </c:pt>
                <c:pt idx="18">
                  <c:v>52.391666666666673</c:v>
                </c:pt>
                <c:pt idx="19">
                  <c:v>52.083333333333336</c:v>
                </c:pt>
                <c:pt idx="20">
                  <c:v>51.708333333333336</c:v>
                </c:pt>
                <c:pt idx="21">
                  <c:v>51.625</c:v>
                </c:pt>
                <c:pt idx="22">
                  <c:v>51.508333333333333</c:v>
                </c:pt>
                <c:pt idx="23">
                  <c:v>51.466666666666669</c:v>
                </c:pt>
                <c:pt idx="24">
                  <c:v>51.475000000000001</c:v>
                </c:pt>
                <c:pt idx="25">
                  <c:v>51.491666666666667</c:v>
                </c:pt>
                <c:pt idx="26">
                  <c:v>51.533333333333324</c:v>
                </c:pt>
                <c:pt idx="27">
                  <c:v>51.68333333333333</c:v>
                </c:pt>
                <c:pt idx="28">
                  <c:v>51.791666666666664</c:v>
                </c:pt>
                <c:pt idx="29">
                  <c:v>52.008333333333333</c:v>
                </c:pt>
                <c:pt idx="30">
                  <c:v>52.266666666666659</c:v>
                </c:pt>
                <c:pt idx="31">
                  <c:v>52.466666666666661</c:v>
                </c:pt>
                <c:pt idx="32">
                  <c:v>52.691666666666663</c:v>
                </c:pt>
                <c:pt idx="33">
                  <c:v>52.824999999999996</c:v>
                </c:pt>
                <c:pt idx="34">
                  <c:v>53.025000000000006</c:v>
                </c:pt>
                <c:pt idx="35">
                  <c:v>53.199999999999996</c:v>
                </c:pt>
                <c:pt idx="36">
                  <c:v>53.366666666666667</c:v>
                </c:pt>
                <c:pt idx="37">
                  <c:v>53.483333333333327</c:v>
                </c:pt>
                <c:pt idx="38">
                  <c:v>53.5</c:v>
                </c:pt>
                <c:pt idx="39">
                  <c:v>53.616666666666667</c:v>
                </c:pt>
                <c:pt idx="40">
                  <c:v>53.641666666666673</c:v>
                </c:pt>
                <c:pt idx="41">
                  <c:v>53.6</c:v>
                </c:pt>
                <c:pt idx="42">
                  <c:v>53.574999999999996</c:v>
                </c:pt>
                <c:pt idx="43">
                  <c:v>53.466666666666669</c:v>
                </c:pt>
                <c:pt idx="44">
                  <c:v>53.224999999999994</c:v>
                </c:pt>
                <c:pt idx="45">
                  <c:v>52.94166666666667</c:v>
                </c:pt>
                <c:pt idx="46">
                  <c:v>52.833333333333336</c:v>
                </c:pt>
                <c:pt idx="47">
                  <c:v>52.783333333333339</c:v>
                </c:pt>
                <c:pt idx="48">
                  <c:v>52.666666666666664</c:v>
                </c:pt>
                <c:pt idx="49">
                  <c:v>52.691666666666663</c:v>
                </c:pt>
                <c:pt idx="50">
                  <c:v>52.616666666666667</c:v>
                </c:pt>
                <c:pt idx="51">
                  <c:v>52.425000000000004</c:v>
                </c:pt>
                <c:pt idx="52">
                  <c:v>52.300000000000004</c:v>
                </c:pt>
                <c:pt idx="53">
                  <c:v>52.283333333333331</c:v>
                </c:pt>
                <c:pt idx="54">
                  <c:v>52.183333333333337</c:v>
                </c:pt>
                <c:pt idx="55">
                  <c:v>52.024999999999999</c:v>
                </c:pt>
                <c:pt idx="56">
                  <c:v>51.841666666666669</c:v>
                </c:pt>
                <c:pt idx="57">
                  <c:v>51.725000000000001</c:v>
                </c:pt>
                <c:pt idx="58">
                  <c:v>51.516666666666659</c:v>
                </c:pt>
                <c:pt idx="59">
                  <c:v>51.375</c:v>
                </c:pt>
                <c:pt idx="60">
                  <c:v>51.233333333333341</c:v>
                </c:pt>
                <c:pt idx="61">
                  <c:v>51.033333333333339</c:v>
                </c:pt>
                <c:pt idx="62">
                  <c:v>51.133333333333333</c:v>
                </c:pt>
                <c:pt idx="63">
                  <c:v>51.183333333333337</c:v>
                </c:pt>
                <c:pt idx="64">
                  <c:v>51.291666666666679</c:v>
                </c:pt>
                <c:pt idx="65">
                  <c:v>51.366666666666667</c:v>
                </c:pt>
                <c:pt idx="66">
                  <c:v>51.150000000000006</c:v>
                </c:pt>
                <c:pt idx="67">
                  <c:v>51.258333333333333</c:v>
                </c:pt>
                <c:pt idx="68">
                  <c:v>51.383333333333333</c:v>
                </c:pt>
                <c:pt idx="69">
                  <c:v>51.533333333333339</c:v>
                </c:pt>
                <c:pt idx="70">
                  <c:v>51.616666666666667</c:v>
                </c:pt>
                <c:pt idx="71">
                  <c:v>51.691666666666663</c:v>
                </c:pt>
                <c:pt idx="72">
                  <c:v>51.766666666666659</c:v>
                </c:pt>
                <c:pt idx="73">
                  <c:v>51.75</c:v>
                </c:pt>
                <c:pt idx="74">
                  <c:v>51.733333333333327</c:v>
                </c:pt>
                <c:pt idx="75">
                  <c:v>51.808333333333337</c:v>
                </c:pt>
                <c:pt idx="76">
                  <c:v>51.683333333333344</c:v>
                </c:pt>
                <c:pt idx="77">
                  <c:v>51.591666666666676</c:v>
                </c:pt>
                <c:pt idx="78">
                  <c:v>51.716666666666676</c:v>
                </c:pt>
                <c:pt idx="79">
                  <c:v>51.491666666666681</c:v>
                </c:pt>
                <c:pt idx="80">
                  <c:v>51.32500000000001</c:v>
                </c:pt>
                <c:pt idx="81">
                  <c:v>51.183333333333337</c:v>
                </c:pt>
                <c:pt idx="82">
                  <c:v>51.266666666666659</c:v>
                </c:pt>
                <c:pt idx="83">
                  <c:v>51.04999999999999</c:v>
                </c:pt>
                <c:pt idx="84">
                  <c:v>50.92499999999999</c:v>
                </c:pt>
                <c:pt idx="85">
                  <c:v>50.841666666666669</c:v>
                </c:pt>
                <c:pt idx="86">
                  <c:v>50.6</c:v>
                </c:pt>
                <c:pt idx="87">
                  <c:v>50.408333333333331</c:v>
                </c:pt>
                <c:pt idx="88">
                  <c:v>50.266666666666673</c:v>
                </c:pt>
                <c:pt idx="89">
                  <c:v>50.050000000000004</c:v>
                </c:pt>
                <c:pt idx="90">
                  <c:v>50.024999999999999</c:v>
                </c:pt>
                <c:pt idx="91">
                  <c:v>49.883333333333333</c:v>
                </c:pt>
                <c:pt idx="92">
                  <c:v>49.666666666666679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7-4D0C-B4DB-86450F889E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Myanmar!$C$1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Myanmar!$B$2:$B$43</c:f>
              <c:numCache>
                <c:formatCode>m/d/yyyy</c:formatCode>
                <c:ptCount val="42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</c:numCache>
            </c:numRef>
          </c:cat>
          <c:val>
            <c:numRef>
              <c:f>Myanmar!$C$2:$C$43</c:f>
              <c:numCache>
                <c:formatCode>0.00</c:formatCode>
                <c:ptCount val="42"/>
                <c:pt idx="0">
                  <c:v>49.2</c:v>
                </c:pt>
                <c:pt idx="1">
                  <c:v>47.2</c:v>
                </c:pt>
                <c:pt idx="2">
                  <c:v>48.1</c:v>
                </c:pt>
                <c:pt idx="3">
                  <c:v>49</c:v>
                </c:pt>
                <c:pt idx="4">
                  <c:v>50.2</c:v>
                </c:pt>
                <c:pt idx="5">
                  <c:v>49.4</c:v>
                </c:pt>
                <c:pt idx="6">
                  <c:v>52.7</c:v>
                </c:pt>
                <c:pt idx="7">
                  <c:v>51.9</c:v>
                </c:pt>
                <c:pt idx="8">
                  <c:v>53.1</c:v>
                </c:pt>
                <c:pt idx="9">
                  <c:v>52.9</c:v>
                </c:pt>
                <c:pt idx="10">
                  <c:v>52</c:v>
                </c:pt>
                <c:pt idx="11">
                  <c:v>49.4</c:v>
                </c:pt>
                <c:pt idx="12">
                  <c:v>49.1</c:v>
                </c:pt>
                <c:pt idx="13">
                  <c:v>49.3</c:v>
                </c:pt>
                <c:pt idx="14">
                  <c:v>49.4</c:v>
                </c:pt>
                <c:pt idx="15">
                  <c:v>51.1</c:v>
                </c:pt>
                <c:pt idx="16">
                  <c:v>51.6</c:v>
                </c:pt>
                <c:pt idx="17">
                  <c:v>51.1</c:v>
                </c:pt>
                <c:pt idx="18">
                  <c:v>51.7</c:v>
                </c:pt>
                <c:pt idx="19">
                  <c:v>52.6</c:v>
                </c:pt>
                <c:pt idx="20">
                  <c:v>53.7</c:v>
                </c:pt>
                <c:pt idx="21">
                  <c:v>55.5</c:v>
                </c:pt>
                <c:pt idx="22">
                  <c:v>52.6</c:v>
                </c:pt>
                <c:pt idx="23">
                  <c:v>50</c:v>
                </c:pt>
                <c:pt idx="24">
                  <c:v>47.9</c:v>
                </c:pt>
                <c:pt idx="25">
                  <c:v>46.4</c:v>
                </c:pt>
                <c:pt idx="26">
                  <c:v>47.5</c:v>
                </c:pt>
                <c:pt idx="27">
                  <c:v>48</c:v>
                </c:pt>
                <c:pt idx="28">
                  <c:v>51.3</c:v>
                </c:pt>
                <c:pt idx="29">
                  <c:v>52.5</c:v>
                </c:pt>
                <c:pt idx="30">
                  <c:v>51.9</c:v>
                </c:pt>
                <c:pt idx="31">
                  <c:v>53.1</c:v>
                </c:pt>
                <c:pt idx="32">
                  <c:v>52.4</c:v>
                </c:pt>
                <c:pt idx="33">
                  <c:v>53.7</c:v>
                </c:pt>
                <c:pt idx="34">
                  <c:v>54.2</c:v>
                </c:pt>
                <c:pt idx="35">
                  <c:v>53</c:v>
                </c:pt>
                <c:pt idx="36">
                  <c:v>52.9</c:v>
                </c:pt>
                <c:pt idx="37">
                  <c:v>52</c:v>
                </c:pt>
                <c:pt idx="38">
                  <c:v>52</c:v>
                </c:pt>
                <c:pt idx="39">
                  <c:v>53</c:v>
                </c:pt>
                <c:pt idx="40">
                  <c:v>52.7</c:v>
                </c:pt>
                <c:pt idx="41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BD-48A0-9422-3AB0E288B2FD}"/>
            </c:ext>
          </c:extLst>
        </c:ser>
        <c:ser>
          <c:idx val="1"/>
          <c:order val="1"/>
          <c:tx>
            <c:strRef>
              <c:f>Myanmar!$D$1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Myanmar!$B$2:$B$43</c:f>
              <c:numCache>
                <c:formatCode>m/d/yyyy</c:formatCode>
                <c:ptCount val="42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</c:numCache>
            </c:numRef>
          </c:cat>
          <c:val>
            <c:numRef>
              <c:f>Myanmar!$D$2:$D$43</c:f>
              <c:numCache>
                <c:formatCode>0.00</c:formatCode>
                <c:ptCount val="42"/>
                <c:pt idx="1">
                  <c:v>-2</c:v>
                </c:pt>
                <c:pt idx="2">
                  <c:v>0.89999999999999858</c:v>
                </c:pt>
                <c:pt idx="3">
                  <c:v>0.89999999999999858</c:v>
                </c:pt>
                <c:pt idx="4">
                  <c:v>1.2000000000000028</c:v>
                </c:pt>
                <c:pt idx="5">
                  <c:v>-0.80000000000000426</c:v>
                </c:pt>
                <c:pt idx="6">
                  <c:v>3.3000000000000043</c:v>
                </c:pt>
                <c:pt idx="7">
                  <c:v>-0.80000000000000426</c:v>
                </c:pt>
                <c:pt idx="8">
                  <c:v>1.2000000000000028</c:v>
                </c:pt>
                <c:pt idx="9">
                  <c:v>-0.20000000000000284</c:v>
                </c:pt>
                <c:pt idx="10">
                  <c:v>-0.89999999999999858</c:v>
                </c:pt>
                <c:pt idx="11">
                  <c:v>-2.6000000000000014</c:v>
                </c:pt>
                <c:pt idx="12">
                  <c:v>-0.29999999999999716</c:v>
                </c:pt>
                <c:pt idx="13">
                  <c:v>0.19999999999999574</c:v>
                </c:pt>
                <c:pt idx="14">
                  <c:v>0.10000000000000142</c:v>
                </c:pt>
                <c:pt idx="15">
                  <c:v>1.7000000000000028</c:v>
                </c:pt>
                <c:pt idx="16">
                  <c:v>0.5</c:v>
                </c:pt>
                <c:pt idx="17">
                  <c:v>-0.5</c:v>
                </c:pt>
                <c:pt idx="18">
                  <c:v>0.60000000000000142</c:v>
                </c:pt>
                <c:pt idx="19">
                  <c:v>0.89999999999999858</c:v>
                </c:pt>
                <c:pt idx="20">
                  <c:v>1.1000000000000014</c:v>
                </c:pt>
                <c:pt idx="21">
                  <c:v>1.7999999999999972</c:v>
                </c:pt>
                <c:pt idx="22">
                  <c:v>-2.8999999999999986</c:v>
                </c:pt>
                <c:pt idx="23">
                  <c:v>-2.6000000000000014</c:v>
                </c:pt>
                <c:pt idx="24">
                  <c:v>-2.1000000000000014</c:v>
                </c:pt>
                <c:pt idx="25">
                  <c:v>-1.5</c:v>
                </c:pt>
                <c:pt idx="26">
                  <c:v>1.1000000000000014</c:v>
                </c:pt>
                <c:pt idx="27">
                  <c:v>0.5</c:v>
                </c:pt>
                <c:pt idx="28">
                  <c:v>3.2999999999999972</c:v>
                </c:pt>
                <c:pt idx="29">
                  <c:v>1.2000000000000028</c:v>
                </c:pt>
                <c:pt idx="30">
                  <c:v>-0.60000000000000142</c:v>
                </c:pt>
                <c:pt idx="31">
                  <c:v>1.2000000000000028</c:v>
                </c:pt>
                <c:pt idx="32">
                  <c:v>-0.70000000000000284</c:v>
                </c:pt>
                <c:pt idx="33">
                  <c:v>1.3000000000000043</c:v>
                </c:pt>
                <c:pt idx="34">
                  <c:v>0.5</c:v>
                </c:pt>
                <c:pt idx="35">
                  <c:v>-1.2000000000000028</c:v>
                </c:pt>
                <c:pt idx="36">
                  <c:v>-0.10000000000000142</c:v>
                </c:pt>
                <c:pt idx="37">
                  <c:v>-0.89999999999999858</c:v>
                </c:pt>
                <c:pt idx="38">
                  <c:v>0</c:v>
                </c:pt>
                <c:pt idx="39">
                  <c:v>1</c:v>
                </c:pt>
                <c:pt idx="40">
                  <c:v>-0.29999999999999716</c:v>
                </c:pt>
                <c:pt idx="41">
                  <c:v>-0.70000000000000284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BD-48A0-9422-3AB0E288B2FD}"/>
            </c:ext>
          </c:extLst>
        </c:ser>
        <c:ser>
          <c:idx val="2"/>
          <c:order val="2"/>
          <c:tx>
            <c:strRef>
              <c:f>Myanmar!$E$1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Myanmar!$B$2:$B$43</c:f>
              <c:numCache>
                <c:formatCode>m/d/yyyy</c:formatCode>
                <c:ptCount val="42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</c:numCache>
            </c:numRef>
          </c:cat>
          <c:val>
            <c:numRef>
              <c:f>Myanmar!$E$2:$E$43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50.218181818181819</c:v>
                </c:pt>
                <c:pt idx="12">
                  <c:v>50.209090909090904</c:v>
                </c:pt>
                <c:pt idx="13">
                  <c:v>50.4</c:v>
                </c:pt>
                <c:pt idx="14">
                  <c:v>50.518181818181823</c:v>
                </c:pt>
                <c:pt idx="15">
                  <c:v>50.709090909090904</c:v>
                </c:pt>
                <c:pt idx="16">
                  <c:v>50.836363636363643</c:v>
                </c:pt>
                <c:pt idx="17">
                  <c:v>50.990909090909099</c:v>
                </c:pt>
                <c:pt idx="18">
                  <c:v>51.050000000000011</c:v>
                </c:pt>
                <c:pt idx="19">
                  <c:v>51.108333333333341</c:v>
                </c:pt>
                <c:pt idx="20">
                  <c:v>51.158333333333339</c:v>
                </c:pt>
                <c:pt idx="21">
                  <c:v>51.375000000000007</c:v>
                </c:pt>
                <c:pt idx="22">
                  <c:v>51.425000000000004</c:v>
                </c:pt>
                <c:pt idx="23">
                  <c:v>51.475000000000001</c:v>
                </c:pt>
                <c:pt idx="24">
                  <c:v>51.375</c:v>
                </c:pt>
                <c:pt idx="25">
                  <c:v>51.133333333333326</c:v>
                </c:pt>
                <c:pt idx="26">
                  <c:v>50.975000000000001</c:v>
                </c:pt>
                <c:pt idx="27">
                  <c:v>50.716666666666669</c:v>
                </c:pt>
                <c:pt idx="28">
                  <c:v>50.691666666666663</c:v>
                </c:pt>
                <c:pt idx="29">
                  <c:v>50.80833333333333</c:v>
                </c:pt>
                <c:pt idx="30">
                  <c:v>50.824999999999996</c:v>
                </c:pt>
                <c:pt idx="31">
                  <c:v>50.866666666666667</c:v>
                </c:pt>
                <c:pt idx="32">
                  <c:v>50.758333333333326</c:v>
                </c:pt>
                <c:pt idx="33">
                  <c:v>50.608333333333341</c:v>
                </c:pt>
                <c:pt idx="34">
                  <c:v>50.741666666666674</c:v>
                </c:pt>
                <c:pt idx="35">
                  <c:v>50.991666666666667</c:v>
                </c:pt>
                <c:pt idx="36">
                  <c:v>51.408333333333331</c:v>
                </c:pt>
                <c:pt idx="37">
                  <c:v>51.874999999999993</c:v>
                </c:pt>
                <c:pt idx="38">
                  <c:v>52.25</c:v>
                </c:pt>
                <c:pt idx="39">
                  <c:v>52.666666666666664</c:v>
                </c:pt>
                <c:pt idx="40">
                  <c:v>52.783333333333339</c:v>
                </c:pt>
                <c:pt idx="41">
                  <c:v>52.741666666666674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BD-48A0-9422-3AB0E288B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Netherlands!$C$1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Netherlands!$B$2:$B$38</c:f>
              <c:numCache>
                <c:formatCode>m/d/yyyy</c:formatCode>
                <c:ptCount val="37"/>
                <c:pt idx="0">
                  <c:v>42705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  <c:pt idx="6">
                  <c:v>44154</c:v>
                </c:pt>
                <c:pt idx="7">
                  <c:v>42917</c:v>
                </c:pt>
                <c:pt idx="8">
                  <c:v>42948</c:v>
                </c:pt>
                <c:pt idx="9">
                  <c:v>42979</c:v>
                </c:pt>
                <c:pt idx="10">
                  <c:v>43009</c:v>
                </c:pt>
                <c:pt idx="11">
                  <c:v>43040</c:v>
                </c:pt>
                <c:pt idx="12">
                  <c:v>43070</c:v>
                </c:pt>
                <c:pt idx="13">
                  <c:v>43101</c:v>
                </c:pt>
                <c:pt idx="14">
                  <c:v>43132</c:v>
                </c:pt>
                <c:pt idx="15">
                  <c:v>43160</c:v>
                </c:pt>
                <c:pt idx="16">
                  <c:v>43191</c:v>
                </c:pt>
                <c:pt idx="17">
                  <c:v>43221</c:v>
                </c:pt>
                <c:pt idx="18">
                  <c:v>43252</c:v>
                </c:pt>
                <c:pt idx="19">
                  <c:v>43282</c:v>
                </c:pt>
                <c:pt idx="20">
                  <c:v>43313</c:v>
                </c:pt>
                <c:pt idx="21">
                  <c:v>43344</c:v>
                </c:pt>
                <c:pt idx="22">
                  <c:v>43374</c:v>
                </c:pt>
                <c:pt idx="23">
                  <c:v>43405</c:v>
                </c:pt>
                <c:pt idx="24">
                  <c:v>43435</c:v>
                </c:pt>
                <c:pt idx="25">
                  <c:v>43466</c:v>
                </c:pt>
                <c:pt idx="26">
                  <c:v>43497</c:v>
                </c:pt>
                <c:pt idx="27">
                  <c:v>43525</c:v>
                </c:pt>
                <c:pt idx="28">
                  <c:v>43556</c:v>
                </c:pt>
                <c:pt idx="29">
                  <c:v>43586</c:v>
                </c:pt>
                <c:pt idx="30">
                  <c:v>43617</c:v>
                </c:pt>
                <c:pt idx="31">
                  <c:v>43647</c:v>
                </c:pt>
                <c:pt idx="32">
                  <c:v>43678</c:v>
                </c:pt>
                <c:pt idx="33">
                  <c:v>43709</c:v>
                </c:pt>
                <c:pt idx="34">
                  <c:v>43739</c:v>
                </c:pt>
                <c:pt idx="35">
                  <c:v>43770</c:v>
                </c:pt>
                <c:pt idx="36">
                  <c:v>43800</c:v>
                </c:pt>
              </c:numCache>
            </c:numRef>
          </c:cat>
          <c:val>
            <c:numRef>
              <c:f>Netherlands!$C$2:$C$38</c:f>
              <c:numCache>
                <c:formatCode>0.00</c:formatCode>
                <c:ptCount val="37"/>
                <c:pt idx="0">
                  <c:v>57.3</c:v>
                </c:pt>
                <c:pt idx="1">
                  <c:v>56.5</c:v>
                </c:pt>
                <c:pt idx="2">
                  <c:v>58.3</c:v>
                </c:pt>
                <c:pt idx="3">
                  <c:v>57.8</c:v>
                </c:pt>
                <c:pt idx="4">
                  <c:v>57.8</c:v>
                </c:pt>
                <c:pt idx="5">
                  <c:v>57.6</c:v>
                </c:pt>
                <c:pt idx="6">
                  <c:v>49.6</c:v>
                </c:pt>
                <c:pt idx="7">
                  <c:v>58.9</c:v>
                </c:pt>
                <c:pt idx="8">
                  <c:v>59.7</c:v>
                </c:pt>
                <c:pt idx="9">
                  <c:v>60</c:v>
                </c:pt>
                <c:pt idx="10">
                  <c:v>60.4</c:v>
                </c:pt>
                <c:pt idx="11">
                  <c:v>62.4</c:v>
                </c:pt>
                <c:pt idx="12">
                  <c:v>62.2</c:v>
                </c:pt>
                <c:pt idx="13">
                  <c:v>62.5</c:v>
                </c:pt>
                <c:pt idx="14">
                  <c:v>63.4</c:v>
                </c:pt>
                <c:pt idx="15">
                  <c:v>61.5</c:v>
                </c:pt>
                <c:pt idx="16">
                  <c:v>60.7</c:v>
                </c:pt>
                <c:pt idx="17">
                  <c:v>60.3</c:v>
                </c:pt>
                <c:pt idx="18">
                  <c:v>60.1</c:v>
                </c:pt>
                <c:pt idx="19">
                  <c:v>58</c:v>
                </c:pt>
                <c:pt idx="20">
                  <c:v>59.1</c:v>
                </c:pt>
                <c:pt idx="21">
                  <c:v>59.8</c:v>
                </c:pt>
                <c:pt idx="22">
                  <c:v>57.1</c:v>
                </c:pt>
                <c:pt idx="23">
                  <c:v>56.1</c:v>
                </c:pt>
                <c:pt idx="24">
                  <c:v>57.2</c:v>
                </c:pt>
                <c:pt idx="25">
                  <c:v>55.1</c:v>
                </c:pt>
                <c:pt idx="26">
                  <c:v>52.7</c:v>
                </c:pt>
                <c:pt idx="27">
                  <c:v>52.5</c:v>
                </c:pt>
                <c:pt idx="28">
                  <c:v>52</c:v>
                </c:pt>
                <c:pt idx="29">
                  <c:v>52.2</c:v>
                </c:pt>
                <c:pt idx="30">
                  <c:v>50.7</c:v>
                </c:pt>
                <c:pt idx="31">
                  <c:v>50.7</c:v>
                </c:pt>
                <c:pt idx="32">
                  <c:v>51.6</c:v>
                </c:pt>
                <c:pt idx="33">
                  <c:v>51.6</c:v>
                </c:pt>
                <c:pt idx="34">
                  <c:v>50.3</c:v>
                </c:pt>
                <c:pt idx="35">
                  <c:v>49.6</c:v>
                </c:pt>
                <c:pt idx="36">
                  <c:v>48.3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30-4C91-A85A-BBE4BA4682CB}"/>
            </c:ext>
          </c:extLst>
        </c:ser>
        <c:ser>
          <c:idx val="1"/>
          <c:order val="1"/>
          <c:tx>
            <c:strRef>
              <c:f>Netherlands!$D$1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Netherlands!$B$2:$B$38</c:f>
              <c:numCache>
                <c:formatCode>m/d/yyyy</c:formatCode>
                <c:ptCount val="37"/>
                <c:pt idx="0">
                  <c:v>42705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  <c:pt idx="6">
                  <c:v>44154</c:v>
                </c:pt>
                <c:pt idx="7">
                  <c:v>42917</c:v>
                </c:pt>
                <c:pt idx="8">
                  <c:v>42948</c:v>
                </c:pt>
                <c:pt idx="9">
                  <c:v>42979</c:v>
                </c:pt>
                <c:pt idx="10">
                  <c:v>43009</c:v>
                </c:pt>
                <c:pt idx="11">
                  <c:v>43040</c:v>
                </c:pt>
                <c:pt idx="12">
                  <c:v>43070</c:v>
                </c:pt>
                <c:pt idx="13">
                  <c:v>43101</c:v>
                </c:pt>
                <c:pt idx="14">
                  <c:v>43132</c:v>
                </c:pt>
                <c:pt idx="15">
                  <c:v>43160</c:v>
                </c:pt>
                <c:pt idx="16">
                  <c:v>43191</c:v>
                </c:pt>
                <c:pt idx="17">
                  <c:v>43221</c:v>
                </c:pt>
                <c:pt idx="18">
                  <c:v>43252</c:v>
                </c:pt>
                <c:pt idx="19">
                  <c:v>43282</c:v>
                </c:pt>
                <c:pt idx="20">
                  <c:v>43313</c:v>
                </c:pt>
                <c:pt idx="21">
                  <c:v>43344</c:v>
                </c:pt>
                <c:pt idx="22">
                  <c:v>43374</c:v>
                </c:pt>
                <c:pt idx="23">
                  <c:v>43405</c:v>
                </c:pt>
                <c:pt idx="24">
                  <c:v>43435</c:v>
                </c:pt>
                <c:pt idx="25">
                  <c:v>43466</c:v>
                </c:pt>
                <c:pt idx="26">
                  <c:v>43497</c:v>
                </c:pt>
                <c:pt idx="27">
                  <c:v>43525</c:v>
                </c:pt>
                <c:pt idx="28">
                  <c:v>43556</c:v>
                </c:pt>
                <c:pt idx="29">
                  <c:v>43586</c:v>
                </c:pt>
                <c:pt idx="30">
                  <c:v>43617</c:v>
                </c:pt>
                <c:pt idx="31">
                  <c:v>43647</c:v>
                </c:pt>
                <c:pt idx="32">
                  <c:v>43678</c:v>
                </c:pt>
                <c:pt idx="33">
                  <c:v>43709</c:v>
                </c:pt>
                <c:pt idx="34">
                  <c:v>43739</c:v>
                </c:pt>
                <c:pt idx="35">
                  <c:v>43770</c:v>
                </c:pt>
                <c:pt idx="36">
                  <c:v>43800</c:v>
                </c:pt>
              </c:numCache>
            </c:numRef>
          </c:cat>
          <c:val>
            <c:numRef>
              <c:f>Netherlands!$D$2:$D$38</c:f>
              <c:numCache>
                <c:formatCode>0.00</c:formatCode>
                <c:ptCount val="37"/>
                <c:pt idx="1">
                  <c:v>-0.79999999999999716</c:v>
                </c:pt>
                <c:pt idx="2">
                  <c:v>1.7999999999999972</c:v>
                </c:pt>
                <c:pt idx="3">
                  <c:v>-0.5</c:v>
                </c:pt>
                <c:pt idx="4">
                  <c:v>0</c:v>
                </c:pt>
                <c:pt idx="5">
                  <c:v>-0.19999999999999574</c:v>
                </c:pt>
                <c:pt idx="6">
                  <c:v>-8</c:v>
                </c:pt>
                <c:pt idx="7">
                  <c:v>9.2999999999999972</c:v>
                </c:pt>
                <c:pt idx="8">
                  <c:v>0.80000000000000426</c:v>
                </c:pt>
                <c:pt idx="9">
                  <c:v>0.29999999999999716</c:v>
                </c:pt>
                <c:pt idx="10">
                  <c:v>0.39999999999999858</c:v>
                </c:pt>
                <c:pt idx="11">
                  <c:v>2</c:v>
                </c:pt>
                <c:pt idx="12">
                  <c:v>-0.19999999999999574</c:v>
                </c:pt>
                <c:pt idx="13">
                  <c:v>0.29999999999999716</c:v>
                </c:pt>
                <c:pt idx="14">
                  <c:v>0.89999999999999858</c:v>
                </c:pt>
                <c:pt idx="15">
                  <c:v>-1.8999999999999986</c:v>
                </c:pt>
                <c:pt idx="16">
                  <c:v>-0.79999999999999716</c:v>
                </c:pt>
                <c:pt idx="17">
                  <c:v>-0.40000000000000568</c:v>
                </c:pt>
                <c:pt idx="18">
                  <c:v>-0.19999999999999574</c:v>
                </c:pt>
                <c:pt idx="19">
                  <c:v>-2.1000000000000014</c:v>
                </c:pt>
                <c:pt idx="20">
                  <c:v>1.1000000000000014</c:v>
                </c:pt>
                <c:pt idx="21">
                  <c:v>0.69999999999999574</c:v>
                </c:pt>
                <c:pt idx="22">
                  <c:v>-2.6999999999999957</c:v>
                </c:pt>
                <c:pt idx="23">
                  <c:v>-1</c:v>
                </c:pt>
                <c:pt idx="24">
                  <c:v>1.1000000000000014</c:v>
                </c:pt>
                <c:pt idx="25">
                  <c:v>-2.1000000000000014</c:v>
                </c:pt>
                <c:pt idx="26">
                  <c:v>-2.3999999999999986</c:v>
                </c:pt>
                <c:pt idx="27">
                  <c:v>-0.20000000000000284</c:v>
                </c:pt>
                <c:pt idx="28">
                  <c:v>-0.5</c:v>
                </c:pt>
                <c:pt idx="29">
                  <c:v>0.20000000000000284</c:v>
                </c:pt>
                <c:pt idx="30">
                  <c:v>-1.5</c:v>
                </c:pt>
                <c:pt idx="31">
                  <c:v>0</c:v>
                </c:pt>
                <c:pt idx="32">
                  <c:v>0.89999999999999858</c:v>
                </c:pt>
                <c:pt idx="33">
                  <c:v>0</c:v>
                </c:pt>
                <c:pt idx="34">
                  <c:v>-1.3000000000000043</c:v>
                </c:pt>
                <c:pt idx="35">
                  <c:v>-0.69999999999999574</c:v>
                </c:pt>
                <c:pt idx="36">
                  <c:v>-1.3000000000000043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30-4C91-A85A-BBE4BA4682CB}"/>
            </c:ext>
          </c:extLst>
        </c:ser>
        <c:ser>
          <c:idx val="2"/>
          <c:order val="2"/>
          <c:tx>
            <c:strRef>
              <c:f>Netherlands!$E$1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Netherlands!$B$2:$B$38</c:f>
              <c:numCache>
                <c:formatCode>m/d/yyyy</c:formatCode>
                <c:ptCount val="37"/>
                <c:pt idx="0">
                  <c:v>42705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  <c:pt idx="6">
                  <c:v>44154</c:v>
                </c:pt>
                <c:pt idx="7">
                  <c:v>42917</c:v>
                </c:pt>
                <c:pt idx="8">
                  <c:v>42948</c:v>
                </c:pt>
                <c:pt idx="9">
                  <c:v>42979</c:v>
                </c:pt>
                <c:pt idx="10">
                  <c:v>43009</c:v>
                </c:pt>
                <c:pt idx="11">
                  <c:v>43040</c:v>
                </c:pt>
                <c:pt idx="12">
                  <c:v>43070</c:v>
                </c:pt>
                <c:pt idx="13">
                  <c:v>43101</c:v>
                </c:pt>
                <c:pt idx="14">
                  <c:v>43132</c:v>
                </c:pt>
                <c:pt idx="15">
                  <c:v>43160</c:v>
                </c:pt>
                <c:pt idx="16">
                  <c:v>43191</c:v>
                </c:pt>
                <c:pt idx="17">
                  <c:v>43221</c:v>
                </c:pt>
                <c:pt idx="18">
                  <c:v>43252</c:v>
                </c:pt>
                <c:pt idx="19">
                  <c:v>43282</c:v>
                </c:pt>
                <c:pt idx="20">
                  <c:v>43313</c:v>
                </c:pt>
                <c:pt idx="21">
                  <c:v>43344</c:v>
                </c:pt>
                <c:pt idx="22">
                  <c:v>43374</c:v>
                </c:pt>
                <c:pt idx="23">
                  <c:v>43405</c:v>
                </c:pt>
                <c:pt idx="24">
                  <c:v>43435</c:v>
                </c:pt>
                <c:pt idx="25">
                  <c:v>43466</c:v>
                </c:pt>
                <c:pt idx="26">
                  <c:v>43497</c:v>
                </c:pt>
                <c:pt idx="27">
                  <c:v>43525</c:v>
                </c:pt>
                <c:pt idx="28">
                  <c:v>43556</c:v>
                </c:pt>
                <c:pt idx="29">
                  <c:v>43586</c:v>
                </c:pt>
                <c:pt idx="30">
                  <c:v>43617</c:v>
                </c:pt>
                <c:pt idx="31">
                  <c:v>43647</c:v>
                </c:pt>
                <c:pt idx="32">
                  <c:v>43678</c:v>
                </c:pt>
                <c:pt idx="33">
                  <c:v>43709</c:v>
                </c:pt>
                <c:pt idx="34">
                  <c:v>43739</c:v>
                </c:pt>
                <c:pt idx="35">
                  <c:v>43770</c:v>
                </c:pt>
                <c:pt idx="36">
                  <c:v>43800</c:v>
                </c:pt>
              </c:numCache>
            </c:numRef>
          </c:cat>
          <c:val>
            <c:numRef>
              <c:f>Netherlands!$E$2:$E$38</c:f>
              <c:numCache>
                <c:formatCode>0.00</c:formatCode>
                <c:ptCount val="3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58.790909090909082</c:v>
                </c:pt>
                <c:pt idx="12">
                  <c:v>59.236363636363642</c:v>
                </c:pt>
                <c:pt idx="13">
                  <c:v>59.781818181818181</c:v>
                </c:pt>
                <c:pt idx="14">
                  <c:v>60.245454545454542</c:v>
                </c:pt>
                <c:pt idx="15">
                  <c:v>60.581818181818178</c:v>
                </c:pt>
                <c:pt idx="16">
                  <c:v>60.845454545454544</c:v>
                </c:pt>
                <c:pt idx="17">
                  <c:v>61.090909090909093</c:v>
                </c:pt>
                <c:pt idx="18">
                  <c:v>61.008333333333333</c:v>
                </c:pt>
                <c:pt idx="19">
                  <c:v>60.93333333333333</c:v>
                </c:pt>
                <c:pt idx="20">
                  <c:v>60.883333333333333</c:v>
                </c:pt>
                <c:pt idx="21">
                  <c:v>60.866666666666667</c:v>
                </c:pt>
                <c:pt idx="22">
                  <c:v>60.591666666666669</c:v>
                </c:pt>
                <c:pt idx="23">
                  <c:v>60.06666666666667</c:v>
                </c:pt>
                <c:pt idx="24">
                  <c:v>59.650000000000013</c:v>
                </c:pt>
                <c:pt idx="25">
                  <c:v>59.033333333333353</c:v>
                </c:pt>
                <c:pt idx="26">
                  <c:v>58.14166666666668</c:v>
                </c:pt>
                <c:pt idx="27">
                  <c:v>57.39166666666668</c:v>
                </c:pt>
                <c:pt idx="28">
                  <c:v>56.666666666666679</c:v>
                </c:pt>
                <c:pt idx="29">
                  <c:v>55.991666666666674</c:v>
                </c:pt>
                <c:pt idx="30">
                  <c:v>55.208333333333336</c:v>
                </c:pt>
                <c:pt idx="31">
                  <c:v>54.600000000000016</c:v>
                </c:pt>
                <c:pt idx="32">
                  <c:v>53.975000000000001</c:v>
                </c:pt>
                <c:pt idx="33">
                  <c:v>53.291666666666664</c:v>
                </c:pt>
                <c:pt idx="34">
                  <c:v>52.724999999999994</c:v>
                </c:pt>
                <c:pt idx="35">
                  <c:v>52.18333333333333</c:v>
                </c:pt>
                <c:pt idx="36">
                  <c:v>51.441666666666663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30-4C91-A85A-BBE4BA4682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'New Zealand'!$C$1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'New Zealand'!$B$2:$B$209</c:f>
              <c:numCache>
                <c:formatCode>m/d/yyyy</c:formatCode>
                <c:ptCount val="208"/>
                <c:pt idx="0">
                  <c:v>37469</c:v>
                </c:pt>
                <c:pt idx="1">
                  <c:v>37500</c:v>
                </c:pt>
                <c:pt idx="2">
                  <c:v>37530</c:v>
                </c:pt>
                <c:pt idx="3">
                  <c:v>37561</c:v>
                </c:pt>
                <c:pt idx="4">
                  <c:v>37591</c:v>
                </c:pt>
                <c:pt idx="5">
                  <c:v>37622</c:v>
                </c:pt>
                <c:pt idx="6">
                  <c:v>44154</c:v>
                </c:pt>
                <c:pt idx="7">
                  <c:v>37681</c:v>
                </c:pt>
                <c:pt idx="8">
                  <c:v>37712</c:v>
                </c:pt>
                <c:pt idx="9">
                  <c:v>37742</c:v>
                </c:pt>
                <c:pt idx="10">
                  <c:v>37773</c:v>
                </c:pt>
                <c:pt idx="11">
                  <c:v>37803</c:v>
                </c:pt>
                <c:pt idx="12">
                  <c:v>37834</c:v>
                </c:pt>
                <c:pt idx="13">
                  <c:v>37865</c:v>
                </c:pt>
                <c:pt idx="14">
                  <c:v>37895</c:v>
                </c:pt>
                <c:pt idx="15">
                  <c:v>37926</c:v>
                </c:pt>
                <c:pt idx="16">
                  <c:v>37956</c:v>
                </c:pt>
                <c:pt idx="17">
                  <c:v>37987</c:v>
                </c:pt>
                <c:pt idx="18">
                  <c:v>38018</c:v>
                </c:pt>
                <c:pt idx="19">
                  <c:v>38047</c:v>
                </c:pt>
                <c:pt idx="20">
                  <c:v>38078</c:v>
                </c:pt>
                <c:pt idx="21">
                  <c:v>38108</c:v>
                </c:pt>
                <c:pt idx="22">
                  <c:v>38139</c:v>
                </c:pt>
                <c:pt idx="23">
                  <c:v>38169</c:v>
                </c:pt>
                <c:pt idx="24">
                  <c:v>38200</c:v>
                </c:pt>
                <c:pt idx="25">
                  <c:v>38231</c:v>
                </c:pt>
                <c:pt idx="26">
                  <c:v>38261</c:v>
                </c:pt>
                <c:pt idx="27">
                  <c:v>38292</c:v>
                </c:pt>
                <c:pt idx="28">
                  <c:v>38322</c:v>
                </c:pt>
                <c:pt idx="29">
                  <c:v>38353</c:v>
                </c:pt>
                <c:pt idx="30">
                  <c:v>38384</c:v>
                </c:pt>
                <c:pt idx="31">
                  <c:v>38412</c:v>
                </c:pt>
                <c:pt idx="32">
                  <c:v>38443</c:v>
                </c:pt>
                <c:pt idx="33">
                  <c:v>38473</c:v>
                </c:pt>
                <c:pt idx="34">
                  <c:v>38504</c:v>
                </c:pt>
                <c:pt idx="35">
                  <c:v>38534</c:v>
                </c:pt>
                <c:pt idx="36">
                  <c:v>38565</c:v>
                </c:pt>
                <c:pt idx="37">
                  <c:v>38596</c:v>
                </c:pt>
                <c:pt idx="38">
                  <c:v>38626</c:v>
                </c:pt>
                <c:pt idx="39">
                  <c:v>38657</c:v>
                </c:pt>
                <c:pt idx="40">
                  <c:v>38687</c:v>
                </c:pt>
                <c:pt idx="41">
                  <c:v>38718</c:v>
                </c:pt>
                <c:pt idx="42">
                  <c:v>38749</c:v>
                </c:pt>
                <c:pt idx="43">
                  <c:v>38777</c:v>
                </c:pt>
                <c:pt idx="44">
                  <c:v>38808</c:v>
                </c:pt>
                <c:pt idx="45">
                  <c:v>38838</c:v>
                </c:pt>
                <c:pt idx="46">
                  <c:v>38869</c:v>
                </c:pt>
                <c:pt idx="47">
                  <c:v>38899</c:v>
                </c:pt>
                <c:pt idx="48">
                  <c:v>38930</c:v>
                </c:pt>
                <c:pt idx="49">
                  <c:v>38961</c:v>
                </c:pt>
                <c:pt idx="50">
                  <c:v>38991</c:v>
                </c:pt>
                <c:pt idx="51">
                  <c:v>39022</c:v>
                </c:pt>
                <c:pt idx="52">
                  <c:v>39052</c:v>
                </c:pt>
                <c:pt idx="53">
                  <c:v>39083</c:v>
                </c:pt>
                <c:pt idx="54">
                  <c:v>39114</c:v>
                </c:pt>
                <c:pt idx="55">
                  <c:v>39142</c:v>
                </c:pt>
                <c:pt idx="56">
                  <c:v>39173</c:v>
                </c:pt>
                <c:pt idx="57">
                  <c:v>39203</c:v>
                </c:pt>
                <c:pt idx="58">
                  <c:v>39234</c:v>
                </c:pt>
                <c:pt idx="59">
                  <c:v>39264</c:v>
                </c:pt>
                <c:pt idx="60">
                  <c:v>39295</c:v>
                </c:pt>
                <c:pt idx="61">
                  <c:v>39326</c:v>
                </c:pt>
                <c:pt idx="62">
                  <c:v>39356</c:v>
                </c:pt>
                <c:pt idx="63">
                  <c:v>39387</c:v>
                </c:pt>
                <c:pt idx="64">
                  <c:v>39417</c:v>
                </c:pt>
                <c:pt idx="65">
                  <c:v>39448</c:v>
                </c:pt>
                <c:pt idx="66">
                  <c:v>39479</c:v>
                </c:pt>
                <c:pt idx="67">
                  <c:v>39508</c:v>
                </c:pt>
                <c:pt idx="68">
                  <c:v>39539</c:v>
                </c:pt>
                <c:pt idx="69">
                  <c:v>39569</c:v>
                </c:pt>
                <c:pt idx="70">
                  <c:v>39600</c:v>
                </c:pt>
                <c:pt idx="71">
                  <c:v>39630</c:v>
                </c:pt>
                <c:pt idx="72">
                  <c:v>39661</c:v>
                </c:pt>
                <c:pt idx="73">
                  <c:v>39692</c:v>
                </c:pt>
                <c:pt idx="74">
                  <c:v>39722</c:v>
                </c:pt>
                <c:pt idx="75">
                  <c:v>39753</c:v>
                </c:pt>
                <c:pt idx="76">
                  <c:v>39783</c:v>
                </c:pt>
                <c:pt idx="77">
                  <c:v>39814</c:v>
                </c:pt>
                <c:pt idx="78">
                  <c:v>39845</c:v>
                </c:pt>
                <c:pt idx="79">
                  <c:v>39873</c:v>
                </c:pt>
                <c:pt idx="80">
                  <c:v>39904</c:v>
                </c:pt>
                <c:pt idx="81">
                  <c:v>39934</c:v>
                </c:pt>
                <c:pt idx="82">
                  <c:v>39965</c:v>
                </c:pt>
                <c:pt idx="83">
                  <c:v>39995</c:v>
                </c:pt>
                <c:pt idx="84">
                  <c:v>40026</c:v>
                </c:pt>
                <c:pt idx="85">
                  <c:v>40057</c:v>
                </c:pt>
                <c:pt idx="86">
                  <c:v>40087</c:v>
                </c:pt>
                <c:pt idx="87">
                  <c:v>40118</c:v>
                </c:pt>
                <c:pt idx="88">
                  <c:v>40148</c:v>
                </c:pt>
                <c:pt idx="89">
                  <c:v>40179</c:v>
                </c:pt>
                <c:pt idx="90">
                  <c:v>40210</c:v>
                </c:pt>
                <c:pt idx="91">
                  <c:v>40238</c:v>
                </c:pt>
                <c:pt idx="92">
                  <c:v>40269</c:v>
                </c:pt>
                <c:pt idx="93">
                  <c:v>40299</c:v>
                </c:pt>
                <c:pt idx="94">
                  <c:v>40330</c:v>
                </c:pt>
                <c:pt idx="95">
                  <c:v>40360</c:v>
                </c:pt>
                <c:pt idx="96">
                  <c:v>40391</c:v>
                </c:pt>
                <c:pt idx="97">
                  <c:v>40422</c:v>
                </c:pt>
                <c:pt idx="98">
                  <c:v>40452</c:v>
                </c:pt>
                <c:pt idx="99">
                  <c:v>40483</c:v>
                </c:pt>
                <c:pt idx="100">
                  <c:v>40513</c:v>
                </c:pt>
                <c:pt idx="101">
                  <c:v>40544</c:v>
                </c:pt>
                <c:pt idx="102">
                  <c:v>40575</c:v>
                </c:pt>
                <c:pt idx="103">
                  <c:v>40603</c:v>
                </c:pt>
                <c:pt idx="104">
                  <c:v>40634</c:v>
                </c:pt>
                <c:pt idx="105">
                  <c:v>40664</c:v>
                </c:pt>
                <c:pt idx="106">
                  <c:v>40695</c:v>
                </c:pt>
                <c:pt idx="107">
                  <c:v>40725</c:v>
                </c:pt>
                <c:pt idx="108">
                  <c:v>40756</c:v>
                </c:pt>
                <c:pt idx="109">
                  <c:v>40787</c:v>
                </c:pt>
                <c:pt idx="110">
                  <c:v>40817</c:v>
                </c:pt>
                <c:pt idx="111">
                  <c:v>40848</c:v>
                </c:pt>
                <c:pt idx="112">
                  <c:v>40878</c:v>
                </c:pt>
                <c:pt idx="113">
                  <c:v>40909</c:v>
                </c:pt>
                <c:pt idx="114">
                  <c:v>40940</c:v>
                </c:pt>
                <c:pt idx="115">
                  <c:v>40969</c:v>
                </c:pt>
                <c:pt idx="116">
                  <c:v>41000</c:v>
                </c:pt>
                <c:pt idx="117">
                  <c:v>41030</c:v>
                </c:pt>
                <c:pt idx="118">
                  <c:v>41061</c:v>
                </c:pt>
                <c:pt idx="119">
                  <c:v>41091</c:v>
                </c:pt>
                <c:pt idx="120">
                  <c:v>41122</c:v>
                </c:pt>
                <c:pt idx="121">
                  <c:v>41153</c:v>
                </c:pt>
                <c:pt idx="122">
                  <c:v>41183</c:v>
                </c:pt>
                <c:pt idx="123">
                  <c:v>41214</c:v>
                </c:pt>
                <c:pt idx="124">
                  <c:v>41244</c:v>
                </c:pt>
                <c:pt idx="125">
                  <c:v>41275</c:v>
                </c:pt>
                <c:pt idx="126">
                  <c:v>41306</c:v>
                </c:pt>
                <c:pt idx="127">
                  <c:v>41334</c:v>
                </c:pt>
                <c:pt idx="128">
                  <c:v>41365</c:v>
                </c:pt>
                <c:pt idx="129">
                  <c:v>41395</c:v>
                </c:pt>
                <c:pt idx="130">
                  <c:v>41426</c:v>
                </c:pt>
                <c:pt idx="131">
                  <c:v>41456</c:v>
                </c:pt>
                <c:pt idx="132">
                  <c:v>41487</c:v>
                </c:pt>
                <c:pt idx="133">
                  <c:v>41518</c:v>
                </c:pt>
                <c:pt idx="134">
                  <c:v>41548</c:v>
                </c:pt>
                <c:pt idx="135">
                  <c:v>41579</c:v>
                </c:pt>
                <c:pt idx="136">
                  <c:v>41609</c:v>
                </c:pt>
                <c:pt idx="137">
                  <c:v>41640</c:v>
                </c:pt>
                <c:pt idx="138">
                  <c:v>41671</c:v>
                </c:pt>
                <c:pt idx="139">
                  <c:v>41699</c:v>
                </c:pt>
                <c:pt idx="140">
                  <c:v>41730</c:v>
                </c:pt>
                <c:pt idx="141">
                  <c:v>41760</c:v>
                </c:pt>
                <c:pt idx="142">
                  <c:v>41791</c:v>
                </c:pt>
                <c:pt idx="143">
                  <c:v>41821</c:v>
                </c:pt>
                <c:pt idx="144">
                  <c:v>41852</c:v>
                </c:pt>
                <c:pt idx="145">
                  <c:v>41883</c:v>
                </c:pt>
                <c:pt idx="146">
                  <c:v>41913</c:v>
                </c:pt>
                <c:pt idx="147">
                  <c:v>41944</c:v>
                </c:pt>
                <c:pt idx="148">
                  <c:v>41974</c:v>
                </c:pt>
                <c:pt idx="149">
                  <c:v>42005</c:v>
                </c:pt>
                <c:pt idx="150">
                  <c:v>42036</c:v>
                </c:pt>
                <c:pt idx="151">
                  <c:v>42064</c:v>
                </c:pt>
                <c:pt idx="152">
                  <c:v>42095</c:v>
                </c:pt>
                <c:pt idx="153">
                  <c:v>42125</c:v>
                </c:pt>
                <c:pt idx="154">
                  <c:v>42156</c:v>
                </c:pt>
                <c:pt idx="155">
                  <c:v>42186</c:v>
                </c:pt>
                <c:pt idx="156">
                  <c:v>42217</c:v>
                </c:pt>
                <c:pt idx="157">
                  <c:v>42248</c:v>
                </c:pt>
                <c:pt idx="158">
                  <c:v>42278</c:v>
                </c:pt>
                <c:pt idx="159">
                  <c:v>42309</c:v>
                </c:pt>
                <c:pt idx="160">
                  <c:v>42339</c:v>
                </c:pt>
                <c:pt idx="161">
                  <c:v>42370</c:v>
                </c:pt>
                <c:pt idx="162">
                  <c:v>42401</c:v>
                </c:pt>
                <c:pt idx="163">
                  <c:v>42430</c:v>
                </c:pt>
                <c:pt idx="164">
                  <c:v>42461</c:v>
                </c:pt>
                <c:pt idx="165">
                  <c:v>42491</c:v>
                </c:pt>
                <c:pt idx="166">
                  <c:v>42522</c:v>
                </c:pt>
                <c:pt idx="167">
                  <c:v>42552</c:v>
                </c:pt>
                <c:pt idx="168">
                  <c:v>42583</c:v>
                </c:pt>
                <c:pt idx="169">
                  <c:v>42614</c:v>
                </c:pt>
                <c:pt idx="170">
                  <c:v>42644</c:v>
                </c:pt>
                <c:pt idx="171">
                  <c:v>42675</c:v>
                </c:pt>
                <c:pt idx="172">
                  <c:v>42705</c:v>
                </c:pt>
                <c:pt idx="173">
                  <c:v>42736</c:v>
                </c:pt>
                <c:pt idx="174">
                  <c:v>42767</c:v>
                </c:pt>
                <c:pt idx="175">
                  <c:v>42795</c:v>
                </c:pt>
                <c:pt idx="176">
                  <c:v>42826</c:v>
                </c:pt>
                <c:pt idx="177">
                  <c:v>42856</c:v>
                </c:pt>
                <c:pt idx="178">
                  <c:v>42887</c:v>
                </c:pt>
                <c:pt idx="179">
                  <c:v>42917</c:v>
                </c:pt>
                <c:pt idx="180">
                  <c:v>42948</c:v>
                </c:pt>
                <c:pt idx="181">
                  <c:v>42979</c:v>
                </c:pt>
                <c:pt idx="182">
                  <c:v>43009</c:v>
                </c:pt>
                <c:pt idx="183">
                  <c:v>43040</c:v>
                </c:pt>
                <c:pt idx="184">
                  <c:v>43070</c:v>
                </c:pt>
                <c:pt idx="185">
                  <c:v>43101</c:v>
                </c:pt>
                <c:pt idx="186">
                  <c:v>43132</c:v>
                </c:pt>
                <c:pt idx="187">
                  <c:v>43160</c:v>
                </c:pt>
                <c:pt idx="188">
                  <c:v>43191</c:v>
                </c:pt>
                <c:pt idx="189">
                  <c:v>43221</c:v>
                </c:pt>
                <c:pt idx="190">
                  <c:v>43252</c:v>
                </c:pt>
                <c:pt idx="191">
                  <c:v>43282</c:v>
                </c:pt>
                <c:pt idx="192">
                  <c:v>43313</c:v>
                </c:pt>
                <c:pt idx="193">
                  <c:v>43344</c:v>
                </c:pt>
                <c:pt idx="194">
                  <c:v>43374</c:v>
                </c:pt>
                <c:pt idx="195">
                  <c:v>43405</c:v>
                </c:pt>
                <c:pt idx="196">
                  <c:v>43435</c:v>
                </c:pt>
                <c:pt idx="197">
                  <c:v>43466</c:v>
                </c:pt>
                <c:pt idx="198">
                  <c:v>43497</c:v>
                </c:pt>
                <c:pt idx="199">
                  <c:v>43525</c:v>
                </c:pt>
                <c:pt idx="200">
                  <c:v>43556</c:v>
                </c:pt>
                <c:pt idx="201">
                  <c:v>43586</c:v>
                </c:pt>
                <c:pt idx="202">
                  <c:v>43617</c:v>
                </c:pt>
                <c:pt idx="203">
                  <c:v>43647</c:v>
                </c:pt>
                <c:pt idx="204">
                  <c:v>43678</c:v>
                </c:pt>
                <c:pt idx="205">
                  <c:v>43709</c:v>
                </c:pt>
                <c:pt idx="206">
                  <c:v>43739</c:v>
                </c:pt>
                <c:pt idx="207">
                  <c:v>43770</c:v>
                </c:pt>
              </c:numCache>
            </c:numRef>
          </c:cat>
          <c:val>
            <c:numRef>
              <c:f>'New Zealand'!$C$2:$C$209</c:f>
              <c:numCache>
                <c:formatCode>0.00</c:formatCode>
                <c:ptCount val="208"/>
                <c:pt idx="0">
                  <c:v>56.9</c:v>
                </c:pt>
                <c:pt idx="1">
                  <c:v>58.6</c:v>
                </c:pt>
                <c:pt idx="2">
                  <c:v>57.9</c:v>
                </c:pt>
                <c:pt idx="3">
                  <c:v>57</c:v>
                </c:pt>
                <c:pt idx="4">
                  <c:v>57.2</c:v>
                </c:pt>
                <c:pt idx="5">
                  <c:v>56</c:v>
                </c:pt>
                <c:pt idx="6">
                  <c:v>51.4</c:v>
                </c:pt>
                <c:pt idx="7">
                  <c:v>52.8</c:v>
                </c:pt>
                <c:pt idx="8">
                  <c:v>53.3</c:v>
                </c:pt>
                <c:pt idx="9">
                  <c:v>51.9</c:v>
                </c:pt>
                <c:pt idx="10">
                  <c:v>53.4</c:v>
                </c:pt>
                <c:pt idx="11">
                  <c:v>53.1</c:v>
                </c:pt>
                <c:pt idx="12">
                  <c:v>50.6</c:v>
                </c:pt>
                <c:pt idx="13">
                  <c:v>57.8</c:v>
                </c:pt>
                <c:pt idx="14">
                  <c:v>60.9</c:v>
                </c:pt>
                <c:pt idx="15">
                  <c:v>56.4</c:v>
                </c:pt>
                <c:pt idx="16">
                  <c:v>54.8</c:v>
                </c:pt>
                <c:pt idx="17">
                  <c:v>55.8</c:v>
                </c:pt>
                <c:pt idx="18">
                  <c:v>56.8</c:v>
                </c:pt>
                <c:pt idx="19">
                  <c:v>59</c:v>
                </c:pt>
                <c:pt idx="20">
                  <c:v>58.7</c:v>
                </c:pt>
                <c:pt idx="21">
                  <c:v>56.2</c:v>
                </c:pt>
                <c:pt idx="22">
                  <c:v>62.8</c:v>
                </c:pt>
                <c:pt idx="23">
                  <c:v>58.8</c:v>
                </c:pt>
                <c:pt idx="24">
                  <c:v>57.4</c:v>
                </c:pt>
                <c:pt idx="25">
                  <c:v>55</c:v>
                </c:pt>
                <c:pt idx="26">
                  <c:v>52.9</c:v>
                </c:pt>
                <c:pt idx="27">
                  <c:v>57.9</c:v>
                </c:pt>
                <c:pt idx="28">
                  <c:v>59</c:v>
                </c:pt>
                <c:pt idx="29">
                  <c:v>57</c:v>
                </c:pt>
                <c:pt idx="30">
                  <c:v>56.3</c:v>
                </c:pt>
                <c:pt idx="31">
                  <c:v>51.6</c:v>
                </c:pt>
                <c:pt idx="32">
                  <c:v>51.6</c:v>
                </c:pt>
                <c:pt idx="33">
                  <c:v>51.3</c:v>
                </c:pt>
                <c:pt idx="34">
                  <c:v>52.9</c:v>
                </c:pt>
                <c:pt idx="35">
                  <c:v>49.2</c:v>
                </c:pt>
                <c:pt idx="36">
                  <c:v>51.8</c:v>
                </c:pt>
                <c:pt idx="37">
                  <c:v>50.6</c:v>
                </c:pt>
                <c:pt idx="38">
                  <c:v>45.9</c:v>
                </c:pt>
                <c:pt idx="39">
                  <c:v>44.3</c:v>
                </c:pt>
                <c:pt idx="40">
                  <c:v>48.5</c:v>
                </c:pt>
                <c:pt idx="41">
                  <c:v>48.6</c:v>
                </c:pt>
                <c:pt idx="42">
                  <c:v>52.2</c:v>
                </c:pt>
                <c:pt idx="43">
                  <c:v>53.5</c:v>
                </c:pt>
                <c:pt idx="44">
                  <c:v>52</c:v>
                </c:pt>
                <c:pt idx="45">
                  <c:v>57.2</c:v>
                </c:pt>
                <c:pt idx="46">
                  <c:v>53.8</c:v>
                </c:pt>
                <c:pt idx="47">
                  <c:v>53.4</c:v>
                </c:pt>
                <c:pt idx="48">
                  <c:v>52.5</c:v>
                </c:pt>
                <c:pt idx="49">
                  <c:v>51.3</c:v>
                </c:pt>
                <c:pt idx="50">
                  <c:v>56.5</c:v>
                </c:pt>
                <c:pt idx="51">
                  <c:v>54.8</c:v>
                </c:pt>
                <c:pt idx="52">
                  <c:v>54.2</c:v>
                </c:pt>
                <c:pt idx="53">
                  <c:v>56</c:v>
                </c:pt>
                <c:pt idx="54">
                  <c:v>54.7</c:v>
                </c:pt>
                <c:pt idx="55">
                  <c:v>57.6</c:v>
                </c:pt>
                <c:pt idx="56">
                  <c:v>53.3</c:v>
                </c:pt>
                <c:pt idx="57">
                  <c:v>55.4</c:v>
                </c:pt>
                <c:pt idx="58">
                  <c:v>51.4</c:v>
                </c:pt>
                <c:pt idx="59">
                  <c:v>54</c:v>
                </c:pt>
                <c:pt idx="60">
                  <c:v>56.6</c:v>
                </c:pt>
                <c:pt idx="61">
                  <c:v>54.2</c:v>
                </c:pt>
                <c:pt idx="62">
                  <c:v>57.4</c:v>
                </c:pt>
                <c:pt idx="63">
                  <c:v>57.2</c:v>
                </c:pt>
                <c:pt idx="64">
                  <c:v>53.2</c:v>
                </c:pt>
                <c:pt idx="65">
                  <c:v>53.1</c:v>
                </c:pt>
                <c:pt idx="66">
                  <c:v>52.6</c:v>
                </c:pt>
                <c:pt idx="67">
                  <c:v>48.1</c:v>
                </c:pt>
                <c:pt idx="68">
                  <c:v>50.4</c:v>
                </c:pt>
                <c:pt idx="69">
                  <c:v>48.3</c:v>
                </c:pt>
                <c:pt idx="70">
                  <c:v>44.3</c:v>
                </c:pt>
                <c:pt idx="71">
                  <c:v>48.2</c:v>
                </c:pt>
                <c:pt idx="72">
                  <c:v>46.1</c:v>
                </c:pt>
                <c:pt idx="73">
                  <c:v>46.8</c:v>
                </c:pt>
                <c:pt idx="74">
                  <c:v>44</c:v>
                </c:pt>
                <c:pt idx="75">
                  <c:v>36.1</c:v>
                </c:pt>
                <c:pt idx="76">
                  <c:v>42.4</c:v>
                </c:pt>
                <c:pt idx="77">
                  <c:v>42.2</c:v>
                </c:pt>
                <c:pt idx="78">
                  <c:v>38.9</c:v>
                </c:pt>
                <c:pt idx="79">
                  <c:v>41.6</c:v>
                </c:pt>
                <c:pt idx="80">
                  <c:v>43.3</c:v>
                </c:pt>
                <c:pt idx="81">
                  <c:v>41.9</c:v>
                </c:pt>
                <c:pt idx="82">
                  <c:v>45.6</c:v>
                </c:pt>
                <c:pt idx="83">
                  <c:v>49.7</c:v>
                </c:pt>
                <c:pt idx="84">
                  <c:v>49.6</c:v>
                </c:pt>
                <c:pt idx="85">
                  <c:v>52.7</c:v>
                </c:pt>
                <c:pt idx="86">
                  <c:v>51.7</c:v>
                </c:pt>
                <c:pt idx="87">
                  <c:v>53.3</c:v>
                </c:pt>
                <c:pt idx="88">
                  <c:v>53.1</c:v>
                </c:pt>
                <c:pt idx="89">
                  <c:v>51.8</c:v>
                </c:pt>
                <c:pt idx="90">
                  <c:v>52.5</c:v>
                </c:pt>
                <c:pt idx="91">
                  <c:v>55.8</c:v>
                </c:pt>
                <c:pt idx="92">
                  <c:v>58.4</c:v>
                </c:pt>
                <c:pt idx="93">
                  <c:v>51.8</c:v>
                </c:pt>
                <c:pt idx="94">
                  <c:v>54.9</c:v>
                </c:pt>
                <c:pt idx="95">
                  <c:v>50.3</c:v>
                </c:pt>
                <c:pt idx="96">
                  <c:v>50.3</c:v>
                </c:pt>
                <c:pt idx="97">
                  <c:v>51</c:v>
                </c:pt>
                <c:pt idx="98">
                  <c:v>51.4</c:v>
                </c:pt>
                <c:pt idx="99">
                  <c:v>55</c:v>
                </c:pt>
                <c:pt idx="100">
                  <c:v>53.2</c:v>
                </c:pt>
                <c:pt idx="101">
                  <c:v>52.9</c:v>
                </c:pt>
                <c:pt idx="102">
                  <c:v>51.3</c:v>
                </c:pt>
                <c:pt idx="103">
                  <c:v>49</c:v>
                </c:pt>
                <c:pt idx="104">
                  <c:v>53.1</c:v>
                </c:pt>
                <c:pt idx="105">
                  <c:v>52.9</c:v>
                </c:pt>
                <c:pt idx="106">
                  <c:v>54.3</c:v>
                </c:pt>
                <c:pt idx="107">
                  <c:v>52.9</c:v>
                </c:pt>
                <c:pt idx="108">
                  <c:v>53.3</c:v>
                </c:pt>
                <c:pt idx="109">
                  <c:v>51.2</c:v>
                </c:pt>
                <c:pt idx="110">
                  <c:v>47.1</c:v>
                </c:pt>
                <c:pt idx="111">
                  <c:v>47.8</c:v>
                </c:pt>
                <c:pt idx="112">
                  <c:v>52.1</c:v>
                </c:pt>
                <c:pt idx="113">
                  <c:v>50.6</c:v>
                </c:pt>
                <c:pt idx="114">
                  <c:v>55.9</c:v>
                </c:pt>
                <c:pt idx="115">
                  <c:v>53.6</c:v>
                </c:pt>
                <c:pt idx="116">
                  <c:v>48.5</c:v>
                </c:pt>
                <c:pt idx="117">
                  <c:v>54.2</c:v>
                </c:pt>
                <c:pt idx="118">
                  <c:v>50.5</c:v>
                </c:pt>
                <c:pt idx="119">
                  <c:v>49.6</c:v>
                </c:pt>
                <c:pt idx="120">
                  <c:v>47.5</c:v>
                </c:pt>
                <c:pt idx="121">
                  <c:v>48.5</c:v>
                </c:pt>
                <c:pt idx="122">
                  <c:v>51.3</c:v>
                </c:pt>
                <c:pt idx="123">
                  <c:v>50.8</c:v>
                </c:pt>
                <c:pt idx="124">
                  <c:v>50.1</c:v>
                </c:pt>
                <c:pt idx="125">
                  <c:v>55.6</c:v>
                </c:pt>
                <c:pt idx="126">
                  <c:v>55.2</c:v>
                </c:pt>
                <c:pt idx="127">
                  <c:v>52.7</c:v>
                </c:pt>
                <c:pt idx="128">
                  <c:v>56.1</c:v>
                </c:pt>
                <c:pt idx="129">
                  <c:v>59.1</c:v>
                </c:pt>
                <c:pt idx="130">
                  <c:v>55.1</c:v>
                </c:pt>
                <c:pt idx="131">
                  <c:v>60.3</c:v>
                </c:pt>
                <c:pt idx="132">
                  <c:v>56.8</c:v>
                </c:pt>
                <c:pt idx="133">
                  <c:v>52.8</c:v>
                </c:pt>
                <c:pt idx="134">
                  <c:v>55.5</c:v>
                </c:pt>
                <c:pt idx="135">
                  <c:v>57.3</c:v>
                </c:pt>
                <c:pt idx="136">
                  <c:v>55.6</c:v>
                </c:pt>
                <c:pt idx="137">
                  <c:v>57.1</c:v>
                </c:pt>
                <c:pt idx="138">
                  <c:v>56</c:v>
                </c:pt>
                <c:pt idx="139">
                  <c:v>58.1</c:v>
                </c:pt>
                <c:pt idx="140">
                  <c:v>55.3</c:v>
                </c:pt>
                <c:pt idx="141">
                  <c:v>54</c:v>
                </c:pt>
                <c:pt idx="142">
                  <c:v>53.3</c:v>
                </c:pt>
                <c:pt idx="143">
                  <c:v>54.9</c:v>
                </c:pt>
                <c:pt idx="144">
                  <c:v>56.5</c:v>
                </c:pt>
                <c:pt idx="145">
                  <c:v>57.4</c:v>
                </c:pt>
                <c:pt idx="146">
                  <c:v>58.5</c:v>
                </c:pt>
                <c:pt idx="147">
                  <c:v>54.5</c:v>
                </c:pt>
                <c:pt idx="148">
                  <c:v>56.4</c:v>
                </c:pt>
                <c:pt idx="149">
                  <c:v>51.5</c:v>
                </c:pt>
                <c:pt idx="150">
                  <c:v>56.6</c:v>
                </c:pt>
                <c:pt idx="151">
                  <c:v>55</c:v>
                </c:pt>
                <c:pt idx="152">
                  <c:v>52.1</c:v>
                </c:pt>
                <c:pt idx="153">
                  <c:v>51.6</c:v>
                </c:pt>
                <c:pt idx="154">
                  <c:v>55.2</c:v>
                </c:pt>
                <c:pt idx="155">
                  <c:v>54.7</c:v>
                </c:pt>
                <c:pt idx="156">
                  <c:v>55.1</c:v>
                </c:pt>
                <c:pt idx="157">
                  <c:v>54.3</c:v>
                </c:pt>
                <c:pt idx="158">
                  <c:v>53</c:v>
                </c:pt>
                <c:pt idx="159">
                  <c:v>54.9</c:v>
                </c:pt>
                <c:pt idx="160">
                  <c:v>56.6</c:v>
                </c:pt>
                <c:pt idx="161">
                  <c:v>59.8</c:v>
                </c:pt>
                <c:pt idx="162">
                  <c:v>55.9</c:v>
                </c:pt>
                <c:pt idx="163">
                  <c:v>54.5</c:v>
                </c:pt>
                <c:pt idx="164">
                  <c:v>56.2</c:v>
                </c:pt>
                <c:pt idx="165">
                  <c:v>56.5</c:v>
                </c:pt>
                <c:pt idx="166">
                  <c:v>57.5</c:v>
                </c:pt>
                <c:pt idx="167">
                  <c:v>56.4</c:v>
                </c:pt>
                <c:pt idx="168">
                  <c:v>55</c:v>
                </c:pt>
                <c:pt idx="169">
                  <c:v>57.5</c:v>
                </c:pt>
                <c:pt idx="170">
                  <c:v>54.5</c:v>
                </c:pt>
                <c:pt idx="171">
                  <c:v>54.1</c:v>
                </c:pt>
                <c:pt idx="172">
                  <c:v>54.2</c:v>
                </c:pt>
                <c:pt idx="173">
                  <c:v>53.2</c:v>
                </c:pt>
                <c:pt idx="174">
                  <c:v>55.9</c:v>
                </c:pt>
                <c:pt idx="175">
                  <c:v>59.1</c:v>
                </c:pt>
                <c:pt idx="176">
                  <c:v>56.2</c:v>
                </c:pt>
                <c:pt idx="177">
                  <c:v>57.9</c:v>
                </c:pt>
                <c:pt idx="178">
                  <c:v>55.8</c:v>
                </c:pt>
                <c:pt idx="179">
                  <c:v>56.4</c:v>
                </c:pt>
                <c:pt idx="180">
                  <c:v>58.3</c:v>
                </c:pt>
                <c:pt idx="181">
                  <c:v>57.9</c:v>
                </c:pt>
                <c:pt idx="182">
                  <c:v>56.5</c:v>
                </c:pt>
                <c:pt idx="183">
                  <c:v>57.2</c:v>
                </c:pt>
                <c:pt idx="184">
                  <c:v>50.4</c:v>
                </c:pt>
                <c:pt idx="185">
                  <c:v>55.5</c:v>
                </c:pt>
                <c:pt idx="186">
                  <c:v>53.2</c:v>
                </c:pt>
                <c:pt idx="187">
                  <c:v>53.5</c:v>
                </c:pt>
                <c:pt idx="188">
                  <c:v>58.7</c:v>
                </c:pt>
                <c:pt idx="189">
                  <c:v>54.6</c:v>
                </c:pt>
                <c:pt idx="190">
                  <c:v>52.6</c:v>
                </c:pt>
                <c:pt idx="191">
                  <c:v>51.9</c:v>
                </c:pt>
                <c:pt idx="192">
                  <c:v>52.6</c:v>
                </c:pt>
                <c:pt idx="193">
                  <c:v>52.2</c:v>
                </c:pt>
                <c:pt idx="194">
                  <c:v>53</c:v>
                </c:pt>
                <c:pt idx="195">
                  <c:v>53.2</c:v>
                </c:pt>
                <c:pt idx="196">
                  <c:v>54.7</c:v>
                </c:pt>
                <c:pt idx="197">
                  <c:v>52.8</c:v>
                </c:pt>
                <c:pt idx="198">
                  <c:v>53.4</c:v>
                </c:pt>
                <c:pt idx="199">
                  <c:v>51.7</c:v>
                </c:pt>
                <c:pt idx="200">
                  <c:v>52.8</c:v>
                </c:pt>
                <c:pt idx="201">
                  <c:v>50.3</c:v>
                </c:pt>
                <c:pt idx="202">
                  <c:v>51.2</c:v>
                </c:pt>
                <c:pt idx="203">
                  <c:v>48.3</c:v>
                </c:pt>
                <c:pt idx="204">
                  <c:v>48.6</c:v>
                </c:pt>
                <c:pt idx="205">
                  <c:v>48.8</c:v>
                </c:pt>
                <c:pt idx="206">
                  <c:v>52.6</c:v>
                </c:pt>
                <c:pt idx="207">
                  <c:v>51.4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B9-4C66-AFAC-FDA91131DADD}"/>
            </c:ext>
          </c:extLst>
        </c:ser>
        <c:ser>
          <c:idx val="1"/>
          <c:order val="1"/>
          <c:tx>
            <c:strRef>
              <c:f>'New Zealand'!$D$1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'New Zealand'!$B$2:$B$209</c:f>
              <c:numCache>
                <c:formatCode>m/d/yyyy</c:formatCode>
                <c:ptCount val="208"/>
                <c:pt idx="0">
                  <c:v>37469</c:v>
                </c:pt>
                <c:pt idx="1">
                  <c:v>37500</c:v>
                </c:pt>
                <c:pt idx="2">
                  <c:v>37530</c:v>
                </c:pt>
                <c:pt idx="3">
                  <c:v>37561</c:v>
                </c:pt>
                <c:pt idx="4">
                  <c:v>37591</c:v>
                </c:pt>
                <c:pt idx="5">
                  <c:v>37622</c:v>
                </c:pt>
                <c:pt idx="6">
                  <c:v>44154</c:v>
                </c:pt>
                <c:pt idx="7">
                  <c:v>37681</c:v>
                </c:pt>
                <c:pt idx="8">
                  <c:v>37712</c:v>
                </c:pt>
                <c:pt idx="9">
                  <c:v>37742</c:v>
                </c:pt>
                <c:pt idx="10">
                  <c:v>37773</c:v>
                </c:pt>
                <c:pt idx="11">
                  <c:v>37803</c:v>
                </c:pt>
                <c:pt idx="12">
                  <c:v>37834</c:v>
                </c:pt>
                <c:pt idx="13">
                  <c:v>37865</c:v>
                </c:pt>
                <c:pt idx="14">
                  <c:v>37895</c:v>
                </c:pt>
                <c:pt idx="15">
                  <c:v>37926</c:v>
                </c:pt>
                <c:pt idx="16">
                  <c:v>37956</c:v>
                </c:pt>
                <c:pt idx="17">
                  <c:v>37987</c:v>
                </c:pt>
                <c:pt idx="18">
                  <c:v>38018</c:v>
                </c:pt>
                <c:pt idx="19">
                  <c:v>38047</c:v>
                </c:pt>
                <c:pt idx="20">
                  <c:v>38078</c:v>
                </c:pt>
                <c:pt idx="21">
                  <c:v>38108</c:v>
                </c:pt>
                <c:pt idx="22">
                  <c:v>38139</c:v>
                </c:pt>
                <c:pt idx="23">
                  <c:v>38169</c:v>
                </c:pt>
                <c:pt idx="24">
                  <c:v>38200</c:v>
                </c:pt>
                <c:pt idx="25">
                  <c:v>38231</c:v>
                </c:pt>
                <c:pt idx="26">
                  <c:v>38261</c:v>
                </c:pt>
                <c:pt idx="27">
                  <c:v>38292</c:v>
                </c:pt>
                <c:pt idx="28">
                  <c:v>38322</c:v>
                </c:pt>
                <c:pt idx="29">
                  <c:v>38353</c:v>
                </c:pt>
                <c:pt idx="30">
                  <c:v>38384</c:v>
                </c:pt>
                <c:pt idx="31">
                  <c:v>38412</c:v>
                </c:pt>
                <c:pt idx="32">
                  <c:v>38443</c:v>
                </c:pt>
                <c:pt idx="33">
                  <c:v>38473</c:v>
                </c:pt>
                <c:pt idx="34">
                  <c:v>38504</c:v>
                </c:pt>
                <c:pt idx="35">
                  <c:v>38534</c:v>
                </c:pt>
                <c:pt idx="36">
                  <c:v>38565</c:v>
                </c:pt>
                <c:pt idx="37">
                  <c:v>38596</c:v>
                </c:pt>
                <c:pt idx="38">
                  <c:v>38626</c:v>
                </c:pt>
                <c:pt idx="39">
                  <c:v>38657</c:v>
                </c:pt>
                <c:pt idx="40">
                  <c:v>38687</c:v>
                </c:pt>
                <c:pt idx="41">
                  <c:v>38718</c:v>
                </c:pt>
                <c:pt idx="42">
                  <c:v>38749</c:v>
                </c:pt>
                <c:pt idx="43">
                  <c:v>38777</c:v>
                </c:pt>
                <c:pt idx="44">
                  <c:v>38808</c:v>
                </c:pt>
                <c:pt idx="45">
                  <c:v>38838</c:v>
                </c:pt>
                <c:pt idx="46">
                  <c:v>38869</c:v>
                </c:pt>
                <c:pt idx="47">
                  <c:v>38899</c:v>
                </c:pt>
                <c:pt idx="48">
                  <c:v>38930</c:v>
                </c:pt>
                <c:pt idx="49">
                  <c:v>38961</c:v>
                </c:pt>
                <c:pt idx="50">
                  <c:v>38991</c:v>
                </c:pt>
                <c:pt idx="51">
                  <c:v>39022</c:v>
                </c:pt>
                <c:pt idx="52">
                  <c:v>39052</c:v>
                </c:pt>
                <c:pt idx="53">
                  <c:v>39083</c:v>
                </c:pt>
                <c:pt idx="54">
                  <c:v>39114</c:v>
                </c:pt>
                <c:pt idx="55">
                  <c:v>39142</c:v>
                </c:pt>
                <c:pt idx="56">
                  <c:v>39173</c:v>
                </c:pt>
                <c:pt idx="57">
                  <c:v>39203</c:v>
                </c:pt>
                <c:pt idx="58">
                  <c:v>39234</c:v>
                </c:pt>
                <c:pt idx="59">
                  <c:v>39264</c:v>
                </c:pt>
                <c:pt idx="60">
                  <c:v>39295</c:v>
                </c:pt>
                <c:pt idx="61">
                  <c:v>39326</c:v>
                </c:pt>
                <c:pt idx="62">
                  <c:v>39356</c:v>
                </c:pt>
                <c:pt idx="63">
                  <c:v>39387</c:v>
                </c:pt>
                <c:pt idx="64">
                  <c:v>39417</c:v>
                </c:pt>
                <c:pt idx="65">
                  <c:v>39448</c:v>
                </c:pt>
                <c:pt idx="66">
                  <c:v>39479</c:v>
                </c:pt>
                <c:pt idx="67">
                  <c:v>39508</c:v>
                </c:pt>
                <c:pt idx="68">
                  <c:v>39539</c:v>
                </c:pt>
                <c:pt idx="69">
                  <c:v>39569</c:v>
                </c:pt>
                <c:pt idx="70">
                  <c:v>39600</c:v>
                </c:pt>
                <c:pt idx="71">
                  <c:v>39630</c:v>
                </c:pt>
                <c:pt idx="72">
                  <c:v>39661</c:v>
                </c:pt>
                <c:pt idx="73">
                  <c:v>39692</c:v>
                </c:pt>
                <c:pt idx="74">
                  <c:v>39722</c:v>
                </c:pt>
                <c:pt idx="75">
                  <c:v>39753</c:v>
                </c:pt>
                <c:pt idx="76">
                  <c:v>39783</c:v>
                </c:pt>
                <c:pt idx="77">
                  <c:v>39814</c:v>
                </c:pt>
                <c:pt idx="78">
                  <c:v>39845</c:v>
                </c:pt>
                <c:pt idx="79">
                  <c:v>39873</c:v>
                </c:pt>
                <c:pt idx="80">
                  <c:v>39904</c:v>
                </c:pt>
                <c:pt idx="81">
                  <c:v>39934</c:v>
                </c:pt>
                <c:pt idx="82">
                  <c:v>39965</c:v>
                </c:pt>
                <c:pt idx="83">
                  <c:v>39995</c:v>
                </c:pt>
                <c:pt idx="84">
                  <c:v>40026</c:v>
                </c:pt>
                <c:pt idx="85">
                  <c:v>40057</c:v>
                </c:pt>
                <c:pt idx="86">
                  <c:v>40087</c:v>
                </c:pt>
                <c:pt idx="87">
                  <c:v>40118</c:v>
                </c:pt>
                <c:pt idx="88">
                  <c:v>40148</c:v>
                </c:pt>
                <c:pt idx="89">
                  <c:v>40179</c:v>
                </c:pt>
                <c:pt idx="90">
                  <c:v>40210</c:v>
                </c:pt>
                <c:pt idx="91">
                  <c:v>40238</c:v>
                </c:pt>
                <c:pt idx="92">
                  <c:v>40269</c:v>
                </c:pt>
                <c:pt idx="93">
                  <c:v>40299</c:v>
                </c:pt>
                <c:pt idx="94">
                  <c:v>40330</c:v>
                </c:pt>
                <c:pt idx="95">
                  <c:v>40360</c:v>
                </c:pt>
                <c:pt idx="96">
                  <c:v>40391</c:v>
                </c:pt>
                <c:pt idx="97">
                  <c:v>40422</c:v>
                </c:pt>
                <c:pt idx="98">
                  <c:v>40452</c:v>
                </c:pt>
                <c:pt idx="99">
                  <c:v>40483</c:v>
                </c:pt>
                <c:pt idx="100">
                  <c:v>40513</c:v>
                </c:pt>
                <c:pt idx="101">
                  <c:v>40544</c:v>
                </c:pt>
                <c:pt idx="102">
                  <c:v>40575</c:v>
                </c:pt>
                <c:pt idx="103">
                  <c:v>40603</c:v>
                </c:pt>
                <c:pt idx="104">
                  <c:v>40634</c:v>
                </c:pt>
                <c:pt idx="105">
                  <c:v>40664</c:v>
                </c:pt>
                <c:pt idx="106">
                  <c:v>40695</c:v>
                </c:pt>
                <c:pt idx="107">
                  <c:v>40725</c:v>
                </c:pt>
                <c:pt idx="108">
                  <c:v>40756</c:v>
                </c:pt>
                <c:pt idx="109">
                  <c:v>40787</c:v>
                </c:pt>
                <c:pt idx="110">
                  <c:v>40817</c:v>
                </c:pt>
                <c:pt idx="111">
                  <c:v>40848</c:v>
                </c:pt>
                <c:pt idx="112">
                  <c:v>40878</c:v>
                </c:pt>
                <c:pt idx="113">
                  <c:v>40909</c:v>
                </c:pt>
                <c:pt idx="114">
                  <c:v>40940</c:v>
                </c:pt>
                <c:pt idx="115">
                  <c:v>40969</c:v>
                </c:pt>
                <c:pt idx="116">
                  <c:v>41000</c:v>
                </c:pt>
                <c:pt idx="117">
                  <c:v>41030</c:v>
                </c:pt>
                <c:pt idx="118">
                  <c:v>41061</c:v>
                </c:pt>
                <c:pt idx="119">
                  <c:v>41091</c:v>
                </c:pt>
                <c:pt idx="120">
                  <c:v>41122</c:v>
                </c:pt>
                <c:pt idx="121">
                  <c:v>41153</c:v>
                </c:pt>
                <c:pt idx="122">
                  <c:v>41183</c:v>
                </c:pt>
                <c:pt idx="123">
                  <c:v>41214</c:v>
                </c:pt>
                <c:pt idx="124">
                  <c:v>41244</c:v>
                </c:pt>
                <c:pt idx="125">
                  <c:v>41275</c:v>
                </c:pt>
                <c:pt idx="126">
                  <c:v>41306</c:v>
                </c:pt>
                <c:pt idx="127">
                  <c:v>41334</c:v>
                </c:pt>
                <c:pt idx="128">
                  <c:v>41365</c:v>
                </c:pt>
                <c:pt idx="129">
                  <c:v>41395</c:v>
                </c:pt>
                <c:pt idx="130">
                  <c:v>41426</c:v>
                </c:pt>
                <c:pt idx="131">
                  <c:v>41456</c:v>
                </c:pt>
                <c:pt idx="132">
                  <c:v>41487</c:v>
                </c:pt>
                <c:pt idx="133">
                  <c:v>41518</c:v>
                </c:pt>
                <c:pt idx="134">
                  <c:v>41548</c:v>
                </c:pt>
                <c:pt idx="135">
                  <c:v>41579</c:v>
                </c:pt>
                <c:pt idx="136">
                  <c:v>41609</c:v>
                </c:pt>
                <c:pt idx="137">
                  <c:v>41640</c:v>
                </c:pt>
                <c:pt idx="138">
                  <c:v>41671</c:v>
                </c:pt>
                <c:pt idx="139">
                  <c:v>41699</c:v>
                </c:pt>
                <c:pt idx="140">
                  <c:v>41730</c:v>
                </c:pt>
                <c:pt idx="141">
                  <c:v>41760</c:v>
                </c:pt>
                <c:pt idx="142">
                  <c:v>41791</c:v>
                </c:pt>
                <c:pt idx="143">
                  <c:v>41821</c:v>
                </c:pt>
                <c:pt idx="144">
                  <c:v>41852</c:v>
                </c:pt>
                <c:pt idx="145">
                  <c:v>41883</c:v>
                </c:pt>
                <c:pt idx="146">
                  <c:v>41913</c:v>
                </c:pt>
                <c:pt idx="147">
                  <c:v>41944</c:v>
                </c:pt>
                <c:pt idx="148">
                  <c:v>41974</c:v>
                </c:pt>
                <c:pt idx="149">
                  <c:v>42005</c:v>
                </c:pt>
                <c:pt idx="150">
                  <c:v>42036</c:v>
                </c:pt>
                <c:pt idx="151">
                  <c:v>42064</c:v>
                </c:pt>
                <c:pt idx="152">
                  <c:v>42095</c:v>
                </c:pt>
                <c:pt idx="153">
                  <c:v>42125</c:v>
                </c:pt>
                <c:pt idx="154">
                  <c:v>42156</c:v>
                </c:pt>
                <c:pt idx="155">
                  <c:v>42186</c:v>
                </c:pt>
                <c:pt idx="156">
                  <c:v>42217</c:v>
                </c:pt>
                <c:pt idx="157">
                  <c:v>42248</c:v>
                </c:pt>
                <c:pt idx="158">
                  <c:v>42278</c:v>
                </c:pt>
                <c:pt idx="159">
                  <c:v>42309</c:v>
                </c:pt>
                <c:pt idx="160">
                  <c:v>42339</c:v>
                </c:pt>
                <c:pt idx="161">
                  <c:v>42370</c:v>
                </c:pt>
                <c:pt idx="162">
                  <c:v>42401</c:v>
                </c:pt>
                <c:pt idx="163">
                  <c:v>42430</c:v>
                </c:pt>
                <c:pt idx="164">
                  <c:v>42461</c:v>
                </c:pt>
                <c:pt idx="165">
                  <c:v>42491</c:v>
                </c:pt>
                <c:pt idx="166">
                  <c:v>42522</c:v>
                </c:pt>
                <c:pt idx="167">
                  <c:v>42552</c:v>
                </c:pt>
                <c:pt idx="168">
                  <c:v>42583</c:v>
                </c:pt>
                <c:pt idx="169">
                  <c:v>42614</c:v>
                </c:pt>
                <c:pt idx="170">
                  <c:v>42644</c:v>
                </c:pt>
                <c:pt idx="171">
                  <c:v>42675</c:v>
                </c:pt>
                <c:pt idx="172">
                  <c:v>42705</c:v>
                </c:pt>
                <c:pt idx="173">
                  <c:v>42736</c:v>
                </c:pt>
                <c:pt idx="174">
                  <c:v>42767</c:v>
                </c:pt>
                <c:pt idx="175">
                  <c:v>42795</c:v>
                </c:pt>
                <c:pt idx="176">
                  <c:v>42826</c:v>
                </c:pt>
                <c:pt idx="177">
                  <c:v>42856</c:v>
                </c:pt>
                <c:pt idx="178">
                  <c:v>42887</c:v>
                </c:pt>
                <c:pt idx="179">
                  <c:v>42917</c:v>
                </c:pt>
                <c:pt idx="180">
                  <c:v>42948</c:v>
                </c:pt>
                <c:pt idx="181">
                  <c:v>42979</c:v>
                </c:pt>
                <c:pt idx="182">
                  <c:v>43009</c:v>
                </c:pt>
                <c:pt idx="183">
                  <c:v>43040</c:v>
                </c:pt>
                <c:pt idx="184">
                  <c:v>43070</c:v>
                </c:pt>
                <c:pt idx="185">
                  <c:v>43101</c:v>
                </c:pt>
                <c:pt idx="186">
                  <c:v>43132</c:v>
                </c:pt>
                <c:pt idx="187">
                  <c:v>43160</c:v>
                </c:pt>
                <c:pt idx="188">
                  <c:v>43191</c:v>
                </c:pt>
                <c:pt idx="189">
                  <c:v>43221</c:v>
                </c:pt>
                <c:pt idx="190">
                  <c:v>43252</c:v>
                </c:pt>
                <c:pt idx="191">
                  <c:v>43282</c:v>
                </c:pt>
                <c:pt idx="192">
                  <c:v>43313</c:v>
                </c:pt>
                <c:pt idx="193">
                  <c:v>43344</c:v>
                </c:pt>
                <c:pt idx="194">
                  <c:v>43374</c:v>
                </c:pt>
                <c:pt idx="195">
                  <c:v>43405</c:v>
                </c:pt>
                <c:pt idx="196">
                  <c:v>43435</c:v>
                </c:pt>
                <c:pt idx="197">
                  <c:v>43466</c:v>
                </c:pt>
                <c:pt idx="198">
                  <c:v>43497</c:v>
                </c:pt>
                <c:pt idx="199">
                  <c:v>43525</c:v>
                </c:pt>
                <c:pt idx="200">
                  <c:v>43556</c:v>
                </c:pt>
                <c:pt idx="201">
                  <c:v>43586</c:v>
                </c:pt>
                <c:pt idx="202">
                  <c:v>43617</c:v>
                </c:pt>
                <c:pt idx="203">
                  <c:v>43647</c:v>
                </c:pt>
                <c:pt idx="204">
                  <c:v>43678</c:v>
                </c:pt>
                <c:pt idx="205">
                  <c:v>43709</c:v>
                </c:pt>
                <c:pt idx="206">
                  <c:v>43739</c:v>
                </c:pt>
                <c:pt idx="207">
                  <c:v>43770</c:v>
                </c:pt>
              </c:numCache>
            </c:numRef>
          </c:cat>
          <c:val>
            <c:numRef>
              <c:f>'New Zealand'!$D$2:$D$209</c:f>
              <c:numCache>
                <c:formatCode>0.00</c:formatCode>
                <c:ptCount val="208"/>
                <c:pt idx="1">
                  <c:v>1.7000000000000028</c:v>
                </c:pt>
                <c:pt idx="2">
                  <c:v>-0.70000000000000284</c:v>
                </c:pt>
                <c:pt idx="3">
                  <c:v>-0.89999999999999858</c:v>
                </c:pt>
                <c:pt idx="4">
                  <c:v>0.20000000000000284</c:v>
                </c:pt>
                <c:pt idx="5">
                  <c:v>-1.2000000000000028</c:v>
                </c:pt>
                <c:pt idx="6">
                  <c:v>-4.6000000000000014</c:v>
                </c:pt>
                <c:pt idx="7">
                  <c:v>1.3999999999999986</c:v>
                </c:pt>
                <c:pt idx="8">
                  <c:v>0.5</c:v>
                </c:pt>
                <c:pt idx="9">
                  <c:v>-1.3999999999999986</c:v>
                </c:pt>
                <c:pt idx="10">
                  <c:v>1.5</c:v>
                </c:pt>
                <c:pt idx="11">
                  <c:v>-0.29999999999999716</c:v>
                </c:pt>
                <c:pt idx="12">
                  <c:v>-2.5</c:v>
                </c:pt>
                <c:pt idx="13">
                  <c:v>7.1999999999999957</c:v>
                </c:pt>
                <c:pt idx="14">
                  <c:v>3.1000000000000014</c:v>
                </c:pt>
                <c:pt idx="15">
                  <c:v>-4.5</c:v>
                </c:pt>
                <c:pt idx="16">
                  <c:v>-1.6000000000000014</c:v>
                </c:pt>
                <c:pt idx="17">
                  <c:v>1</c:v>
                </c:pt>
                <c:pt idx="18">
                  <c:v>1</c:v>
                </c:pt>
                <c:pt idx="19">
                  <c:v>2.2000000000000028</c:v>
                </c:pt>
                <c:pt idx="20">
                  <c:v>-0.29999999999999716</c:v>
                </c:pt>
                <c:pt idx="21">
                  <c:v>-2.5</c:v>
                </c:pt>
                <c:pt idx="22">
                  <c:v>6.5999999999999943</c:v>
                </c:pt>
                <c:pt idx="23">
                  <c:v>-4</c:v>
                </c:pt>
                <c:pt idx="24">
                  <c:v>-1.3999999999999986</c:v>
                </c:pt>
                <c:pt idx="25">
                  <c:v>-2.3999999999999986</c:v>
                </c:pt>
                <c:pt idx="26">
                  <c:v>-2.1000000000000014</c:v>
                </c:pt>
                <c:pt idx="27">
                  <c:v>5</c:v>
                </c:pt>
                <c:pt idx="28">
                  <c:v>1.1000000000000014</c:v>
                </c:pt>
                <c:pt idx="29">
                  <c:v>-2</c:v>
                </c:pt>
                <c:pt idx="30">
                  <c:v>-0.70000000000000284</c:v>
                </c:pt>
                <c:pt idx="31">
                  <c:v>-4.6999999999999957</c:v>
                </c:pt>
                <c:pt idx="32">
                  <c:v>0</c:v>
                </c:pt>
                <c:pt idx="33">
                  <c:v>-0.30000000000000426</c:v>
                </c:pt>
                <c:pt idx="34">
                  <c:v>1.6000000000000014</c:v>
                </c:pt>
                <c:pt idx="35">
                  <c:v>-3.6999999999999957</c:v>
                </c:pt>
                <c:pt idx="36">
                  <c:v>2.5999999999999943</c:v>
                </c:pt>
                <c:pt idx="37">
                  <c:v>-1.1999999999999957</c:v>
                </c:pt>
                <c:pt idx="38">
                  <c:v>-4.7000000000000028</c:v>
                </c:pt>
                <c:pt idx="39">
                  <c:v>-1.6000000000000014</c:v>
                </c:pt>
                <c:pt idx="40">
                  <c:v>4.2000000000000028</c:v>
                </c:pt>
                <c:pt idx="41">
                  <c:v>0.10000000000000142</c:v>
                </c:pt>
                <c:pt idx="42">
                  <c:v>3.6000000000000014</c:v>
                </c:pt>
                <c:pt idx="43">
                  <c:v>1.2999999999999972</c:v>
                </c:pt>
                <c:pt idx="44">
                  <c:v>-1.5</c:v>
                </c:pt>
                <c:pt idx="45">
                  <c:v>5.2000000000000028</c:v>
                </c:pt>
                <c:pt idx="46">
                  <c:v>-3.4000000000000057</c:v>
                </c:pt>
                <c:pt idx="47">
                  <c:v>-0.39999999999999858</c:v>
                </c:pt>
                <c:pt idx="48">
                  <c:v>-0.89999999999999858</c:v>
                </c:pt>
                <c:pt idx="49">
                  <c:v>-1.2000000000000028</c:v>
                </c:pt>
                <c:pt idx="50">
                  <c:v>5.2000000000000028</c:v>
                </c:pt>
                <c:pt idx="51">
                  <c:v>-1.7000000000000028</c:v>
                </c:pt>
                <c:pt idx="52">
                  <c:v>-0.59999999999999432</c:v>
                </c:pt>
                <c:pt idx="53">
                  <c:v>1.7999999999999972</c:v>
                </c:pt>
                <c:pt idx="54">
                  <c:v>-1.2999999999999972</c:v>
                </c:pt>
                <c:pt idx="55">
                  <c:v>2.8999999999999986</c:v>
                </c:pt>
                <c:pt idx="56">
                  <c:v>-4.3000000000000043</c:v>
                </c:pt>
                <c:pt idx="57">
                  <c:v>2.1000000000000014</c:v>
                </c:pt>
                <c:pt idx="58">
                  <c:v>-4</c:v>
                </c:pt>
                <c:pt idx="59">
                  <c:v>2.6000000000000014</c:v>
                </c:pt>
                <c:pt idx="60">
                  <c:v>2.6000000000000014</c:v>
                </c:pt>
                <c:pt idx="61">
                  <c:v>-2.3999999999999986</c:v>
                </c:pt>
                <c:pt idx="62">
                  <c:v>3.1999999999999957</c:v>
                </c:pt>
                <c:pt idx="63">
                  <c:v>-0.19999999999999574</c:v>
                </c:pt>
                <c:pt idx="64">
                  <c:v>-4</c:v>
                </c:pt>
                <c:pt idx="65">
                  <c:v>-0.10000000000000142</c:v>
                </c:pt>
                <c:pt idx="66">
                  <c:v>-0.5</c:v>
                </c:pt>
                <c:pt idx="67">
                  <c:v>-4.5</c:v>
                </c:pt>
                <c:pt idx="68">
                  <c:v>2.2999999999999972</c:v>
                </c:pt>
                <c:pt idx="69">
                  <c:v>-2.1000000000000014</c:v>
                </c:pt>
                <c:pt idx="70">
                  <c:v>-4</c:v>
                </c:pt>
                <c:pt idx="71">
                  <c:v>3.9000000000000057</c:v>
                </c:pt>
                <c:pt idx="72">
                  <c:v>-2.1000000000000014</c:v>
                </c:pt>
                <c:pt idx="73">
                  <c:v>0.69999999999999574</c:v>
                </c:pt>
                <c:pt idx="74">
                  <c:v>-2.7999999999999972</c:v>
                </c:pt>
                <c:pt idx="75">
                  <c:v>-7.8999999999999986</c:v>
                </c:pt>
                <c:pt idx="76">
                  <c:v>6.2999999999999972</c:v>
                </c:pt>
                <c:pt idx="77">
                  <c:v>-0.19999999999999574</c:v>
                </c:pt>
                <c:pt idx="78">
                  <c:v>-3.3000000000000043</c:v>
                </c:pt>
                <c:pt idx="79">
                  <c:v>2.7000000000000028</c:v>
                </c:pt>
                <c:pt idx="80">
                  <c:v>1.6999999999999957</c:v>
                </c:pt>
                <c:pt idx="81">
                  <c:v>-1.3999999999999986</c:v>
                </c:pt>
                <c:pt idx="82">
                  <c:v>3.7000000000000028</c:v>
                </c:pt>
                <c:pt idx="83">
                  <c:v>4.1000000000000014</c:v>
                </c:pt>
                <c:pt idx="84">
                  <c:v>-0.10000000000000142</c:v>
                </c:pt>
                <c:pt idx="85">
                  <c:v>3.1000000000000014</c:v>
                </c:pt>
                <c:pt idx="86">
                  <c:v>-1</c:v>
                </c:pt>
                <c:pt idx="87">
                  <c:v>1.5999999999999943</c:v>
                </c:pt>
                <c:pt idx="88">
                  <c:v>-0.19999999999999574</c:v>
                </c:pt>
                <c:pt idx="89">
                  <c:v>-1.3000000000000043</c:v>
                </c:pt>
                <c:pt idx="90">
                  <c:v>0.70000000000000284</c:v>
                </c:pt>
                <c:pt idx="91">
                  <c:v>3.2999999999999972</c:v>
                </c:pt>
                <c:pt idx="92">
                  <c:v>2.6000000000000014</c:v>
                </c:pt>
                <c:pt idx="93">
                  <c:v>-6.6000000000000014</c:v>
                </c:pt>
                <c:pt idx="94">
                  <c:v>3.1000000000000014</c:v>
                </c:pt>
                <c:pt idx="95">
                  <c:v>-4.6000000000000014</c:v>
                </c:pt>
                <c:pt idx="96">
                  <c:v>0</c:v>
                </c:pt>
                <c:pt idx="97">
                  <c:v>0.70000000000000284</c:v>
                </c:pt>
                <c:pt idx="98">
                  <c:v>0.39999999999999858</c:v>
                </c:pt>
                <c:pt idx="99">
                  <c:v>3.6000000000000014</c:v>
                </c:pt>
                <c:pt idx="100">
                  <c:v>-1.7999999999999972</c:v>
                </c:pt>
                <c:pt idx="101">
                  <c:v>-0.30000000000000426</c:v>
                </c:pt>
                <c:pt idx="102">
                  <c:v>-1.6000000000000014</c:v>
                </c:pt>
                <c:pt idx="103">
                  <c:v>-2.2999999999999972</c:v>
                </c:pt>
                <c:pt idx="104">
                  <c:v>4.1000000000000014</c:v>
                </c:pt>
                <c:pt idx="105">
                  <c:v>-0.20000000000000284</c:v>
                </c:pt>
                <c:pt idx="106">
                  <c:v>1.3999999999999986</c:v>
                </c:pt>
                <c:pt idx="107">
                  <c:v>-1.3999999999999986</c:v>
                </c:pt>
                <c:pt idx="108">
                  <c:v>0.39999999999999858</c:v>
                </c:pt>
                <c:pt idx="109">
                  <c:v>-2.0999999999999943</c:v>
                </c:pt>
                <c:pt idx="110">
                  <c:v>-4.1000000000000014</c:v>
                </c:pt>
                <c:pt idx="111">
                  <c:v>0.69999999999999574</c:v>
                </c:pt>
                <c:pt idx="112">
                  <c:v>4.3000000000000043</c:v>
                </c:pt>
                <c:pt idx="113">
                  <c:v>-1.5</c:v>
                </c:pt>
                <c:pt idx="114">
                  <c:v>5.2999999999999972</c:v>
                </c:pt>
                <c:pt idx="115">
                  <c:v>-2.2999999999999972</c:v>
                </c:pt>
                <c:pt idx="116">
                  <c:v>-5.1000000000000014</c:v>
                </c:pt>
                <c:pt idx="117">
                  <c:v>5.7000000000000028</c:v>
                </c:pt>
                <c:pt idx="118">
                  <c:v>-3.7000000000000028</c:v>
                </c:pt>
                <c:pt idx="119">
                  <c:v>-0.89999999999999858</c:v>
                </c:pt>
                <c:pt idx="120">
                  <c:v>-2.1000000000000014</c:v>
                </c:pt>
                <c:pt idx="121">
                  <c:v>1</c:v>
                </c:pt>
                <c:pt idx="122">
                  <c:v>2.7999999999999972</c:v>
                </c:pt>
                <c:pt idx="123">
                  <c:v>-0.5</c:v>
                </c:pt>
                <c:pt idx="124">
                  <c:v>-0.69999999999999574</c:v>
                </c:pt>
                <c:pt idx="125">
                  <c:v>5.5</c:v>
                </c:pt>
                <c:pt idx="126">
                  <c:v>-0.39999999999999858</c:v>
                </c:pt>
                <c:pt idx="127">
                  <c:v>-2.5</c:v>
                </c:pt>
                <c:pt idx="128">
                  <c:v>3.3999999999999986</c:v>
                </c:pt>
                <c:pt idx="129">
                  <c:v>3</c:v>
                </c:pt>
                <c:pt idx="130">
                  <c:v>-4</c:v>
                </c:pt>
                <c:pt idx="131">
                  <c:v>5.1999999999999957</c:v>
                </c:pt>
                <c:pt idx="132">
                  <c:v>-3.5</c:v>
                </c:pt>
                <c:pt idx="133">
                  <c:v>-4</c:v>
                </c:pt>
                <c:pt idx="134">
                  <c:v>2.7000000000000028</c:v>
                </c:pt>
                <c:pt idx="135">
                  <c:v>1.7999999999999972</c:v>
                </c:pt>
                <c:pt idx="136">
                  <c:v>-1.6999999999999957</c:v>
                </c:pt>
                <c:pt idx="137">
                  <c:v>1.5</c:v>
                </c:pt>
                <c:pt idx="138">
                  <c:v>-1.1000000000000014</c:v>
                </c:pt>
                <c:pt idx="139">
                  <c:v>2.1000000000000014</c:v>
                </c:pt>
                <c:pt idx="140">
                  <c:v>-2.8000000000000043</c:v>
                </c:pt>
                <c:pt idx="141">
                  <c:v>-1.2999999999999972</c:v>
                </c:pt>
                <c:pt idx="142">
                  <c:v>-0.70000000000000284</c:v>
                </c:pt>
                <c:pt idx="143">
                  <c:v>1.6000000000000014</c:v>
                </c:pt>
                <c:pt idx="144">
                  <c:v>1.6000000000000014</c:v>
                </c:pt>
                <c:pt idx="145">
                  <c:v>0.89999999999999858</c:v>
                </c:pt>
                <c:pt idx="146">
                  <c:v>1.1000000000000014</c:v>
                </c:pt>
                <c:pt idx="147">
                  <c:v>-4</c:v>
                </c:pt>
                <c:pt idx="148">
                  <c:v>1.8999999999999986</c:v>
                </c:pt>
                <c:pt idx="149">
                  <c:v>-4.8999999999999986</c:v>
                </c:pt>
                <c:pt idx="150">
                  <c:v>5.1000000000000014</c:v>
                </c:pt>
                <c:pt idx="151">
                  <c:v>-1.6000000000000014</c:v>
                </c:pt>
                <c:pt idx="152">
                  <c:v>-2.8999999999999986</c:v>
                </c:pt>
                <c:pt idx="153">
                  <c:v>-0.5</c:v>
                </c:pt>
                <c:pt idx="154">
                  <c:v>3.6000000000000014</c:v>
                </c:pt>
                <c:pt idx="155">
                  <c:v>-0.5</c:v>
                </c:pt>
                <c:pt idx="156">
                  <c:v>0.39999999999999858</c:v>
                </c:pt>
                <c:pt idx="157">
                  <c:v>-0.80000000000000426</c:v>
                </c:pt>
                <c:pt idx="158">
                  <c:v>-1.2999999999999972</c:v>
                </c:pt>
                <c:pt idx="159">
                  <c:v>1.8999999999999986</c:v>
                </c:pt>
                <c:pt idx="160">
                  <c:v>1.7000000000000028</c:v>
                </c:pt>
                <c:pt idx="161">
                  <c:v>3.1999999999999957</c:v>
                </c:pt>
                <c:pt idx="162">
                  <c:v>-3.8999999999999986</c:v>
                </c:pt>
                <c:pt idx="163">
                  <c:v>-1.3999999999999986</c:v>
                </c:pt>
                <c:pt idx="164">
                  <c:v>1.7000000000000028</c:v>
                </c:pt>
                <c:pt idx="165">
                  <c:v>0.29999999999999716</c:v>
                </c:pt>
                <c:pt idx="166">
                  <c:v>1</c:v>
                </c:pt>
                <c:pt idx="167">
                  <c:v>-1.1000000000000014</c:v>
                </c:pt>
                <c:pt idx="168">
                  <c:v>-1.3999999999999986</c:v>
                </c:pt>
                <c:pt idx="169">
                  <c:v>2.5</c:v>
                </c:pt>
                <c:pt idx="170">
                  <c:v>-3</c:v>
                </c:pt>
                <c:pt idx="171">
                  <c:v>-0.39999999999999858</c:v>
                </c:pt>
                <c:pt idx="172">
                  <c:v>0.10000000000000142</c:v>
                </c:pt>
                <c:pt idx="173">
                  <c:v>-1</c:v>
                </c:pt>
                <c:pt idx="174">
                  <c:v>2.6999999999999957</c:v>
                </c:pt>
                <c:pt idx="175">
                  <c:v>3.2000000000000028</c:v>
                </c:pt>
                <c:pt idx="176">
                  <c:v>-2.8999999999999986</c:v>
                </c:pt>
                <c:pt idx="177">
                  <c:v>1.6999999999999957</c:v>
                </c:pt>
                <c:pt idx="178">
                  <c:v>-2.1000000000000014</c:v>
                </c:pt>
                <c:pt idx="179">
                  <c:v>0.60000000000000142</c:v>
                </c:pt>
                <c:pt idx="180">
                  <c:v>1.8999999999999986</c:v>
                </c:pt>
                <c:pt idx="181">
                  <c:v>-0.39999999999999858</c:v>
                </c:pt>
                <c:pt idx="182">
                  <c:v>-1.3999999999999986</c:v>
                </c:pt>
                <c:pt idx="183">
                  <c:v>0.70000000000000284</c:v>
                </c:pt>
                <c:pt idx="184">
                  <c:v>-6.8000000000000043</c:v>
                </c:pt>
                <c:pt idx="185">
                  <c:v>5.1000000000000014</c:v>
                </c:pt>
                <c:pt idx="186">
                  <c:v>-2.2999999999999972</c:v>
                </c:pt>
                <c:pt idx="187">
                  <c:v>0.29999999999999716</c:v>
                </c:pt>
                <c:pt idx="188">
                  <c:v>5.2000000000000028</c:v>
                </c:pt>
                <c:pt idx="189">
                  <c:v>-4.1000000000000014</c:v>
                </c:pt>
                <c:pt idx="190">
                  <c:v>-2</c:v>
                </c:pt>
                <c:pt idx="191">
                  <c:v>-0.70000000000000284</c:v>
                </c:pt>
                <c:pt idx="192">
                  <c:v>0.70000000000000284</c:v>
                </c:pt>
                <c:pt idx="193">
                  <c:v>-0.39999999999999858</c:v>
                </c:pt>
                <c:pt idx="194">
                  <c:v>0.79999999999999716</c:v>
                </c:pt>
                <c:pt idx="195">
                  <c:v>0.20000000000000284</c:v>
                </c:pt>
                <c:pt idx="196">
                  <c:v>1.5</c:v>
                </c:pt>
                <c:pt idx="197">
                  <c:v>-1.9000000000000057</c:v>
                </c:pt>
                <c:pt idx="198">
                  <c:v>0.60000000000000142</c:v>
                </c:pt>
                <c:pt idx="199">
                  <c:v>-1.6999999999999957</c:v>
                </c:pt>
                <c:pt idx="200">
                  <c:v>1.0999999999999943</c:v>
                </c:pt>
                <c:pt idx="201">
                  <c:v>-2.5</c:v>
                </c:pt>
                <c:pt idx="202">
                  <c:v>0.90000000000000568</c:v>
                </c:pt>
                <c:pt idx="203">
                  <c:v>-2.9000000000000057</c:v>
                </c:pt>
                <c:pt idx="204">
                  <c:v>0.30000000000000426</c:v>
                </c:pt>
                <c:pt idx="205">
                  <c:v>0.19999999999999574</c:v>
                </c:pt>
                <c:pt idx="206">
                  <c:v>3.8000000000000043</c:v>
                </c:pt>
                <c:pt idx="207">
                  <c:v>-1.2000000000000028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B9-4C66-AFAC-FDA91131DADD}"/>
            </c:ext>
          </c:extLst>
        </c:ser>
        <c:ser>
          <c:idx val="2"/>
          <c:order val="2"/>
          <c:tx>
            <c:strRef>
              <c:f>'New Zealand'!$E$1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'New Zealand'!$B$2:$B$209</c:f>
              <c:numCache>
                <c:formatCode>m/d/yyyy</c:formatCode>
                <c:ptCount val="208"/>
                <c:pt idx="0">
                  <c:v>37469</c:v>
                </c:pt>
                <c:pt idx="1">
                  <c:v>37500</c:v>
                </c:pt>
                <c:pt idx="2">
                  <c:v>37530</c:v>
                </c:pt>
                <c:pt idx="3">
                  <c:v>37561</c:v>
                </c:pt>
                <c:pt idx="4">
                  <c:v>37591</c:v>
                </c:pt>
                <c:pt idx="5">
                  <c:v>37622</c:v>
                </c:pt>
                <c:pt idx="6">
                  <c:v>44154</c:v>
                </c:pt>
                <c:pt idx="7">
                  <c:v>37681</c:v>
                </c:pt>
                <c:pt idx="8">
                  <c:v>37712</c:v>
                </c:pt>
                <c:pt idx="9">
                  <c:v>37742</c:v>
                </c:pt>
                <c:pt idx="10">
                  <c:v>37773</c:v>
                </c:pt>
                <c:pt idx="11">
                  <c:v>37803</c:v>
                </c:pt>
                <c:pt idx="12">
                  <c:v>37834</c:v>
                </c:pt>
                <c:pt idx="13">
                  <c:v>37865</c:v>
                </c:pt>
                <c:pt idx="14">
                  <c:v>37895</c:v>
                </c:pt>
                <c:pt idx="15">
                  <c:v>37926</c:v>
                </c:pt>
                <c:pt idx="16">
                  <c:v>37956</c:v>
                </c:pt>
                <c:pt idx="17">
                  <c:v>37987</c:v>
                </c:pt>
                <c:pt idx="18">
                  <c:v>38018</c:v>
                </c:pt>
                <c:pt idx="19">
                  <c:v>38047</c:v>
                </c:pt>
                <c:pt idx="20">
                  <c:v>38078</c:v>
                </c:pt>
                <c:pt idx="21">
                  <c:v>38108</c:v>
                </c:pt>
                <c:pt idx="22">
                  <c:v>38139</c:v>
                </c:pt>
                <c:pt idx="23">
                  <c:v>38169</c:v>
                </c:pt>
                <c:pt idx="24">
                  <c:v>38200</c:v>
                </c:pt>
                <c:pt idx="25">
                  <c:v>38231</c:v>
                </c:pt>
                <c:pt idx="26">
                  <c:v>38261</c:v>
                </c:pt>
                <c:pt idx="27">
                  <c:v>38292</c:v>
                </c:pt>
                <c:pt idx="28">
                  <c:v>38322</c:v>
                </c:pt>
                <c:pt idx="29">
                  <c:v>38353</c:v>
                </c:pt>
                <c:pt idx="30">
                  <c:v>38384</c:v>
                </c:pt>
                <c:pt idx="31">
                  <c:v>38412</c:v>
                </c:pt>
                <c:pt idx="32">
                  <c:v>38443</c:v>
                </c:pt>
                <c:pt idx="33">
                  <c:v>38473</c:v>
                </c:pt>
                <c:pt idx="34">
                  <c:v>38504</c:v>
                </c:pt>
                <c:pt idx="35">
                  <c:v>38534</c:v>
                </c:pt>
                <c:pt idx="36">
                  <c:v>38565</c:v>
                </c:pt>
                <c:pt idx="37">
                  <c:v>38596</c:v>
                </c:pt>
                <c:pt idx="38">
                  <c:v>38626</c:v>
                </c:pt>
                <c:pt idx="39">
                  <c:v>38657</c:v>
                </c:pt>
                <c:pt idx="40">
                  <c:v>38687</c:v>
                </c:pt>
                <c:pt idx="41">
                  <c:v>38718</c:v>
                </c:pt>
                <c:pt idx="42">
                  <c:v>38749</c:v>
                </c:pt>
                <c:pt idx="43">
                  <c:v>38777</c:v>
                </c:pt>
                <c:pt idx="44">
                  <c:v>38808</c:v>
                </c:pt>
                <c:pt idx="45">
                  <c:v>38838</c:v>
                </c:pt>
                <c:pt idx="46">
                  <c:v>38869</c:v>
                </c:pt>
                <c:pt idx="47">
                  <c:v>38899</c:v>
                </c:pt>
                <c:pt idx="48">
                  <c:v>38930</c:v>
                </c:pt>
                <c:pt idx="49">
                  <c:v>38961</c:v>
                </c:pt>
                <c:pt idx="50">
                  <c:v>38991</c:v>
                </c:pt>
                <c:pt idx="51">
                  <c:v>39022</c:v>
                </c:pt>
                <c:pt idx="52">
                  <c:v>39052</c:v>
                </c:pt>
                <c:pt idx="53">
                  <c:v>39083</c:v>
                </c:pt>
                <c:pt idx="54">
                  <c:v>39114</c:v>
                </c:pt>
                <c:pt idx="55">
                  <c:v>39142</c:v>
                </c:pt>
                <c:pt idx="56">
                  <c:v>39173</c:v>
                </c:pt>
                <c:pt idx="57">
                  <c:v>39203</c:v>
                </c:pt>
                <c:pt idx="58">
                  <c:v>39234</c:v>
                </c:pt>
                <c:pt idx="59">
                  <c:v>39264</c:v>
                </c:pt>
                <c:pt idx="60">
                  <c:v>39295</c:v>
                </c:pt>
                <c:pt idx="61">
                  <c:v>39326</c:v>
                </c:pt>
                <c:pt idx="62">
                  <c:v>39356</c:v>
                </c:pt>
                <c:pt idx="63">
                  <c:v>39387</c:v>
                </c:pt>
                <c:pt idx="64">
                  <c:v>39417</c:v>
                </c:pt>
                <c:pt idx="65">
                  <c:v>39448</c:v>
                </c:pt>
                <c:pt idx="66">
                  <c:v>39479</c:v>
                </c:pt>
                <c:pt idx="67">
                  <c:v>39508</c:v>
                </c:pt>
                <c:pt idx="68">
                  <c:v>39539</c:v>
                </c:pt>
                <c:pt idx="69">
                  <c:v>39569</c:v>
                </c:pt>
                <c:pt idx="70">
                  <c:v>39600</c:v>
                </c:pt>
                <c:pt idx="71">
                  <c:v>39630</c:v>
                </c:pt>
                <c:pt idx="72">
                  <c:v>39661</c:v>
                </c:pt>
                <c:pt idx="73">
                  <c:v>39692</c:v>
                </c:pt>
                <c:pt idx="74">
                  <c:v>39722</c:v>
                </c:pt>
                <c:pt idx="75">
                  <c:v>39753</c:v>
                </c:pt>
                <c:pt idx="76">
                  <c:v>39783</c:v>
                </c:pt>
                <c:pt idx="77">
                  <c:v>39814</c:v>
                </c:pt>
                <c:pt idx="78">
                  <c:v>39845</c:v>
                </c:pt>
                <c:pt idx="79">
                  <c:v>39873</c:v>
                </c:pt>
                <c:pt idx="80">
                  <c:v>39904</c:v>
                </c:pt>
                <c:pt idx="81">
                  <c:v>39934</c:v>
                </c:pt>
                <c:pt idx="82">
                  <c:v>39965</c:v>
                </c:pt>
                <c:pt idx="83">
                  <c:v>39995</c:v>
                </c:pt>
                <c:pt idx="84">
                  <c:v>40026</c:v>
                </c:pt>
                <c:pt idx="85">
                  <c:v>40057</c:v>
                </c:pt>
                <c:pt idx="86">
                  <c:v>40087</c:v>
                </c:pt>
                <c:pt idx="87">
                  <c:v>40118</c:v>
                </c:pt>
                <c:pt idx="88">
                  <c:v>40148</c:v>
                </c:pt>
                <c:pt idx="89">
                  <c:v>40179</c:v>
                </c:pt>
                <c:pt idx="90">
                  <c:v>40210</c:v>
                </c:pt>
                <c:pt idx="91">
                  <c:v>40238</c:v>
                </c:pt>
                <c:pt idx="92">
                  <c:v>40269</c:v>
                </c:pt>
                <c:pt idx="93">
                  <c:v>40299</c:v>
                </c:pt>
                <c:pt idx="94">
                  <c:v>40330</c:v>
                </c:pt>
                <c:pt idx="95">
                  <c:v>40360</c:v>
                </c:pt>
                <c:pt idx="96">
                  <c:v>40391</c:v>
                </c:pt>
                <c:pt idx="97">
                  <c:v>40422</c:v>
                </c:pt>
                <c:pt idx="98">
                  <c:v>40452</c:v>
                </c:pt>
                <c:pt idx="99">
                  <c:v>40483</c:v>
                </c:pt>
                <c:pt idx="100">
                  <c:v>40513</c:v>
                </c:pt>
                <c:pt idx="101">
                  <c:v>40544</c:v>
                </c:pt>
                <c:pt idx="102">
                  <c:v>40575</c:v>
                </c:pt>
                <c:pt idx="103">
                  <c:v>40603</c:v>
                </c:pt>
                <c:pt idx="104">
                  <c:v>40634</c:v>
                </c:pt>
                <c:pt idx="105">
                  <c:v>40664</c:v>
                </c:pt>
                <c:pt idx="106">
                  <c:v>40695</c:v>
                </c:pt>
                <c:pt idx="107">
                  <c:v>40725</c:v>
                </c:pt>
                <c:pt idx="108">
                  <c:v>40756</c:v>
                </c:pt>
                <c:pt idx="109">
                  <c:v>40787</c:v>
                </c:pt>
                <c:pt idx="110">
                  <c:v>40817</c:v>
                </c:pt>
                <c:pt idx="111">
                  <c:v>40848</c:v>
                </c:pt>
                <c:pt idx="112">
                  <c:v>40878</c:v>
                </c:pt>
                <c:pt idx="113">
                  <c:v>40909</c:v>
                </c:pt>
                <c:pt idx="114">
                  <c:v>40940</c:v>
                </c:pt>
                <c:pt idx="115">
                  <c:v>40969</c:v>
                </c:pt>
                <c:pt idx="116">
                  <c:v>41000</c:v>
                </c:pt>
                <c:pt idx="117">
                  <c:v>41030</c:v>
                </c:pt>
                <c:pt idx="118">
                  <c:v>41061</c:v>
                </c:pt>
                <c:pt idx="119">
                  <c:v>41091</c:v>
                </c:pt>
                <c:pt idx="120">
                  <c:v>41122</c:v>
                </c:pt>
                <c:pt idx="121">
                  <c:v>41153</c:v>
                </c:pt>
                <c:pt idx="122">
                  <c:v>41183</c:v>
                </c:pt>
                <c:pt idx="123">
                  <c:v>41214</c:v>
                </c:pt>
                <c:pt idx="124">
                  <c:v>41244</c:v>
                </c:pt>
                <c:pt idx="125">
                  <c:v>41275</c:v>
                </c:pt>
                <c:pt idx="126">
                  <c:v>41306</c:v>
                </c:pt>
                <c:pt idx="127">
                  <c:v>41334</c:v>
                </c:pt>
                <c:pt idx="128">
                  <c:v>41365</c:v>
                </c:pt>
                <c:pt idx="129">
                  <c:v>41395</c:v>
                </c:pt>
                <c:pt idx="130">
                  <c:v>41426</c:v>
                </c:pt>
                <c:pt idx="131">
                  <c:v>41456</c:v>
                </c:pt>
                <c:pt idx="132">
                  <c:v>41487</c:v>
                </c:pt>
                <c:pt idx="133">
                  <c:v>41518</c:v>
                </c:pt>
                <c:pt idx="134">
                  <c:v>41548</c:v>
                </c:pt>
                <c:pt idx="135">
                  <c:v>41579</c:v>
                </c:pt>
                <c:pt idx="136">
                  <c:v>41609</c:v>
                </c:pt>
                <c:pt idx="137">
                  <c:v>41640</c:v>
                </c:pt>
                <c:pt idx="138">
                  <c:v>41671</c:v>
                </c:pt>
                <c:pt idx="139">
                  <c:v>41699</c:v>
                </c:pt>
                <c:pt idx="140">
                  <c:v>41730</c:v>
                </c:pt>
                <c:pt idx="141">
                  <c:v>41760</c:v>
                </c:pt>
                <c:pt idx="142">
                  <c:v>41791</c:v>
                </c:pt>
                <c:pt idx="143">
                  <c:v>41821</c:v>
                </c:pt>
                <c:pt idx="144">
                  <c:v>41852</c:v>
                </c:pt>
                <c:pt idx="145">
                  <c:v>41883</c:v>
                </c:pt>
                <c:pt idx="146">
                  <c:v>41913</c:v>
                </c:pt>
                <c:pt idx="147">
                  <c:v>41944</c:v>
                </c:pt>
                <c:pt idx="148">
                  <c:v>41974</c:v>
                </c:pt>
                <c:pt idx="149">
                  <c:v>42005</c:v>
                </c:pt>
                <c:pt idx="150">
                  <c:v>42036</c:v>
                </c:pt>
                <c:pt idx="151">
                  <c:v>42064</c:v>
                </c:pt>
                <c:pt idx="152">
                  <c:v>42095</c:v>
                </c:pt>
                <c:pt idx="153">
                  <c:v>42125</c:v>
                </c:pt>
                <c:pt idx="154">
                  <c:v>42156</c:v>
                </c:pt>
                <c:pt idx="155">
                  <c:v>42186</c:v>
                </c:pt>
                <c:pt idx="156">
                  <c:v>42217</c:v>
                </c:pt>
                <c:pt idx="157">
                  <c:v>42248</c:v>
                </c:pt>
                <c:pt idx="158">
                  <c:v>42278</c:v>
                </c:pt>
                <c:pt idx="159">
                  <c:v>42309</c:v>
                </c:pt>
                <c:pt idx="160">
                  <c:v>42339</c:v>
                </c:pt>
                <c:pt idx="161">
                  <c:v>42370</c:v>
                </c:pt>
                <c:pt idx="162">
                  <c:v>42401</c:v>
                </c:pt>
                <c:pt idx="163">
                  <c:v>42430</c:v>
                </c:pt>
                <c:pt idx="164">
                  <c:v>42461</c:v>
                </c:pt>
                <c:pt idx="165">
                  <c:v>42491</c:v>
                </c:pt>
                <c:pt idx="166">
                  <c:v>42522</c:v>
                </c:pt>
                <c:pt idx="167">
                  <c:v>42552</c:v>
                </c:pt>
                <c:pt idx="168">
                  <c:v>42583</c:v>
                </c:pt>
                <c:pt idx="169">
                  <c:v>42614</c:v>
                </c:pt>
                <c:pt idx="170">
                  <c:v>42644</c:v>
                </c:pt>
                <c:pt idx="171">
                  <c:v>42675</c:v>
                </c:pt>
                <c:pt idx="172">
                  <c:v>42705</c:v>
                </c:pt>
                <c:pt idx="173">
                  <c:v>42736</c:v>
                </c:pt>
                <c:pt idx="174">
                  <c:v>42767</c:v>
                </c:pt>
                <c:pt idx="175">
                  <c:v>42795</c:v>
                </c:pt>
                <c:pt idx="176">
                  <c:v>42826</c:v>
                </c:pt>
                <c:pt idx="177">
                  <c:v>42856</c:v>
                </c:pt>
                <c:pt idx="178">
                  <c:v>42887</c:v>
                </c:pt>
                <c:pt idx="179">
                  <c:v>42917</c:v>
                </c:pt>
                <c:pt idx="180">
                  <c:v>42948</c:v>
                </c:pt>
                <c:pt idx="181">
                  <c:v>42979</c:v>
                </c:pt>
                <c:pt idx="182">
                  <c:v>43009</c:v>
                </c:pt>
                <c:pt idx="183">
                  <c:v>43040</c:v>
                </c:pt>
                <c:pt idx="184">
                  <c:v>43070</c:v>
                </c:pt>
                <c:pt idx="185">
                  <c:v>43101</c:v>
                </c:pt>
                <c:pt idx="186">
                  <c:v>43132</c:v>
                </c:pt>
                <c:pt idx="187">
                  <c:v>43160</c:v>
                </c:pt>
                <c:pt idx="188">
                  <c:v>43191</c:v>
                </c:pt>
                <c:pt idx="189">
                  <c:v>43221</c:v>
                </c:pt>
                <c:pt idx="190">
                  <c:v>43252</c:v>
                </c:pt>
                <c:pt idx="191">
                  <c:v>43282</c:v>
                </c:pt>
                <c:pt idx="192">
                  <c:v>43313</c:v>
                </c:pt>
                <c:pt idx="193">
                  <c:v>43344</c:v>
                </c:pt>
                <c:pt idx="194">
                  <c:v>43374</c:v>
                </c:pt>
                <c:pt idx="195">
                  <c:v>43405</c:v>
                </c:pt>
                <c:pt idx="196">
                  <c:v>43435</c:v>
                </c:pt>
                <c:pt idx="197">
                  <c:v>43466</c:v>
                </c:pt>
                <c:pt idx="198">
                  <c:v>43497</c:v>
                </c:pt>
                <c:pt idx="199">
                  <c:v>43525</c:v>
                </c:pt>
                <c:pt idx="200">
                  <c:v>43556</c:v>
                </c:pt>
                <c:pt idx="201">
                  <c:v>43586</c:v>
                </c:pt>
                <c:pt idx="202">
                  <c:v>43617</c:v>
                </c:pt>
                <c:pt idx="203">
                  <c:v>43647</c:v>
                </c:pt>
                <c:pt idx="204">
                  <c:v>43678</c:v>
                </c:pt>
                <c:pt idx="205">
                  <c:v>43709</c:v>
                </c:pt>
                <c:pt idx="206">
                  <c:v>43739</c:v>
                </c:pt>
                <c:pt idx="207">
                  <c:v>43770</c:v>
                </c:pt>
              </c:numCache>
            </c:numRef>
          </c:cat>
          <c:val>
            <c:numRef>
              <c:f>'New Zealand'!$E$2:$E$209</c:f>
              <c:numCache>
                <c:formatCode>0.00</c:formatCode>
                <c:ptCount val="20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55.281818181818181</c:v>
                </c:pt>
                <c:pt idx="12">
                  <c:v>54.709090909090904</c:v>
                </c:pt>
                <c:pt idx="13">
                  <c:v>54.636363636363633</c:v>
                </c:pt>
                <c:pt idx="14">
                  <c:v>54.909090909090907</c:v>
                </c:pt>
                <c:pt idx="15">
                  <c:v>54.854545454545452</c:v>
                </c:pt>
                <c:pt idx="16">
                  <c:v>54.636363636363633</c:v>
                </c:pt>
                <c:pt idx="17">
                  <c:v>54.618181818181817</c:v>
                </c:pt>
                <c:pt idx="18">
                  <c:v>54.79999999999999</c:v>
                </c:pt>
                <c:pt idx="19">
                  <c:v>55.316666666666663</c:v>
                </c:pt>
                <c:pt idx="20">
                  <c:v>55.766666666666673</c:v>
                </c:pt>
                <c:pt idx="21">
                  <c:v>56.125</c:v>
                </c:pt>
                <c:pt idx="22">
                  <c:v>56.908333333333339</c:v>
                </c:pt>
                <c:pt idx="23">
                  <c:v>57.383333333333326</c:v>
                </c:pt>
                <c:pt idx="24">
                  <c:v>57.949999999999989</c:v>
                </c:pt>
                <c:pt idx="25">
                  <c:v>57.716666666666661</c:v>
                </c:pt>
                <c:pt idx="26">
                  <c:v>57.04999999999999</c:v>
                </c:pt>
                <c:pt idx="27">
                  <c:v>57.17499999999999</c:v>
                </c:pt>
                <c:pt idx="28">
                  <c:v>57.524999999999999</c:v>
                </c:pt>
                <c:pt idx="29">
                  <c:v>57.625</c:v>
                </c:pt>
                <c:pt idx="30">
                  <c:v>57.583333333333321</c:v>
                </c:pt>
                <c:pt idx="31">
                  <c:v>56.966666666666661</c:v>
                </c:pt>
                <c:pt idx="32">
                  <c:v>56.375</c:v>
                </c:pt>
                <c:pt idx="33">
                  <c:v>55.966666666666661</c:v>
                </c:pt>
                <c:pt idx="34">
                  <c:v>55.141666666666659</c:v>
                </c:pt>
                <c:pt idx="35">
                  <c:v>54.341666666666676</c:v>
                </c:pt>
                <c:pt idx="36">
                  <c:v>53.875000000000007</c:v>
                </c:pt>
                <c:pt idx="37">
                  <c:v>53.508333333333333</c:v>
                </c:pt>
                <c:pt idx="38">
                  <c:v>52.925000000000004</c:v>
                </c:pt>
                <c:pt idx="39">
                  <c:v>51.791666666666657</c:v>
                </c:pt>
                <c:pt idx="40">
                  <c:v>50.916666666666664</c:v>
                </c:pt>
                <c:pt idx="41">
                  <c:v>50.216666666666669</c:v>
                </c:pt>
                <c:pt idx="42">
                  <c:v>49.875000000000007</c:v>
                </c:pt>
                <c:pt idx="43">
                  <c:v>50.033333333333339</c:v>
                </c:pt>
                <c:pt idx="44">
                  <c:v>50.066666666666663</c:v>
                </c:pt>
                <c:pt idx="45">
                  <c:v>50.558333333333337</c:v>
                </c:pt>
                <c:pt idx="46">
                  <c:v>50.633333333333333</c:v>
                </c:pt>
                <c:pt idx="47">
                  <c:v>50.983333333333327</c:v>
                </c:pt>
                <c:pt idx="48">
                  <c:v>51.041666666666664</c:v>
                </c:pt>
                <c:pt idx="49">
                  <c:v>51.099999999999994</c:v>
                </c:pt>
                <c:pt idx="50">
                  <c:v>51.983333333333327</c:v>
                </c:pt>
                <c:pt idx="51">
                  <c:v>52.858333333333327</c:v>
                </c:pt>
                <c:pt idx="52">
                  <c:v>53.333333333333336</c:v>
                </c:pt>
                <c:pt idx="53">
                  <c:v>53.949999999999996</c:v>
                </c:pt>
                <c:pt idx="54">
                  <c:v>54.158333333333339</c:v>
                </c:pt>
                <c:pt idx="55">
                  <c:v>54.500000000000007</c:v>
                </c:pt>
                <c:pt idx="56">
                  <c:v>54.608333333333327</c:v>
                </c:pt>
                <c:pt idx="57">
                  <c:v>54.458333333333321</c:v>
                </c:pt>
                <c:pt idx="58">
                  <c:v>54.258333333333326</c:v>
                </c:pt>
                <c:pt idx="59">
                  <c:v>54.308333333333337</c:v>
                </c:pt>
                <c:pt idx="60">
                  <c:v>54.650000000000006</c:v>
                </c:pt>
                <c:pt idx="61">
                  <c:v>54.891666666666673</c:v>
                </c:pt>
                <c:pt idx="62">
                  <c:v>54.966666666666669</c:v>
                </c:pt>
                <c:pt idx="63">
                  <c:v>55.166666666666664</c:v>
                </c:pt>
                <c:pt idx="64">
                  <c:v>55.083333333333343</c:v>
                </c:pt>
                <c:pt idx="65">
                  <c:v>54.841666666666676</c:v>
                </c:pt>
                <c:pt idx="66">
                  <c:v>54.666666666666679</c:v>
                </c:pt>
                <c:pt idx="67">
                  <c:v>53.875</c:v>
                </c:pt>
                <c:pt idx="68">
                  <c:v>53.633333333333333</c:v>
                </c:pt>
                <c:pt idx="69">
                  <c:v>53.041666666666657</c:v>
                </c:pt>
                <c:pt idx="70">
                  <c:v>52.449999999999996</c:v>
                </c:pt>
                <c:pt idx="71">
                  <c:v>51.966666666666669</c:v>
                </c:pt>
                <c:pt idx="72">
                  <c:v>51.091666666666676</c:v>
                </c:pt>
                <c:pt idx="73">
                  <c:v>50.475000000000001</c:v>
                </c:pt>
                <c:pt idx="74">
                  <c:v>49.358333333333327</c:v>
                </c:pt>
                <c:pt idx="75">
                  <c:v>47.6</c:v>
                </c:pt>
                <c:pt idx="76">
                  <c:v>46.699999999999996</c:v>
                </c:pt>
                <c:pt idx="77">
                  <c:v>45.791666666666664</c:v>
                </c:pt>
                <c:pt idx="78">
                  <c:v>44.650000000000006</c:v>
                </c:pt>
                <c:pt idx="79">
                  <c:v>44.108333333333327</c:v>
                </c:pt>
                <c:pt idx="80">
                  <c:v>43.516666666666659</c:v>
                </c:pt>
                <c:pt idx="81">
                  <c:v>42.983333333333327</c:v>
                </c:pt>
                <c:pt idx="82">
                  <c:v>43.091666666666669</c:v>
                </c:pt>
                <c:pt idx="83">
                  <c:v>43.216666666666669</c:v>
                </c:pt>
                <c:pt idx="84">
                  <c:v>43.508333333333333</c:v>
                </c:pt>
                <c:pt idx="85">
                  <c:v>44</c:v>
                </c:pt>
                <c:pt idx="86">
                  <c:v>44.641666666666673</c:v>
                </c:pt>
                <c:pt idx="87">
                  <c:v>46.074999999999996</c:v>
                </c:pt>
                <c:pt idx="88">
                  <c:v>46.966666666666669</c:v>
                </c:pt>
                <c:pt idx="89">
                  <c:v>47.766666666666659</c:v>
                </c:pt>
                <c:pt idx="90">
                  <c:v>48.900000000000006</c:v>
                </c:pt>
                <c:pt idx="91">
                  <c:v>50.083333333333336</c:v>
                </c:pt>
                <c:pt idx="92">
                  <c:v>51.341666666666669</c:v>
                </c:pt>
                <c:pt idx="93">
                  <c:v>52.166666666666664</c:v>
                </c:pt>
                <c:pt idx="94">
                  <c:v>52.941666666666663</c:v>
                </c:pt>
                <c:pt idx="95">
                  <c:v>52.991666666666667</c:v>
                </c:pt>
                <c:pt idx="96">
                  <c:v>53.04999999999999</c:v>
                </c:pt>
                <c:pt idx="97">
                  <c:v>52.908333333333324</c:v>
                </c:pt>
                <c:pt idx="98">
                  <c:v>52.883333333333326</c:v>
                </c:pt>
                <c:pt idx="99">
                  <c:v>53.024999999999999</c:v>
                </c:pt>
                <c:pt idx="100">
                  <c:v>53.033333333333339</c:v>
                </c:pt>
                <c:pt idx="101">
                  <c:v>53.125</c:v>
                </c:pt>
                <c:pt idx="102">
                  <c:v>53.024999999999999</c:v>
                </c:pt>
                <c:pt idx="103">
                  <c:v>52.458333333333321</c:v>
                </c:pt>
                <c:pt idx="104">
                  <c:v>52.016666666666659</c:v>
                </c:pt>
                <c:pt idx="105">
                  <c:v>52.108333333333327</c:v>
                </c:pt>
                <c:pt idx="106">
                  <c:v>52.05833333333333</c:v>
                </c:pt>
                <c:pt idx="107">
                  <c:v>52.274999999999999</c:v>
                </c:pt>
                <c:pt idx="108">
                  <c:v>52.524999999999999</c:v>
                </c:pt>
                <c:pt idx="109">
                  <c:v>52.541666666666664</c:v>
                </c:pt>
                <c:pt idx="110">
                  <c:v>52.183333333333337</c:v>
                </c:pt>
                <c:pt idx="111">
                  <c:v>51.583333333333336</c:v>
                </c:pt>
                <c:pt idx="112">
                  <c:v>51.491666666666667</c:v>
                </c:pt>
                <c:pt idx="113">
                  <c:v>51.300000000000004</c:v>
                </c:pt>
                <c:pt idx="114">
                  <c:v>51.683333333333337</c:v>
                </c:pt>
                <c:pt idx="115">
                  <c:v>52.06666666666667</c:v>
                </c:pt>
                <c:pt idx="116">
                  <c:v>51.683333333333337</c:v>
                </c:pt>
                <c:pt idx="117">
                  <c:v>51.791666666666679</c:v>
                </c:pt>
                <c:pt idx="118">
                  <c:v>51.475000000000001</c:v>
                </c:pt>
                <c:pt idx="119">
                  <c:v>51.199999999999996</c:v>
                </c:pt>
                <c:pt idx="120">
                  <c:v>50.716666666666669</c:v>
                </c:pt>
                <c:pt idx="121">
                  <c:v>50.491666666666674</c:v>
                </c:pt>
                <c:pt idx="122">
                  <c:v>50.841666666666661</c:v>
                </c:pt>
                <c:pt idx="123">
                  <c:v>51.091666666666661</c:v>
                </c:pt>
                <c:pt idx="124">
                  <c:v>50.925000000000004</c:v>
                </c:pt>
                <c:pt idx="125">
                  <c:v>51.341666666666669</c:v>
                </c:pt>
                <c:pt idx="126">
                  <c:v>51.283333333333339</c:v>
                </c:pt>
                <c:pt idx="127">
                  <c:v>51.208333333333343</c:v>
                </c:pt>
                <c:pt idx="128">
                  <c:v>51.841666666666676</c:v>
                </c:pt>
                <c:pt idx="129">
                  <c:v>52.25</c:v>
                </c:pt>
                <c:pt idx="130">
                  <c:v>52.633333333333333</c:v>
                </c:pt>
                <c:pt idx="131">
                  <c:v>53.524999999999999</c:v>
                </c:pt>
                <c:pt idx="132">
                  <c:v>54.29999999999999</c:v>
                </c:pt>
                <c:pt idx="133">
                  <c:v>54.658333333333331</c:v>
                </c:pt>
                <c:pt idx="134">
                  <c:v>55.008333333333333</c:v>
                </c:pt>
                <c:pt idx="135">
                  <c:v>55.550000000000004</c:v>
                </c:pt>
                <c:pt idx="136">
                  <c:v>56.008333333333333</c:v>
                </c:pt>
                <c:pt idx="137">
                  <c:v>56.133333333333333</c:v>
                </c:pt>
                <c:pt idx="138">
                  <c:v>56.20000000000001</c:v>
                </c:pt>
                <c:pt idx="139">
                  <c:v>56.650000000000006</c:v>
                </c:pt>
                <c:pt idx="140">
                  <c:v>56.583333333333343</c:v>
                </c:pt>
                <c:pt idx="141">
                  <c:v>56.158333333333331</c:v>
                </c:pt>
                <c:pt idx="142">
                  <c:v>56.008333333333333</c:v>
                </c:pt>
                <c:pt idx="143">
                  <c:v>55.55833333333333</c:v>
                </c:pt>
                <c:pt idx="144">
                  <c:v>55.533333333333331</c:v>
                </c:pt>
                <c:pt idx="145">
                  <c:v>55.916666666666664</c:v>
                </c:pt>
                <c:pt idx="146">
                  <c:v>56.166666666666664</c:v>
                </c:pt>
                <c:pt idx="147">
                  <c:v>55.93333333333333</c:v>
                </c:pt>
                <c:pt idx="148">
                  <c:v>55.999999999999993</c:v>
                </c:pt>
                <c:pt idx="149">
                  <c:v>55.533333333333331</c:v>
                </c:pt>
                <c:pt idx="150">
                  <c:v>55.583333333333336</c:v>
                </c:pt>
                <c:pt idx="151">
                  <c:v>55.324999999999996</c:v>
                </c:pt>
                <c:pt idx="152">
                  <c:v>55.05833333333333</c:v>
                </c:pt>
                <c:pt idx="153">
                  <c:v>54.858333333333341</c:v>
                </c:pt>
                <c:pt idx="154">
                  <c:v>55.016666666666673</c:v>
                </c:pt>
                <c:pt idx="155">
                  <c:v>55.000000000000007</c:v>
                </c:pt>
                <c:pt idx="156">
                  <c:v>54.883333333333347</c:v>
                </c:pt>
                <c:pt idx="157">
                  <c:v>54.625</c:v>
                </c:pt>
                <c:pt idx="158">
                  <c:v>54.166666666666664</c:v>
                </c:pt>
                <c:pt idx="159">
                  <c:v>54.199999999999996</c:v>
                </c:pt>
                <c:pt idx="160">
                  <c:v>54.216666666666669</c:v>
                </c:pt>
                <c:pt idx="161">
                  <c:v>54.908333333333331</c:v>
                </c:pt>
                <c:pt idx="162">
                  <c:v>54.849999999999994</c:v>
                </c:pt>
                <c:pt idx="163">
                  <c:v>54.808333333333337</c:v>
                </c:pt>
                <c:pt idx="164">
                  <c:v>55.150000000000006</c:v>
                </c:pt>
                <c:pt idx="165">
                  <c:v>55.558333333333337</c:v>
                </c:pt>
                <c:pt idx="166">
                  <c:v>55.75</c:v>
                </c:pt>
                <c:pt idx="167">
                  <c:v>55.891666666666659</c:v>
                </c:pt>
                <c:pt idx="168">
                  <c:v>55.883333333333326</c:v>
                </c:pt>
                <c:pt idx="169">
                  <c:v>56.15</c:v>
                </c:pt>
                <c:pt idx="170">
                  <c:v>56.274999999999999</c:v>
                </c:pt>
                <c:pt idx="171">
                  <c:v>56.208333333333336</c:v>
                </c:pt>
                <c:pt idx="172">
                  <c:v>56.008333333333333</c:v>
                </c:pt>
                <c:pt idx="173">
                  <c:v>55.458333333333343</c:v>
                </c:pt>
                <c:pt idx="174">
                  <c:v>55.458333333333336</c:v>
                </c:pt>
                <c:pt idx="175">
                  <c:v>55.841666666666669</c:v>
                </c:pt>
                <c:pt idx="176">
                  <c:v>55.841666666666669</c:v>
                </c:pt>
                <c:pt idx="177">
                  <c:v>55.958333333333336</c:v>
                </c:pt>
                <c:pt idx="178">
                  <c:v>55.816666666666663</c:v>
                </c:pt>
                <c:pt idx="179">
                  <c:v>55.816666666666663</c:v>
                </c:pt>
                <c:pt idx="180">
                  <c:v>56.091666666666661</c:v>
                </c:pt>
                <c:pt idx="181">
                  <c:v>56.124999999999993</c:v>
                </c:pt>
                <c:pt idx="182">
                  <c:v>56.291666666666657</c:v>
                </c:pt>
                <c:pt idx="183">
                  <c:v>56.550000000000004</c:v>
                </c:pt>
                <c:pt idx="184">
                  <c:v>56.233333333333327</c:v>
                </c:pt>
                <c:pt idx="185">
                  <c:v>56.425000000000004</c:v>
                </c:pt>
                <c:pt idx="186">
                  <c:v>56.199999999999996</c:v>
                </c:pt>
                <c:pt idx="187">
                  <c:v>55.733333333333327</c:v>
                </c:pt>
                <c:pt idx="188">
                  <c:v>55.941666666666663</c:v>
                </c:pt>
                <c:pt idx="189">
                  <c:v>55.666666666666664</c:v>
                </c:pt>
                <c:pt idx="190">
                  <c:v>55.400000000000006</c:v>
                </c:pt>
                <c:pt idx="191">
                  <c:v>55.024999999999999</c:v>
                </c:pt>
                <c:pt idx="192">
                  <c:v>54.550000000000004</c:v>
                </c:pt>
                <c:pt idx="193">
                  <c:v>54.07500000000001</c:v>
                </c:pt>
                <c:pt idx="194">
                  <c:v>53.783333333333339</c:v>
                </c:pt>
                <c:pt idx="195">
                  <c:v>53.45000000000001</c:v>
                </c:pt>
                <c:pt idx="196">
                  <c:v>53.808333333333337</c:v>
                </c:pt>
                <c:pt idx="197">
                  <c:v>53.583333333333336</c:v>
                </c:pt>
                <c:pt idx="198">
                  <c:v>53.599999999999994</c:v>
                </c:pt>
                <c:pt idx="199">
                  <c:v>53.449999999999996</c:v>
                </c:pt>
                <c:pt idx="200">
                  <c:v>52.958333333333336</c:v>
                </c:pt>
                <c:pt idx="201">
                  <c:v>52.599999999999994</c:v>
                </c:pt>
                <c:pt idx="202">
                  <c:v>52.483333333333327</c:v>
                </c:pt>
                <c:pt idx="203">
                  <c:v>52.18333333333333</c:v>
                </c:pt>
                <c:pt idx="204">
                  <c:v>51.85</c:v>
                </c:pt>
                <c:pt idx="205">
                  <c:v>51.566666666666663</c:v>
                </c:pt>
                <c:pt idx="206">
                  <c:v>51.533333333333331</c:v>
                </c:pt>
                <c:pt idx="207">
                  <c:v>51.383333333333333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B9-4C66-AFAC-FDA91131D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Nigeria!$C$1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Nigeria!$B$2:$B$67</c:f>
              <c:numCache>
                <c:formatCode>m/d/yyyy</c:formatCode>
                <c:ptCount val="66"/>
                <c:pt idx="0">
                  <c:v>41821</c:v>
                </c:pt>
                <c:pt idx="1">
                  <c:v>41852</c:v>
                </c:pt>
                <c:pt idx="2">
                  <c:v>41883</c:v>
                </c:pt>
                <c:pt idx="3">
                  <c:v>41913</c:v>
                </c:pt>
                <c:pt idx="4">
                  <c:v>41944</c:v>
                </c:pt>
                <c:pt idx="5">
                  <c:v>41974</c:v>
                </c:pt>
                <c:pt idx="6">
                  <c:v>44184</c:v>
                </c:pt>
                <c:pt idx="7">
                  <c:v>42036</c:v>
                </c:pt>
                <c:pt idx="8">
                  <c:v>42064</c:v>
                </c:pt>
                <c:pt idx="9">
                  <c:v>42095</c:v>
                </c:pt>
                <c:pt idx="10">
                  <c:v>42125</c:v>
                </c:pt>
                <c:pt idx="11">
                  <c:v>42156</c:v>
                </c:pt>
                <c:pt idx="12">
                  <c:v>42186</c:v>
                </c:pt>
                <c:pt idx="13">
                  <c:v>42217</c:v>
                </c:pt>
                <c:pt idx="14">
                  <c:v>42248</c:v>
                </c:pt>
                <c:pt idx="15">
                  <c:v>42278</c:v>
                </c:pt>
                <c:pt idx="16">
                  <c:v>42309</c:v>
                </c:pt>
                <c:pt idx="17">
                  <c:v>42339</c:v>
                </c:pt>
                <c:pt idx="18">
                  <c:v>42370</c:v>
                </c:pt>
                <c:pt idx="19">
                  <c:v>42401</c:v>
                </c:pt>
                <c:pt idx="20">
                  <c:v>42430</c:v>
                </c:pt>
                <c:pt idx="21">
                  <c:v>42461</c:v>
                </c:pt>
                <c:pt idx="22">
                  <c:v>42491</c:v>
                </c:pt>
                <c:pt idx="23">
                  <c:v>42522</c:v>
                </c:pt>
                <c:pt idx="24">
                  <c:v>42552</c:v>
                </c:pt>
                <c:pt idx="25">
                  <c:v>42583</c:v>
                </c:pt>
                <c:pt idx="26">
                  <c:v>42614</c:v>
                </c:pt>
                <c:pt idx="27">
                  <c:v>42644</c:v>
                </c:pt>
                <c:pt idx="28">
                  <c:v>42675</c:v>
                </c:pt>
                <c:pt idx="29">
                  <c:v>42705</c:v>
                </c:pt>
                <c:pt idx="30">
                  <c:v>42736</c:v>
                </c:pt>
                <c:pt idx="31">
                  <c:v>42767</c:v>
                </c:pt>
                <c:pt idx="32">
                  <c:v>42795</c:v>
                </c:pt>
                <c:pt idx="33">
                  <c:v>42826</c:v>
                </c:pt>
                <c:pt idx="34">
                  <c:v>42856</c:v>
                </c:pt>
                <c:pt idx="35">
                  <c:v>42887</c:v>
                </c:pt>
                <c:pt idx="36">
                  <c:v>42917</c:v>
                </c:pt>
                <c:pt idx="37">
                  <c:v>42948</c:v>
                </c:pt>
                <c:pt idx="38">
                  <c:v>42979</c:v>
                </c:pt>
                <c:pt idx="39">
                  <c:v>43009</c:v>
                </c:pt>
                <c:pt idx="40">
                  <c:v>43040</c:v>
                </c:pt>
                <c:pt idx="41">
                  <c:v>43070</c:v>
                </c:pt>
                <c:pt idx="42">
                  <c:v>43101</c:v>
                </c:pt>
                <c:pt idx="43">
                  <c:v>43132</c:v>
                </c:pt>
                <c:pt idx="44">
                  <c:v>43160</c:v>
                </c:pt>
                <c:pt idx="45">
                  <c:v>43191</c:v>
                </c:pt>
                <c:pt idx="46">
                  <c:v>43221</c:v>
                </c:pt>
                <c:pt idx="47">
                  <c:v>43252</c:v>
                </c:pt>
                <c:pt idx="48">
                  <c:v>43282</c:v>
                </c:pt>
                <c:pt idx="49">
                  <c:v>43313</c:v>
                </c:pt>
                <c:pt idx="50">
                  <c:v>43344</c:v>
                </c:pt>
                <c:pt idx="51">
                  <c:v>43374</c:v>
                </c:pt>
                <c:pt idx="52">
                  <c:v>43405</c:v>
                </c:pt>
                <c:pt idx="53">
                  <c:v>43435</c:v>
                </c:pt>
                <c:pt idx="54">
                  <c:v>43466</c:v>
                </c:pt>
                <c:pt idx="55">
                  <c:v>43497</c:v>
                </c:pt>
                <c:pt idx="56">
                  <c:v>43525</c:v>
                </c:pt>
                <c:pt idx="57">
                  <c:v>43556</c:v>
                </c:pt>
                <c:pt idx="58">
                  <c:v>43586</c:v>
                </c:pt>
                <c:pt idx="59">
                  <c:v>43617</c:v>
                </c:pt>
                <c:pt idx="60">
                  <c:v>43647</c:v>
                </c:pt>
                <c:pt idx="61">
                  <c:v>43678</c:v>
                </c:pt>
                <c:pt idx="62">
                  <c:v>43709</c:v>
                </c:pt>
                <c:pt idx="63">
                  <c:v>43739</c:v>
                </c:pt>
                <c:pt idx="64">
                  <c:v>43770</c:v>
                </c:pt>
                <c:pt idx="65">
                  <c:v>43800</c:v>
                </c:pt>
              </c:numCache>
            </c:numRef>
          </c:cat>
          <c:val>
            <c:numRef>
              <c:f>Nigeria!$C$2:$C$67</c:f>
              <c:numCache>
                <c:formatCode>0.00</c:formatCode>
                <c:ptCount val="66"/>
                <c:pt idx="0">
                  <c:v>51.3</c:v>
                </c:pt>
                <c:pt idx="1">
                  <c:v>49.7</c:v>
                </c:pt>
                <c:pt idx="2">
                  <c:v>54</c:v>
                </c:pt>
                <c:pt idx="3">
                  <c:v>51.9</c:v>
                </c:pt>
                <c:pt idx="4">
                  <c:v>52.2</c:v>
                </c:pt>
                <c:pt idx="5">
                  <c:v>49.8</c:v>
                </c:pt>
                <c:pt idx="6">
                  <c:v>60.8</c:v>
                </c:pt>
                <c:pt idx="7">
                  <c:v>53</c:v>
                </c:pt>
                <c:pt idx="8">
                  <c:v>48.9</c:v>
                </c:pt>
                <c:pt idx="9">
                  <c:v>52</c:v>
                </c:pt>
                <c:pt idx="10">
                  <c:v>49.4</c:v>
                </c:pt>
                <c:pt idx="11">
                  <c:v>49.5</c:v>
                </c:pt>
                <c:pt idx="12">
                  <c:v>47.8</c:v>
                </c:pt>
                <c:pt idx="13">
                  <c:v>48.4</c:v>
                </c:pt>
                <c:pt idx="14">
                  <c:v>50.7</c:v>
                </c:pt>
                <c:pt idx="15">
                  <c:v>49.2</c:v>
                </c:pt>
                <c:pt idx="16">
                  <c:v>51.2</c:v>
                </c:pt>
                <c:pt idx="17">
                  <c:v>51.2</c:v>
                </c:pt>
                <c:pt idx="18">
                  <c:v>47.2</c:v>
                </c:pt>
                <c:pt idx="19">
                  <c:v>45.5</c:v>
                </c:pt>
                <c:pt idx="20">
                  <c:v>45.9</c:v>
                </c:pt>
                <c:pt idx="21">
                  <c:v>43.7</c:v>
                </c:pt>
                <c:pt idx="22">
                  <c:v>45.8</c:v>
                </c:pt>
                <c:pt idx="23">
                  <c:v>41.9</c:v>
                </c:pt>
                <c:pt idx="24">
                  <c:v>44.1</c:v>
                </c:pt>
                <c:pt idx="25">
                  <c:v>42.1</c:v>
                </c:pt>
                <c:pt idx="26">
                  <c:v>42.5</c:v>
                </c:pt>
                <c:pt idx="27">
                  <c:v>44.1</c:v>
                </c:pt>
                <c:pt idx="28">
                  <c:v>46</c:v>
                </c:pt>
                <c:pt idx="29">
                  <c:v>52</c:v>
                </c:pt>
                <c:pt idx="30">
                  <c:v>48.2</c:v>
                </c:pt>
                <c:pt idx="31">
                  <c:v>44.6</c:v>
                </c:pt>
                <c:pt idx="32">
                  <c:v>47.7</c:v>
                </c:pt>
                <c:pt idx="33">
                  <c:v>51.1</c:v>
                </c:pt>
                <c:pt idx="34">
                  <c:v>52.5</c:v>
                </c:pt>
                <c:pt idx="35">
                  <c:v>52.9</c:v>
                </c:pt>
                <c:pt idx="36">
                  <c:v>54.1</c:v>
                </c:pt>
                <c:pt idx="37">
                  <c:v>53.6</c:v>
                </c:pt>
                <c:pt idx="38">
                  <c:v>55.3</c:v>
                </c:pt>
                <c:pt idx="39">
                  <c:v>55</c:v>
                </c:pt>
                <c:pt idx="40">
                  <c:v>55.9</c:v>
                </c:pt>
                <c:pt idx="41">
                  <c:v>59.3</c:v>
                </c:pt>
                <c:pt idx="42">
                  <c:v>57.3</c:v>
                </c:pt>
                <c:pt idx="43">
                  <c:v>56.3</c:v>
                </c:pt>
                <c:pt idx="44">
                  <c:v>56.7</c:v>
                </c:pt>
                <c:pt idx="45">
                  <c:v>56.9</c:v>
                </c:pt>
                <c:pt idx="46">
                  <c:v>56.5</c:v>
                </c:pt>
                <c:pt idx="47">
                  <c:v>57</c:v>
                </c:pt>
                <c:pt idx="48">
                  <c:v>56.8</c:v>
                </c:pt>
                <c:pt idx="49">
                  <c:v>57.1</c:v>
                </c:pt>
                <c:pt idx="50">
                  <c:v>56.2</c:v>
                </c:pt>
                <c:pt idx="51">
                  <c:v>56.8</c:v>
                </c:pt>
                <c:pt idx="52">
                  <c:v>57.9</c:v>
                </c:pt>
                <c:pt idx="53">
                  <c:v>61.1</c:v>
                </c:pt>
                <c:pt idx="54">
                  <c:v>58.5</c:v>
                </c:pt>
                <c:pt idx="55">
                  <c:v>57.1</c:v>
                </c:pt>
                <c:pt idx="56">
                  <c:v>57.4</c:v>
                </c:pt>
                <c:pt idx="57">
                  <c:v>57.7</c:v>
                </c:pt>
                <c:pt idx="58">
                  <c:v>57.8</c:v>
                </c:pt>
                <c:pt idx="59">
                  <c:v>57.4</c:v>
                </c:pt>
                <c:pt idx="60">
                  <c:v>57.6</c:v>
                </c:pt>
                <c:pt idx="61">
                  <c:v>57.9</c:v>
                </c:pt>
                <c:pt idx="62">
                  <c:v>57.7</c:v>
                </c:pt>
                <c:pt idx="63">
                  <c:v>58.2</c:v>
                </c:pt>
                <c:pt idx="64">
                  <c:v>59.3</c:v>
                </c:pt>
                <c:pt idx="65">
                  <c:v>60.8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12-4FD3-A70D-E482339A6FA4}"/>
            </c:ext>
          </c:extLst>
        </c:ser>
        <c:ser>
          <c:idx val="1"/>
          <c:order val="1"/>
          <c:tx>
            <c:strRef>
              <c:f>Nigeria!$D$1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Nigeria!$B$2:$B$67</c:f>
              <c:numCache>
                <c:formatCode>m/d/yyyy</c:formatCode>
                <c:ptCount val="66"/>
                <c:pt idx="0">
                  <c:v>41821</c:v>
                </c:pt>
                <c:pt idx="1">
                  <c:v>41852</c:v>
                </c:pt>
                <c:pt idx="2">
                  <c:v>41883</c:v>
                </c:pt>
                <c:pt idx="3">
                  <c:v>41913</c:v>
                </c:pt>
                <c:pt idx="4">
                  <c:v>41944</c:v>
                </c:pt>
                <c:pt idx="5">
                  <c:v>41974</c:v>
                </c:pt>
                <c:pt idx="6">
                  <c:v>44184</c:v>
                </c:pt>
                <c:pt idx="7">
                  <c:v>42036</c:v>
                </c:pt>
                <c:pt idx="8">
                  <c:v>42064</c:v>
                </c:pt>
                <c:pt idx="9">
                  <c:v>42095</c:v>
                </c:pt>
                <c:pt idx="10">
                  <c:v>42125</c:v>
                </c:pt>
                <c:pt idx="11">
                  <c:v>42156</c:v>
                </c:pt>
                <c:pt idx="12">
                  <c:v>42186</c:v>
                </c:pt>
                <c:pt idx="13">
                  <c:v>42217</c:v>
                </c:pt>
                <c:pt idx="14">
                  <c:v>42248</c:v>
                </c:pt>
                <c:pt idx="15">
                  <c:v>42278</c:v>
                </c:pt>
                <c:pt idx="16">
                  <c:v>42309</c:v>
                </c:pt>
                <c:pt idx="17">
                  <c:v>42339</c:v>
                </c:pt>
                <c:pt idx="18">
                  <c:v>42370</c:v>
                </c:pt>
                <c:pt idx="19">
                  <c:v>42401</c:v>
                </c:pt>
                <c:pt idx="20">
                  <c:v>42430</c:v>
                </c:pt>
                <c:pt idx="21">
                  <c:v>42461</c:v>
                </c:pt>
                <c:pt idx="22">
                  <c:v>42491</c:v>
                </c:pt>
                <c:pt idx="23">
                  <c:v>42522</c:v>
                </c:pt>
                <c:pt idx="24">
                  <c:v>42552</c:v>
                </c:pt>
                <c:pt idx="25">
                  <c:v>42583</c:v>
                </c:pt>
                <c:pt idx="26">
                  <c:v>42614</c:v>
                </c:pt>
                <c:pt idx="27">
                  <c:v>42644</c:v>
                </c:pt>
                <c:pt idx="28">
                  <c:v>42675</c:v>
                </c:pt>
                <c:pt idx="29">
                  <c:v>42705</c:v>
                </c:pt>
                <c:pt idx="30">
                  <c:v>42736</c:v>
                </c:pt>
                <c:pt idx="31">
                  <c:v>42767</c:v>
                </c:pt>
                <c:pt idx="32">
                  <c:v>42795</c:v>
                </c:pt>
                <c:pt idx="33">
                  <c:v>42826</c:v>
                </c:pt>
                <c:pt idx="34">
                  <c:v>42856</c:v>
                </c:pt>
                <c:pt idx="35">
                  <c:v>42887</c:v>
                </c:pt>
                <c:pt idx="36">
                  <c:v>42917</c:v>
                </c:pt>
                <c:pt idx="37">
                  <c:v>42948</c:v>
                </c:pt>
                <c:pt idx="38">
                  <c:v>42979</c:v>
                </c:pt>
                <c:pt idx="39">
                  <c:v>43009</c:v>
                </c:pt>
                <c:pt idx="40">
                  <c:v>43040</c:v>
                </c:pt>
                <c:pt idx="41">
                  <c:v>43070</c:v>
                </c:pt>
                <c:pt idx="42">
                  <c:v>43101</c:v>
                </c:pt>
                <c:pt idx="43">
                  <c:v>43132</c:v>
                </c:pt>
                <c:pt idx="44">
                  <c:v>43160</c:v>
                </c:pt>
                <c:pt idx="45">
                  <c:v>43191</c:v>
                </c:pt>
                <c:pt idx="46">
                  <c:v>43221</c:v>
                </c:pt>
                <c:pt idx="47">
                  <c:v>43252</c:v>
                </c:pt>
                <c:pt idx="48">
                  <c:v>43282</c:v>
                </c:pt>
                <c:pt idx="49">
                  <c:v>43313</c:v>
                </c:pt>
                <c:pt idx="50">
                  <c:v>43344</c:v>
                </c:pt>
                <c:pt idx="51">
                  <c:v>43374</c:v>
                </c:pt>
                <c:pt idx="52">
                  <c:v>43405</c:v>
                </c:pt>
                <c:pt idx="53">
                  <c:v>43435</c:v>
                </c:pt>
                <c:pt idx="54">
                  <c:v>43466</c:v>
                </c:pt>
                <c:pt idx="55">
                  <c:v>43497</c:v>
                </c:pt>
                <c:pt idx="56">
                  <c:v>43525</c:v>
                </c:pt>
                <c:pt idx="57">
                  <c:v>43556</c:v>
                </c:pt>
                <c:pt idx="58">
                  <c:v>43586</c:v>
                </c:pt>
                <c:pt idx="59">
                  <c:v>43617</c:v>
                </c:pt>
                <c:pt idx="60">
                  <c:v>43647</c:v>
                </c:pt>
                <c:pt idx="61">
                  <c:v>43678</c:v>
                </c:pt>
                <c:pt idx="62">
                  <c:v>43709</c:v>
                </c:pt>
                <c:pt idx="63">
                  <c:v>43739</c:v>
                </c:pt>
                <c:pt idx="64">
                  <c:v>43770</c:v>
                </c:pt>
                <c:pt idx="65">
                  <c:v>43800</c:v>
                </c:pt>
              </c:numCache>
            </c:numRef>
          </c:cat>
          <c:val>
            <c:numRef>
              <c:f>Nigeria!$D$2:$D$67</c:f>
              <c:numCache>
                <c:formatCode>0.00</c:formatCode>
                <c:ptCount val="66"/>
                <c:pt idx="1">
                  <c:v>-1.5999999999999943</c:v>
                </c:pt>
                <c:pt idx="2">
                  <c:v>4.2999999999999972</c:v>
                </c:pt>
                <c:pt idx="3">
                  <c:v>-2.1000000000000014</c:v>
                </c:pt>
                <c:pt idx="4">
                  <c:v>0.30000000000000426</c:v>
                </c:pt>
                <c:pt idx="5">
                  <c:v>-2.4000000000000057</c:v>
                </c:pt>
                <c:pt idx="6">
                  <c:v>11</c:v>
                </c:pt>
                <c:pt idx="7">
                  <c:v>-7.7999999999999972</c:v>
                </c:pt>
                <c:pt idx="8">
                  <c:v>-4.1000000000000014</c:v>
                </c:pt>
                <c:pt idx="9">
                  <c:v>3.1000000000000014</c:v>
                </c:pt>
                <c:pt idx="10">
                  <c:v>-2.6000000000000014</c:v>
                </c:pt>
                <c:pt idx="11">
                  <c:v>0.10000000000000142</c:v>
                </c:pt>
                <c:pt idx="12">
                  <c:v>-1.7000000000000028</c:v>
                </c:pt>
                <c:pt idx="13">
                  <c:v>0.60000000000000142</c:v>
                </c:pt>
                <c:pt idx="14">
                  <c:v>2.3000000000000043</c:v>
                </c:pt>
                <c:pt idx="15">
                  <c:v>-1.5</c:v>
                </c:pt>
                <c:pt idx="16">
                  <c:v>2</c:v>
                </c:pt>
                <c:pt idx="17">
                  <c:v>0</c:v>
                </c:pt>
                <c:pt idx="18">
                  <c:v>-4</c:v>
                </c:pt>
                <c:pt idx="19">
                  <c:v>-1.7000000000000028</c:v>
                </c:pt>
                <c:pt idx="20">
                  <c:v>0.39999999999999858</c:v>
                </c:pt>
                <c:pt idx="21">
                  <c:v>-2.1999999999999957</c:v>
                </c:pt>
                <c:pt idx="22">
                  <c:v>2.0999999999999943</c:v>
                </c:pt>
                <c:pt idx="23">
                  <c:v>-3.8999999999999986</c:v>
                </c:pt>
                <c:pt idx="24">
                  <c:v>2.2000000000000028</c:v>
                </c:pt>
                <c:pt idx="25">
                  <c:v>-2</c:v>
                </c:pt>
                <c:pt idx="26">
                  <c:v>0.39999999999999858</c:v>
                </c:pt>
                <c:pt idx="27">
                  <c:v>1.6000000000000014</c:v>
                </c:pt>
                <c:pt idx="28">
                  <c:v>1.8999999999999986</c:v>
                </c:pt>
                <c:pt idx="29">
                  <c:v>6</c:v>
                </c:pt>
                <c:pt idx="30">
                  <c:v>-3.7999999999999972</c:v>
                </c:pt>
                <c:pt idx="31">
                  <c:v>-3.6000000000000014</c:v>
                </c:pt>
                <c:pt idx="32">
                  <c:v>3.1000000000000014</c:v>
                </c:pt>
                <c:pt idx="33">
                  <c:v>3.3999999999999986</c:v>
                </c:pt>
                <c:pt idx="34">
                  <c:v>1.3999999999999986</c:v>
                </c:pt>
                <c:pt idx="35">
                  <c:v>0.39999999999999858</c:v>
                </c:pt>
                <c:pt idx="36">
                  <c:v>1.2000000000000028</c:v>
                </c:pt>
                <c:pt idx="37">
                  <c:v>-0.5</c:v>
                </c:pt>
                <c:pt idx="38">
                  <c:v>1.6999999999999957</c:v>
                </c:pt>
                <c:pt idx="39">
                  <c:v>-0.29999999999999716</c:v>
                </c:pt>
                <c:pt idx="40">
                  <c:v>0.89999999999999858</c:v>
                </c:pt>
                <c:pt idx="41">
                  <c:v>3.3999999999999986</c:v>
                </c:pt>
                <c:pt idx="42">
                  <c:v>-2</c:v>
                </c:pt>
                <c:pt idx="43">
                  <c:v>-1</c:v>
                </c:pt>
                <c:pt idx="44">
                  <c:v>0.40000000000000568</c:v>
                </c:pt>
                <c:pt idx="45">
                  <c:v>0.19999999999999574</c:v>
                </c:pt>
                <c:pt idx="46">
                  <c:v>-0.39999999999999858</c:v>
                </c:pt>
                <c:pt idx="47">
                  <c:v>0.5</c:v>
                </c:pt>
                <c:pt idx="48">
                  <c:v>-0.20000000000000284</c:v>
                </c:pt>
                <c:pt idx="49">
                  <c:v>0.30000000000000426</c:v>
                </c:pt>
                <c:pt idx="50">
                  <c:v>-0.89999999999999858</c:v>
                </c:pt>
                <c:pt idx="51">
                  <c:v>0.59999999999999432</c:v>
                </c:pt>
                <c:pt idx="52">
                  <c:v>1.1000000000000014</c:v>
                </c:pt>
                <c:pt idx="53">
                  <c:v>3.2000000000000028</c:v>
                </c:pt>
                <c:pt idx="54">
                  <c:v>-2.6000000000000014</c:v>
                </c:pt>
                <c:pt idx="55">
                  <c:v>-1.3999999999999986</c:v>
                </c:pt>
                <c:pt idx="56">
                  <c:v>0.29999999999999716</c:v>
                </c:pt>
                <c:pt idx="57">
                  <c:v>0.30000000000000426</c:v>
                </c:pt>
                <c:pt idx="58">
                  <c:v>9.9999999999994316E-2</c:v>
                </c:pt>
                <c:pt idx="59">
                  <c:v>-0.39999999999999858</c:v>
                </c:pt>
                <c:pt idx="60">
                  <c:v>0.20000000000000284</c:v>
                </c:pt>
                <c:pt idx="61">
                  <c:v>0.29999999999999716</c:v>
                </c:pt>
                <c:pt idx="62">
                  <c:v>-0.19999999999999574</c:v>
                </c:pt>
                <c:pt idx="63">
                  <c:v>0.5</c:v>
                </c:pt>
                <c:pt idx="64">
                  <c:v>1.0999999999999943</c:v>
                </c:pt>
                <c:pt idx="65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12-4FD3-A70D-E482339A6FA4}"/>
            </c:ext>
          </c:extLst>
        </c:ser>
        <c:ser>
          <c:idx val="2"/>
          <c:order val="2"/>
          <c:tx>
            <c:strRef>
              <c:f>Nigeria!$E$1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Nigeria!$B$2:$B$67</c:f>
              <c:numCache>
                <c:formatCode>m/d/yyyy</c:formatCode>
                <c:ptCount val="66"/>
                <c:pt idx="0">
                  <c:v>41821</c:v>
                </c:pt>
                <c:pt idx="1">
                  <c:v>41852</c:v>
                </c:pt>
                <c:pt idx="2">
                  <c:v>41883</c:v>
                </c:pt>
                <c:pt idx="3">
                  <c:v>41913</c:v>
                </c:pt>
                <c:pt idx="4">
                  <c:v>41944</c:v>
                </c:pt>
                <c:pt idx="5">
                  <c:v>41974</c:v>
                </c:pt>
                <c:pt idx="6">
                  <c:v>44184</c:v>
                </c:pt>
                <c:pt idx="7">
                  <c:v>42036</c:v>
                </c:pt>
                <c:pt idx="8">
                  <c:v>42064</c:v>
                </c:pt>
                <c:pt idx="9">
                  <c:v>42095</c:v>
                </c:pt>
                <c:pt idx="10">
                  <c:v>42125</c:v>
                </c:pt>
                <c:pt idx="11">
                  <c:v>42156</c:v>
                </c:pt>
                <c:pt idx="12">
                  <c:v>42186</c:v>
                </c:pt>
                <c:pt idx="13">
                  <c:v>42217</c:v>
                </c:pt>
                <c:pt idx="14">
                  <c:v>42248</c:v>
                </c:pt>
                <c:pt idx="15">
                  <c:v>42278</c:v>
                </c:pt>
                <c:pt idx="16">
                  <c:v>42309</c:v>
                </c:pt>
                <c:pt idx="17">
                  <c:v>42339</c:v>
                </c:pt>
                <c:pt idx="18">
                  <c:v>42370</c:v>
                </c:pt>
                <c:pt idx="19">
                  <c:v>42401</c:v>
                </c:pt>
                <c:pt idx="20">
                  <c:v>42430</c:v>
                </c:pt>
                <c:pt idx="21">
                  <c:v>42461</c:v>
                </c:pt>
                <c:pt idx="22">
                  <c:v>42491</c:v>
                </c:pt>
                <c:pt idx="23">
                  <c:v>42522</c:v>
                </c:pt>
                <c:pt idx="24">
                  <c:v>42552</c:v>
                </c:pt>
                <c:pt idx="25">
                  <c:v>42583</c:v>
                </c:pt>
                <c:pt idx="26">
                  <c:v>42614</c:v>
                </c:pt>
                <c:pt idx="27">
                  <c:v>42644</c:v>
                </c:pt>
                <c:pt idx="28">
                  <c:v>42675</c:v>
                </c:pt>
                <c:pt idx="29">
                  <c:v>42705</c:v>
                </c:pt>
                <c:pt idx="30">
                  <c:v>42736</c:v>
                </c:pt>
                <c:pt idx="31">
                  <c:v>42767</c:v>
                </c:pt>
                <c:pt idx="32">
                  <c:v>42795</c:v>
                </c:pt>
                <c:pt idx="33">
                  <c:v>42826</c:v>
                </c:pt>
                <c:pt idx="34">
                  <c:v>42856</c:v>
                </c:pt>
                <c:pt idx="35">
                  <c:v>42887</c:v>
                </c:pt>
                <c:pt idx="36">
                  <c:v>42917</c:v>
                </c:pt>
                <c:pt idx="37">
                  <c:v>42948</c:v>
                </c:pt>
                <c:pt idx="38">
                  <c:v>42979</c:v>
                </c:pt>
                <c:pt idx="39">
                  <c:v>43009</c:v>
                </c:pt>
                <c:pt idx="40">
                  <c:v>43040</c:v>
                </c:pt>
                <c:pt idx="41">
                  <c:v>43070</c:v>
                </c:pt>
                <c:pt idx="42">
                  <c:v>43101</c:v>
                </c:pt>
                <c:pt idx="43">
                  <c:v>43132</c:v>
                </c:pt>
                <c:pt idx="44">
                  <c:v>43160</c:v>
                </c:pt>
                <c:pt idx="45">
                  <c:v>43191</c:v>
                </c:pt>
                <c:pt idx="46">
                  <c:v>43221</c:v>
                </c:pt>
                <c:pt idx="47">
                  <c:v>43252</c:v>
                </c:pt>
                <c:pt idx="48">
                  <c:v>43282</c:v>
                </c:pt>
                <c:pt idx="49">
                  <c:v>43313</c:v>
                </c:pt>
                <c:pt idx="50">
                  <c:v>43344</c:v>
                </c:pt>
                <c:pt idx="51">
                  <c:v>43374</c:v>
                </c:pt>
                <c:pt idx="52">
                  <c:v>43405</c:v>
                </c:pt>
                <c:pt idx="53">
                  <c:v>43435</c:v>
                </c:pt>
                <c:pt idx="54">
                  <c:v>43466</c:v>
                </c:pt>
                <c:pt idx="55">
                  <c:v>43497</c:v>
                </c:pt>
                <c:pt idx="56">
                  <c:v>43525</c:v>
                </c:pt>
                <c:pt idx="57">
                  <c:v>43556</c:v>
                </c:pt>
                <c:pt idx="58">
                  <c:v>43586</c:v>
                </c:pt>
                <c:pt idx="59">
                  <c:v>43617</c:v>
                </c:pt>
                <c:pt idx="60">
                  <c:v>43647</c:v>
                </c:pt>
                <c:pt idx="61">
                  <c:v>43678</c:v>
                </c:pt>
                <c:pt idx="62">
                  <c:v>43709</c:v>
                </c:pt>
                <c:pt idx="63">
                  <c:v>43739</c:v>
                </c:pt>
                <c:pt idx="64">
                  <c:v>43770</c:v>
                </c:pt>
                <c:pt idx="65">
                  <c:v>43800</c:v>
                </c:pt>
              </c:numCache>
            </c:numRef>
          </c:cat>
          <c:val>
            <c:numRef>
              <c:f>Nigeria!$E$2:$E$67</c:f>
              <c:numCache>
                <c:formatCode>0.00</c:formatCode>
                <c:ptCount val="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51.06363636363637</c:v>
                </c:pt>
                <c:pt idx="12">
                  <c:v>50.745454545454542</c:v>
                </c:pt>
                <c:pt idx="13">
                  <c:v>50.627272727272725</c:v>
                </c:pt>
                <c:pt idx="14">
                  <c:v>50.327272727272721</c:v>
                </c:pt>
                <c:pt idx="15">
                  <c:v>50.081818181818178</c:v>
                </c:pt>
                <c:pt idx="16">
                  <c:v>49.990909090909092</c:v>
                </c:pt>
                <c:pt idx="17">
                  <c:v>50.118181818181817</c:v>
                </c:pt>
                <c:pt idx="18">
                  <c:v>49.875</c:v>
                </c:pt>
                <c:pt idx="19">
                  <c:v>49.25</c:v>
                </c:pt>
                <c:pt idx="20">
                  <c:v>48.999999999999993</c:v>
                </c:pt>
                <c:pt idx="21">
                  <c:v>48.308333333333337</c:v>
                </c:pt>
                <c:pt idx="22">
                  <c:v>48.008333333333326</c:v>
                </c:pt>
                <c:pt idx="23">
                  <c:v>47.374999999999993</c:v>
                </c:pt>
                <c:pt idx="24">
                  <c:v>47.066666666666663</c:v>
                </c:pt>
                <c:pt idx="25">
                  <c:v>46.541666666666664</c:v>
                </c:pt>
                <c:pt idx="26">
                  <c:v>45.858333333333327</c:v>
                </c:pt>
                <c:pt idx="27">
                  <c:v>45.433333333333337</c:v>
                </c:pt>
                <c:pt idx="28">
                  <c:v>45</c:v>
                </c:pt>
                <c:pt idx="29">
                  <c:v>45.06666666666667</c:v>
                </c:pt>
                <c:pt idx="30">
                  <c:v>45.150000000000006</c:v>
                </c:pt>
                <c:pt idx="31">
                  <c:v>45.074999999999996</c:v>
                </c:pt>
                <c:pt idx="32">
                  <c:v>45.225000000000001</c:v>
                </c:pt>
                <c:pt idx="33">
                  <c:v>45.841666666666669</c:v>
                </c:pt>
                <c:pt idx="34">
                  <c:v>46.4</c:v>
                </c:pt>
                <c:pt idx="35">
                  <c:v>47.316666666666663</c:v>
                </c:pt>
                <c:pt idx="36">
                  <c:v>48.150000000000006</c:v>
                </c:pt>
                <c:pt idx="37">
                  <c:v>49.108333333333341</c:v>
                </c:pt>
                <c:pt idx="38">
                  <c:v>50.175000000000004</c:v>
                </c:pt>
                <c:pt idx="39">
                  <c:v>51.083333333333336</c:v>
                </c:pt>
                <c:pt idx="40">
                  <c:v>51.908333333333331</c:v>
                </c:pt>
                <c:pt idx="41">
                  <c:v>52.516666666666659</c:v>
                </c:pt>
                <c:pt idx="42">
                  <c:v>53.274999999999999</c:v>
                </c:pt>
                <c:pt idx="43">
                  <c:v>54.249999999999993</c:v>
                </c:pt>
                <c:pt idx="44">
                  <c:v>55</c:v>
                </c:pt>
                <c:pt idx="45">
                  <c:v>55.483333333333327</c:v>
                </c:pt>
                <c:pt idx="46">
                  <c:v>55.816666666666663</c:v>
                </c:pt>
                <c:pt idx="47">
                  <c:v>56.158333333333331</c:v>
                </c:pt>
                <c:pt idx="48">
                  <c:v>56.383333333333326</c:v>
                </c:pt>
                <c:pt idx="49">
                  <c:v>56.675000000000004</c:v>
                </c:pt>
                <c:pt idx="50">
                  <c:v>56.75</c:v>
                </c:pt>
                <c:pt idx="51">
                  <c:v>56.9</c:v>
                </c:pt>
                <c:pt idx="52">
                  <c:v>57.066666666666663</c:v>
                </c:pt>
                <c:pt idx="53">
                  <c:v>57.216666666666669</c:v>
                </c:pt>
                <c:pt idx="54">
                  <c:v>57.31666666666667</c:v>
                </c:pt>
                <c:pt idx="55">
                  <c:v>57.383333333333333</c:v>
                </c:pt>
                <c:pt idx="56">
                  <c:v>57.441666666666663</c:v>
                </c:pt>
                <c:pt idx="57">
                  <c:v>57.508333333333347</c:v>
                </c:pt>
                <c:pt idx="58">
                  <c:v>57.616666666666667</c:v>
                </c:pt>
                <c:pt idx="59">
                  <c:v>57.650000000000006</c:v>
                </c:pt>
                <c:pt idx="60">
                  <c:v>57.716666666666669</c:v>
                </c:pt>
                <c:pt idx="61">
                  <c:v>57.783333333333331</c:v>
                </c:pt>
                <c:pt idx="62">
                  <c:v>57.908333333333331</c:v>
                </c:pt>
                <c:pt idx="63">
                  <c:v>58.025000000000006</c:v>
                </c:pt>
                <c:pt idx="64">
                  <c:v>58.141666666666673</c:v>
                </c:pt>
                <c:pt idx="65">
                  <c:v>58.116666666666667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12-4FD3-A70D-E482339A6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Norway!$C$1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Norway!$B$2:$B$192</c:f>
              <c:numCache>
                <c:formatCode>m/d/yyyy</c:formatCode>
                <c:ptCount val="191"/>
                <c:pt idx="0">
                  <c:v>38018</c:v>
                </c:pt>
                <c:pt idx="1">
                  <c:v>38047</c:v>
                </c:pt>
                <c:pt idx="2">
                  <c:v>38078</c:v>
                </c:pt>
                <c:pt idx="3">
                  <c:v>38108</c:v>
                </c:pt>
                <c:pt idx="4">
                  <c:v>38139</c:v>
                </c:pt>
                <c:pt idx="5">
                  <c:v>38169</c:v>
                </c:pt>
                <c:pt idx="6">
                  <c:v>44154</c:v>
                </c:pt>
                <c:pt idx="7">
                  <c:v>38231</c:v>
                </c:pt>
                <c:pt idx="8">
                  <c:v>38261</c:v>
                </c:pt>
                <c:pt idx="9">
                  <c:v>38292</c:v>
                </c:pt>
                <c:pt idx="10">
                  <c:v>38322</c:v>
                </c:pt>
                <c:pt idx="11">
                  <c:v>38353</c:v>
                </c:pt>
                <c:pt idx="12">
                  <c:v>38384</c:v>
                </c:pt>
                <c:pt idx="13">
                  <c:v>38412</c:v>
                </c:pt>
                <c:pt idx="14">
                  <c:v>38443</c:v>
                </c:pt>
                <c:pt idx="15">
                  <c:v>38473</c:v>
                </c:pt>
                <c:pt idx="16">
                  <c:v>38504</c:v>
                </c:pt>
                <c:pt idx="17">
                  <c:v>38534</c:v>
                </c:pt>
                <c:pt idx="18">
                  <c:v>38565</c:v>
                </c:pt>
                <c:pt idx="19">
                  <c:v>38596</c:v>
                </c:pt>
                <c:pt idx="20">
                  <c:v>38626</c:v>
                </c:pt>
                <c:pt idx="21">
                  <c:v>38657</c:v>
                </c:pt>
                <c:pt idx="22">
                  <c:v>38687</c:v>
                </c:pt>
                <c:pt idx="23">
                  <c:v>38718</c:v>
                </c:pt>
                <c:pt idx="24">
                  <c:v>38749</c:v>
                </c:pt>
                <c:pt idx="25">
                  <c:v>38777</c:v>
                </c:pt>
                <c:pt idx="26">
                  <c:v>38808</c:v>
                </c:pt>
                <c:pt idx="27">
                  <c:v>38838</c:v>
                </c:pt>
                <c:pt idx="28">
                  <c:v>38869</c:v>
                </c:pt>
                <c:pt idx="29">
                  <c:v>38899</c:v>
                </c:pt>
                <c:pt idx="30">
                  <c:v>38930</c:v>
                </c:pt>
                <c:pt idx="31">
                  <c:v>38961</c:v>
                </c:pt>
                <c:pt idx="32">
                  <c:v>38991</c:v>
                </c:pt>
                <c:pt idx="33">
                  <c:v>39022</c:v>
                </c:pt>
                <c:pt idx="34">
                  <c:v>39052</c:v>
                </c:pt>
                <c:pt idx="35">
                  <c:v>39083</c:v>
                </c:pt>
                <c:pt idx="36">
                  <c:v>39114</c:v>
                </c:pt>
                <c:pt idx="37">
                  <c:v>39142</c:v>
                </c:pt>
                <c:pt idx="38">
                  <c:v>39173</c:v>
                </c:pt>
                <c:pt idx="39">
                  <c:v>39203</c:v>
                </c:pt>
                <c:pt idx="40">
                  <c:v>39234</c:v>
                </c:pt>
                <c:pt idx="41">
                  <c:v>39264</c:v>
                </c:pt>
                <c:pt idx="42">
                  <c:v>39295</c:v>
                </c:pt>
                <c:pt idx="43">
                  <c:v>39326</c:v>
                </c:pt>
                <c:pt idx="44">
                  <c:v>39356</c:v>
                </c:pt>
                <c:pt idx="45">
                  <c:v>39387</c:v>
                </c:pt>
                <c:pt idx="46">
                  <c:v>39417</c:v>
                </c:pt>
                <c:pt idx="47">
                  <c:v>39448</c:v>
                </c:pt>
                <c:pt idx="48">
                  <c:v>39479</c:v>
                </c:pt>
                <c:pt idx="49">
                  <c:v>39508</c:v>
                </c:pt>
                <c:pt idx="50">
                  <c:v>39539</c:v>
                </c:pt>
                <c:pt idx="51">
                  <c:v>39569</c:v>
                </c:pt>
                <c:pt idx="52">
                  <c:v>39600</c:v>
                </c:pt>
                <c:pt idx="53">
                  <c:v>39630</c:v>
                </c:pt>
                <c:pt idx="54">
                  <c:v>39661</c:v>
                </c:pt>
                <c:pt idx="55">
                  <c:v>39692</c:v>
                </c:pt>
                <c:pt idx="56">
                  <c:v>39722</c:v>
                </c:pt>
                <c:pt idx="57">
                  <c:v>39753</c:v>
                </c:pt>
                <c:pt idx="58">
                  <c:v>39783</c:v>
                </c:pt>
                <c:pt idx="59">
                  <c:v>39814</c:v>
                </c:pt>
                <c:pt idx="60">
                  <c:v>39845</c:v>
                </c:pt>
                <c:pt idx="61">
                  <c:v>39873</c:v>
                </c:pt>
                <c:pt idx="62">
                  <c:v>39904</c:v>
                </c:pt>
                <c:pt idx="63">
                  <c:v>39934</c:v>
                </c:pt>
                <c:pt idx="64">
                  <c:v>39965</c:v>
                </c:pt>
                <c:pt idx="65">
                  <c:v>39995</c:v>
                </c:pt>
                <c:pt idx="66">
                  <c:v>40026</c:v>
                </c:pt>
                <c:pt idx="67">
                  <c:v>40057</c:v>
                </c:pt>
                <c:pt idx="68">
                  <c:v>40087</c:v>
                </c:pt>
                <c:pt idx="69">
                  <c:v>40118</c:v>
                </c:pt>
                <c:pt idx="70">
                  <c:v>40148</c:v>
                </c:pt>
                <c:pt idx="71">
                  <c:v>40179</c:v>
                </c:pt>
                <c:pt idx="72">
                  <c:v>40210</c:v>
                </c:pt>
                <c:pt idx="73">
                  <c:v>40238</c:v>
                </c:pt>
                <c:pt idx="74">
                  <c:v>40269</c:v>
                </c:pt>
                <c:pt idx="75">
                  <c:v>40299</c:v>
                </c:pt>
                <c:pt idx="76">
                  <c:v>40330</c:v>
                </c:pt>
                <c:pt idx="77">
                  <c:v>40360</c:v>
                </c:pt>
                <c:pt idx="78">
                  <c:v>40391</c:v>
                </c:pt>
                <c:pt idx="79">
                  <c:v>40422</c:v>
                </c:pt>
                <c:pt idx="80">
                  <c:v>40452</c:v>
                </c:pt>
                <c:pt idx="81">
                  <c:v>40483</c:v>
                </c:pt>
                <c:pt idx="82">
                  <c:v>40513</c:v>
                </c:pt>
                <c:pt idx="83">
                  <c:v>40544</c:v>
                </c:pt>
                <c:pt idx="84">
                  <c:v>40575</c:v>
                </c:pt>
                <c:pt idx="85">
                  <c:v>40603</c:v>
                </c:pt>
                <c:pt idx="86">
                  <c:v>40634</c:v>
                </c:pt>
                <c:pt idx="87">
                  <c:v>40664</c:v>
                </c:pt>
                <c:pt idx="88">
                  <c:v>40695</c:v>
                </c:pt>
                <c:pt idx="89">
                  <c:v>40725</c:v>
                </c:pt>
                <c:pt idx="90">
                  <c:v>40756</c:v>
                </c:pt>
                <c:pt idx="91">
                  <c:v>40787</c:v>
                </c:pt>
                <c:pt idx="92">
                  <c:v>40817</c:v>
                </c:pt>
                <c:pt idx="93">
                  <c:v>40848</c:v>
                </c:pt>
                <c:pt idx="94">
                  <c:v>40878</c:v>
                </c:pt>
                <c:pt idx="95">
                  <c:v>40909</c:v>
                </c:pt>
                <c:pt idx="96">
                  <c:v>40940</c:v>
                </c:pt>
                <c:pt idx="97">
                  <c:v>40969</c:v>
                </c:pt>
                <c:pt idx="98">
                  <c:v>41000</c:v>
                </c:pt>
                <c:pt idx="99">
                  <c:v>41030</c:v>
                </c:pt>
                <c:pt idx="100">
                  <c:v>41061</c:v>
                </c:pt>
                <c:pt idx="101">
                  <c:v>41091</c:v>
                </c:pt>
                <c:pt idx="102">
                  <c:v>41122</c:v>
                </c:pt>
                <c:pt idx="103">
                  <c:v>41153</c:v>
                </c:pt>
                <c:pt idx="104">
                  <c:v>41183</c:v>
                </c:pt>
                <c:pt idx="105">
                  <c:v>41214</c:v>
                </c:pt>
                <c:pt idx="106">
                  <c:v>41244</c:v>
                </c:pt>
                <c:pt idx="107">
                  <c:v>41275</c:v>
                </c:pt>
                <c:pt idx="108">
                  <c:v>41306</c:v>
                </c:pt>
                <c:pt idx="109">
                  <c:v>41334</c:v>
                </c:pt>
                <c:pt idx="110">
                  <c:v>41365</c:v>
                </c:pt>
                <c:pt idx="111">
                  <c:v>41395</c:v>
                </c:pt>
                <c:pt idx="112">
                  <c:v>41426</c:v>
                </c:pt>
                <c:pt idx="113">
                  <c:v>41456</c:v>
                </c:pt>
                <c:pt idx="114">
                  <c:v>41487</c:v>
                </c:pt>
                <c:pt idx="115">
                  <c:v>41518</c:v>
                </c:pt>
                <c:pt idx="116">
                  <c:v>41548</c:v>
                </c:pt>
                <c:pt idx="117">
                  <c:v>41579</c:v>
                </c:pt>
                <c:pt idx="118">
                  <c:v>41609</c:v>
                </c:pt>
                <c:pt idx="119">
                  <c:v>41640</c:v>
                </c:pt>
                <c:pt idx="120">
                  <c:v>41671</c:v>
                </c:pt>
                <c:pt idx="121">
                  <c:v>41699</c:v>
                </c:pt>
                <c:pt idx="122">
                  <c:v>41730</c:v>
                </c:pt>
                <c:pt idx="123">
                  <c:v>41760</c:v>
                </c:pt>
                <c:pt idx="124">
                  <c:v>41791</c:v>
                </c:pt>
                <c:pt idx="125">
                  <c:v>41821</c:v>
                </c:pt>
                <c:pt idx="126">
                  <c:v>41852</c:v>
                </c:pt>
                <c:pt idx="127">
                  <c:v>41883</c:v>
                </c:pt>
                <c:pt idx="128">
                  <c:v>41913</c:v>
                </c:pt>
                <c:pt idx="129">
                  <c:v>41944</c:v>
                </c:pt>
                <c:pt idx="130">
                  <c:v>41974</c:v>
                </c:pt>
                <c:pt idx="131">
                  <c:v>42005</c:v>
                </c:pt>
                <c:pt idx="132">
                  <c:v>42036</c:v>
                </c:pt>
                <c:pt idx="133">
                  <c:v>42064</c:v>
                </c:pt>
                <c:pt idx="134">
                  <c:v>42095</c:v>
                </c:pt>
                <c:pt idx="135">
                  <c:v>42125</c:v>
                </c:pt>
                <c:pt idx="136">
                  <c:v>42156</c:v>
                </c:pt>
                <c:pt idx="137">
                  <c:v>42186</c:v>
                </c:pt>
                <c:pt idx="138">
                  <c:v>42217</c:v>
                </c:pt>
                <c:pt idx="139">
                  <c:v>42248</c:v>
                </c:pt>
                <c:pt idx="140">
                  <c:v>42278</c:v>
                </c:pt>
                <c:pt idx="141">
                  <c:v>42309</c:v>
                </c:pt>
                <c:pt idx="142">
                  <c:v>42339</c:v>
                </c:pt>
                <c:pt idx="143">
                  <c:v>42370</c:v>
                </c:pt>
                <c:pt idx="144">
                  <c:v>42401</c:v>
                </c:pt>
                <c:pt idx="145">
                  <c:v>42430</c:v>
                </c:pt>
                <c:pt idx="146">
                  <c:v>42461</c:v>
                </c:pt>
                <c:pt idx="147">
                  <c:v>42491</c:v>
                </c:pt>
                <c:pt idx="148">
                  <c:v>42522</c:v>
                </c:pt>
                <c:pt idx="149">
                  <c:v>42552</c:v>
                </c:pt>
                <c:pt idx="150">
                  <c:v>42583</c:v>
                </c:pt>
                <c:pt idx="151">
                  <c:v>42614</c:v>
                </c:pt>
                <c:pt idx="152">
                  <c:v>42644</c:v>
                </c:pt>
                <c:pt idx="153">
                  <c:v>42675</c:v>
                </c:pt>
                <c:pt idx="154">
                  <c:v>42705</c:v>
                </c:pt>
                <c:pt idx="155">
                  <c:v>42736</c:v>
                </c:pt>
                <c:pt idx="156">
                  <c:v>42767</c:v>
                </c:pt>
                <c:pt idx="157">
                  <c:v>42795</c:v>
                </c:pt>
                <c:pt idx="158">
                  <c:v>42826</c:v>
                </c:pt>
                <c:pt idx="159">
                  <c:v>42856</c:v>
                </c:pt>
                <c:pt idx="160">
                  <c:v>42887</c:v>
                </c:pt>
                <c:pt idx="161">
                  <c:v>42917</c:v>
                </c:pt>
                <c:pt idx="162">
                  <c:v>42948</c:v>
                </c:pt>
                <c:pt idx="163">
                  <c:v>42979</c:v>
                </c:pt>
                <c:pt idx="164">
                  <c:v>43009</c:v>
                </c:pt>
                <c:pt idx="165">
                  <c:v>43040</c:v>
                </c:pt>
                <c:pt idx="166">
                  <c:v>43070</c:v>
                </c:pt>
                <c:pt idx="167">
                  <c:v>43101</c:v>
                </c:pt>
                <c:pt idx="168">
                  <c:v>43132</c:v>
                </c:pt>
                <c:pt idx="169">
                  <c:v>43160</c:v>
                </c:pt>
                <c:pt idx="170">
                  <c:v>43191</c:v>
                </c:pt>
                <c:pt idx="171">
                  <c:v>43221</c:v>
                </c:pt>
                <c:pt idx="172">
                  <c:v>43252</c:v>
                </c:pt>
                <c:pt idx="173">
                  <c:v>43282</c:v>
                </c:pt>
                <c:pt idx="174">
                  <c:v>43313</c:v>
                </c:pt>
                <c:pt idx="175">
                  <c:v>43344</c:v>
                </c:pt>
                <c:pt idx="176">
                  <c:v>43374</c:v>
                </c:pt>
                <c:pt idx="177">
                  <c:v>43405</c:v>
                </c:pt>
                <c:pt idx="178">
                  <c:v>43435</c:v>
                </c:pt>
                <c:pt idx="179">
                  <c:v>43466</c:v>
                </c:pt>
                <c:pt idx="180">
                  <c:v>43497</c:v>
                </c:pt>
                <c:pt idx="181">
                  <c:v>43525</c:v>
                </c:pt>
                <c:pt idx="182">
                  <c:v>43556</c:v>
                </c:pt>
                <c:pt idx="183">
                  <c:v>43586</c:v>
                </c:pt>
                <c:pt idx="184">
                  <c:v>43617</c:v>
                </c:pt>
                <c:pt idx="185">
                  <c:v>43647</c:v>
                </c:pt>
                <c:pt idx="186">
                  <c:v>43678</c:v>
                </c:pt>
                <c:pt idx="187">
                  <c:v>43709</c:v>
                </c:pt>
                <c:pt idx="188">
                  <c:v>43739</c:v>
                </c:pt>
                <c:pt idx="189">
                  <c:v>43770</c:v>
                </c:pt>
                <c:pt idx="190">
                  <c:v>43800</c:v>
                </c:pt>
              </c:numCache>
            </c:numRef>
          </c:cat>
          <c:val>
            <c:numRef>
              <c:f>Norway!$C$2:$C$192</c:f>
              <c:numCache>
                <c:formatCode>0.00</c:formatCode>
                <c:ptCount val="191"/>
                <c:pt idx="0">
                  <c:v>56.48</c:v>
                </c:pt>
                <c:pt idx="1">
                  <c:v>56.4</c:v>
                </c:pt>
                <c:pt idx="2">
                  <c:v>57.98</c:v>
                </c:pt>
                <c:pt idx="3">
                  <c:v>53.76</c:v>
                </c:pt>
                <c:pt idx="4">
                  <c:v>56.77</c:v>
                </c:pt>
                <c:pt idx="5">
                  <c:v>55.36</c:v>
                </c:pt>
                <c:pt idx="6">
                  <c:v>53.7</c:v>
                </c:pt>
                <c:pt idx="7">
                  <c:v>56.18</c:v>
                </c:pt>
                <c:pt idx="8">
                  <c:v>55.07</c:v>
                </c:pt>
                <c:pt idx="9">
                  <c:v>53.72</c:v>
                </c:pt>
                <c:pt idx="10">
                  <c:v>54.31</c:v>
                </c:pt>
                <c:pt idx="11">
                  <c:v>55.63</c:v>
                </c:pt>
                <c:pt idx="12">
                  <c:v>56.99</c:v>
                </c:pt>
                <c:pt idx="13">
                  <c:v>57.78</c:v>
                </c:pt>
                <c:pt idx="14">
                  <c:v>56.63</c:v>
                </c:pt>
                <c:pt idx="15">
                  <c:v>56.76</c:v>
                </c:pt>
                <c:pt idx="16">
                  <c:v>55.86</c:v>
                </c:pt>
                <c:pt idx="17">
                  <c:v>57.53</c:v>
                </c:pt>
                <c:pt idx="18">
                  <c:v>56.15</c:v>
                </c:pt>
                <c:pt idx="19">
                  <c:v>58.38</c:v>
                </c:pt>
                <c:pt idx="20">
                  <c:v>56.93</c:v>
                </c:pt>
                <c:pt idx="21">
                  <c:v>59.84</c:v>
                </c:pt>
                <c:pt idx="22">
                  <c:v>59.87</c:v>
                </c:pt>
                <c:pt idx="23">
                  <c:v>60.57</c:v>
                </c:pt>
                <c:pt idx="24">
                  <c:v>58.19</c:v>
                </c:pt>
                <c:pt idx="25">
                  <c:v>57.17</c:v>
                </c:pt>
                <c:pt idx="26">
                  <c:v>56.65</c:v>
                </c:pt>
                <c:pt idx="27">
                  <c:v>57.16</c:v>
                </c:pt>
                <c:pt idx="28">
                  <c:v>59.75</c:v>
                </c:pt>
                <c:pt idx="29">
                  <c:v>52.06</c:v>
                </c:pt>
                <c:pt idx="30">
                  <c:v>59.17</c:v>
                </c:pt>
                <c:pt idx="31">
                  <c:v>59.41</c:v>
                </c:pt>
                <c:pt idx="32">
                  <c:v>60.85</c:v>
                </c:pt>
                <c:pt idx="33">
                  <c:v>61.77</c:v>
                </c:pt>
                <c:pt idx="34">
                  <c:v>59.63</c:v>
                </c:pt>
                <c:pt idx="35">
                  <c:v>57.68</c:v>
                </c:pt>
                <c:pt idx="36">
                  <c:v>58.92</c:v>
                </c:pt>
                <c:pt idx="37">
                  <c:v>59.99</c:v>
                </c:pt>
                <c:pt idx="38">
                  <c:v>57.28</c:v>
                </c:pt>
                <c:pt idx="39">
                  <c:v>57.16</c:v>
                </c:pt>
                <c:pt idx="40">
                  <c:v>55.91</c:v>
                </c:pt>
                <c:pt idx="41">
                  <c:v>53.25</c:v>
                </c:pt>
                <c:pt idx="42">
                  <c:v>58.15</c:v>
                </c:pt>
                <c:pt idx="43">
                  <c:v>56</c:v>
                </c:pt>
                <c:pt idx="44">
                  <c:v>60.73</c:v>
                </c:pt>
                <c:pt idx="45">
                  <c:v>54.11</c:v>
                </c:pt>
                <c:pt idx="46">
                  <c:v>52.78</c:v>
                </c:pt>
                <c:pt idx="47">
                  <c:v>51.71</c:v>
                </c:pt>
                <c:pt idx="48">
                  <c:v>54.6</c:v>
                </c:pt>
                <c:pt idx="49">
                  <c:v>52.64</c:v>
                </c:pt>
                <c:pt idx="50">
                  <c:v>52.87</c:v>
                </c:pt>
                <c:pt idx="51">
                  <c:v>51.14</c:v>
                </c:pt>
                <c:pt idx="52">
                  <c:v>47</c:v>
                </c:pt>
                <c:pt idx="53">
                  <c:v>47.29</c:v>
                </c:pt>
                <c:pt idx="54">
                  <c:v>48.84</c:v>
                </c:pt>
                <c:pt idx="55">
                  <c:v>44.13</c:v>
                </c:pt>
                <c:pt idx="56">
                  <c:v>43.35</c:v>
                </c:pt>
                <c:pt idx="57">
                  <c:v>41.51</c:v>
                </c:pt>
                <c:pt idx="58">
                  <c:v>41.86</c:v>
                </c:pt>
                <c:pt idx="59">
                  <c:v>40.9</c:v>
                </c:pt>
                <c:pt idx="60">
                  <c:v>37.18</c:v>
                </c:pt>
                <c:pt idx="61">
                  <c:v>38.81</c:v>
                </c:pt>
                <c:pt idx="62">
                  <c:v>40.369999999999997</c:v>
                </c:pt>
                <c:pt idx="63">
                  <c:v>42.31</c:v>
                </c:pt>
                <c:pt idx="64">
                  <c:v>48.6</c:v>
                </c:pt>
                <c:pt idx="65">
                  <c:v>48.71</c:v>
                </c:pt>
                <c:pt idx="66">
                  <c:v>45.05</c:v>
                </c:pt>
                <c:pt idx="67">
                  <c:v>46.27</c:v>
                </c:pt>
                <c:pt idx="68">
                  <c:v>45.5</c:v>
                </c:pt>
                <c:pt idx="69">
                  <c:v>49.12</c:v>
                </c:pt>
                <c:pt idx="70">
                  <c:v>50.45</c:v>
                </c:pt>
                <c:pt idx="71">
                  <c:v>50.08</c:v>
                </c:pt>
                <c:pt idx="72">
                  <c:v>48.44</c:v>
                </c:pt>
                <c:pt idx="73">
                  <c:v>47.68</c:v>
                </c:pt>
                <c:pt idx="74">
                  <c:v>50.02</c:v>
                </c:pt>
                <c:pt idx="75">
                  <c:v>46.78</c:v>
                </c:pt>
                <c:pt idx="76">
                  <c:v>51.47</c:v>
                </c:pt>
                <c:pt idx="77">
                  <c:v>54.81</c:v>
                </c:pt>
                <c:pt idx="78">
                  <c:v>49.5</c:v>
                </c:pt>
                <c:pt idx="79">
                  <c:v>52.63</c:v>
                </c:pt>
                <c:pt idx="80">
                  <c:v>55.63</c:v>
                </c:pt>
                <c:pt idx="81">
                  <c:v>55.08</c:v>
                </c:pt>
                <c:pt idx="82">
                  <c:v>53.68</c:v>
                </c:pt>
                <c:pt idx="83">
                  <c:v>53</c:v>
                </c:pt>
                <c:pt idx="84">
                  <c:v>55.72</c:v>
                </c:pt>
                <c:pt idx="85">
                  <c:v>53.17</c:v>
                </c:pt>
                <c:pt idx="86">
                  <c:v>53.41</c:v>
                </c:pt>
                <c:pt idx="87">
                  <c:v>54.98</c:v>
                </c:pt>
                <c:pt idx="88">
                  <c:v>56.38</c:v>
                </c:pt>
                <c:pt idx="89">
                  <c:v>58.54</c:v>
                </c:pt>
                <c:pt idx="90">
                  <c:v>54.53</c:v>
                </c:pt>
                <c:pt idx="91">
                  <c:v>54.78</c:v>
                </c:pt>
                <c:pt idx="92">
                  <c:v>50.03</c:v>
                </c:pt>
                <c:pt idx="93">
                  <c:v>49.61</c:v>
                </c:pt>
                <c:pt idx="94">
                  <c:v>46.8</c:v>
                </c:pt>
                <c:pt idx="95">
                  <c:v>52.7</c:v>
                </c:pt>
                <c:pt idx="96">
                  <c:v>54.12</c:v>
                </c:pt>
                <c:pt idx="97">
                  <c:v>56.33</c:v>
                </c:pt>
                <c:pt idx="98">
                  <c:v>52.63</c:v>
                </c:pt>
                <c:pt idx="99">
                  <c:v>54.18</c:v>
                </c:pt>
                <c:pt idx="100">
                  <c:v>47.54</c:v>
                </c:pt>
                <c:pt idx="101">
                  <c:v>49.32</c:v>
                </c:pt>
                <c:pt idx="102">
                  <c:v>49.1</c:v>
                </c:pt>
                <c:pt idx="103">
                  <c:v>49.6</c:v>
                </c:pt>
                <c:pt idx="104">
                  <c:v>49.32</c:v>
                </c:pt>
                <c:pt idx="105">
                  <c:v>49.59</c:v>
                </c:pt>
                <c:pt idx="106">
                  <c:v>51.48</c:v>
                </c:pt>
                <c:pt idx="107">
                  <c:v>49.39</c:v>
                </c:pt>
                <c:pt idx="108">
                  <c:v>47.48</c:v>
                </c:pt>
                <c:pt idx="109">
                  <c:v>50.2</c:v>
                </c:pt>
                <c:pt idx="110">
                  <c:v>48.55</c:v>
                </c:pt>
                <c:pt idx="111">
                  <c:v>53.64</c:v>
                </c:pt>
                <c:pt idx="112">
                  <c:v>47.09</c:v>
                </c:pt>
                <c:pt idx="113">
                  <c:v>50.82</c:v>
                </c:pt>
                <c:pt idx="114">
                  <c:v>53.23</c:v>
                </c:pt>
                <c:pt idx="115">
                  <c:v>52.42</c:v>
                </c:pt>
                <c:pt idx="116">
                  <c:v>52.95</c:v>
                </c:pt>
                <c:pt idx="117">
                  <c:v>53.77</c:v>
                </c:pt>
                <c:pt idx="118">
                  <c:v>51.84</c:v>
                </c:pt>
                <c:pt idx="119">
                  <c:v>51.28</c:v>
                </c:pt>
                <c:pt idx="120">
                  <c:v>50.91</c:v>
                </c:pt>
                <c:pt idx="121">
                  <c:v>51.72</c:v>
                </c:pt>
                <c:pt idx="122">
                  <c:v>51.64</c:v>
                </c:pt>
                <c:pt idx="123">
                  <c:v>49.69</c:v>
                </c:pt>
                <c:pt idx="124">
                  <c:v>51.24</c:v>
                </c:pt>
                <c:pt idx="125">
                  <c:v>51.32</c:v>
                </c:pt>
                <c:pt idx="126">
                  <c:v>53</c:v>
                </c:pt>
                <c:pt idx="127">
                  <c:v>49.58</c:v>
                </c:pt>
                <c:pt idx="128">
                  <c:v>49.78</c:v>
                </c:pt>
                <c:pt idx="129">
                  <c:v>51.19</c:v>
                </c:pt>
                <c:pt idx="130">
                  <c:v>49.74</c:v>
                </c:pt>
                <c:pt idx="131">
                  <c:v>50.86</c:v>
                </c:pt>
                <c:pt idx="132">
                  <c:v>50.85</c:v>
                </c:pt>
                <c:pt idx="133">
                  <c:v>48.59</c:v>
                </c:pt>
                <c:pt idx="134">
                  <c:v>51.72</c:v>
                </c:pt>
                <c:pt idx="135">
                  <c:v>47.08</c:v>
                </c:pt>
                <c:pt idx="136">
                  <c:v>44.75</c:v>
                </c:pt>
                <c:pt idx="137">
                  <c:v>44.45</c:v>
                </c:pt>
                <c:pt idx="138">
                  <c:v>44.82</c:v>
                </c:pt>
                <c:pt idx="139">
                  <c:v>48.59</c:v>
                </c:pt>
                <c:pt idx="140">
                  <c:v>49.21</c:v>
                </c:pt>
                <c:pt idx="141">
                  <c:v>49.16</c:v>
                </c:pt>
                <c:pt idx="142">
                  <c:v>47.95</c:v>
                </c:pt>
                <c:pt idx="143">
                  <c:v>49.23</c:v>
                </c:pt>
                <c:pt idx="144">
                  <c:v>49.43</c:v>
                </c:pt>
                <c:pt idx="145">
                  <c:v>47.62</c:v>
                </c:pt>
                <c:pt idx="146">
                  <c:v>49.38</c:v>
                </c:pt>
                <c:pt idx="147">
                  <c:v>51.82</c:v>
                </c:pt>
                <c:pt idx="148">
                  <c:v>52.87</c:v>
                </c:pt>
                <c:pt idx="149">
                  <c:v>54.41</c:v>
                </c:pt>
                <c:pt idx="150">
                  <c:v>49.94</c:v>
                </c:pt>
                <c:pt idx="151">
                  <c:v>54.28</c:v>
                </c:pt>
                <c:pt idx="152">
                  <c:v>52.64</c:v>
                </c:pt>
                <c:pt idx="153">
                  <c:v>47.96</c:v>
                </c:pt>
                <c:pt idx="154">
                  <c:v>51.47</c:v>
                </c:pt>
                <c:pt idx="155">
                  <c:v>50.23</c:v>
                </c:pt>
                <c:pt idx="156">
                  <c:v>52.08</c:v>
                </c:pt>
                <c:pt idx="157">
                  <c:v>55.49</c:v>
                </c:pt>
                <c:pt idx="158">
                  <c:v>53.78</c:v>
                </c:pt>
                <c:pt idx="159">
                  <c:v>53.38</c:v>
                </c:pt>
                <c:pt idx="160">
                  <c:v>55.37</c:v>
                </c:pt>
                <c:pt idx="161">
                  <c:v>60.5</c:v>
                </c:pt>
                <c:pt idx="162">
                  <c:v>53.28</c:v>
                </c:pt>
                <c:pt idx="163">
                  <c:v>51.7</c:v>
                </c:pt>
                <c:pt idx="164">
                  <c:v>54.19</c:v>
                </c:pt>
                <c:pt idx="165">
                  <c:v>56.79</c:v>
                </c:pt>
                <c:pt idx="166">
                  <c:v>56.16</c:v>
                </c:pt>
                <c:pt idx="167">
                  <c:v>56.3</c:v>
                </c:pt>
                <c:pt idx="168">
                  <c:v>55.11</c:v>
                </c:pt>
                <c:pt idx="169">
                  <c:v>52.37</c:v>
                </c:pt>
                <c:pt idx="170">
                  <c:v>56.03</c:v>
                </c:pt>
                <c:pt idx="171">
                  <c:v>54.02</c:v>
                </c:pt>
                <c:pt idx="172">
                  <c:v>55.53</c:v>
                </c:pt>
                <c:pt idx="173">
                  <c:v>52.23</c:v>
                </c:pt>
                <c:pt idx="174">
                  <c:v>58.18</c:v>
                </c:pt>
                <c:pt idx="175">
                  <c:v>55.83</c:v>
                </c:pt>
                <c:pt idx="176">
                  <c:v>53.98</c:v>
                </c:pt>
                <c:pt idx="177">
                  <c:v>54.85</c:v>
                </c:pt>
                <c:pt idx="178">
                  <c:v>54.86</c:v>
                </c:pt>
                <c:pt idx="179">
                  <c:v>57.23</c:v>
                </c:pt>
                <c:pt idx="180">
                  <c:v>55.03</c:v>
                </c:pt>
                <c:pt idx="181">
                  <c:v>55.88</c:v>
                </c:pt>
                <c:pt idx="182">
                  <c:v>53.03</c:v>
                </c:pt>
                <c:pt idx="183">
                  <c:v>55.25</c:v>
                </c:pt>
                <c:pt idx="184">
                  <c:v>51.95</c:v>
                </c:pt>
                <c:pt idx="185">
                  <c:v>47.78</c:v>
                </c:pt>
                <c:pt idx="186">
                  <c:v>54.46</c:v>
                </c:pt>
                <c:pt idx="187">
                  <c:v>51.75</c:v>
                </c:pt>
                <c:pt idx="188">
                  <c:v>55.3</c:v>
                </c:pt>
                <c:pt idx="189">
                  <c:v>53.7</c:v>
                </c:pt>
                <c:pt idx="190">
                  <c:v>55.5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4F-4066-954E-95E365A14086}"/>
            </c:ext>
          </c:extLst>
        </c:ser>
        <c:ser>
          <c:idx val="1"/>
          <c:order val="1"/>
          <c:tx>
            <c:strRef>
              <c:f>Norway!$D$1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Norway!$B$2:$B$192</c:f>
              <c:numCache>
                <c:formatCode>m/d/yyyy</c:formatCode>
                <c:ptCount val="191"/>
                <c:pt idx="0">
                  <c:v>38018</c:v>
                </c:pt>
                <c:pt idx="1">
                  <c:v>38047</c:v>
                </c:pt>
                <c:pt idx="2">
                  <c:v>38078</c:v>
                </c:pt>
                <c:pt idx="3">
                  <c:v>38108</c:v>
                </c:pt>
                <c:pt idx="4">
                  <c:v>38139</c:v>
                </c:pt>
                <c:pt idx="5">
                  <c:v>38169</c:v>
                </c:pt>
                <c:pt idx="6">
                  <c:v>44154</c:v>
                </c:pt>
                <c:pt idx="7">
                  <c:v>38231</c:v>
                </c:pt>
                <c:pt idx="8">
                  <c:v>38261</c:v>
                </c:pt>
                <c:pt idx="9">
                  <c:v>38292</c:v>
                </c:pt>
                <c:pt idx="10">
                  <c:v>38322</c:v>
                </c:pt>
                <c:pt idx="11">
                  <c:v>38353</c:v>
                </c:pt>
                <c:pt idx="12">
                  <c:v>38384</c:v>
                </c:pt>
                <c:pt idx="13">
                  <c:v>38412</c:v>
                </c:pt>
                <c:pt idx="14">
                  <c:v>38443</c:v>
                </c:pt>
                <c:pt idx="15">
                  <c:v>38473</c:v>
                </c:pt>
                <c:pt idx="16">
                  <c:v>38504</c:v>
                </c:pt>
                <c:pt idx="17">
                  <c:v>38534</c:v>
                </c:pt>
                <c:pt idx="18">
                  <c:v>38565</c:v>
                </c:pt>
                <c:pt idx="19">
                  <c:v>38596</c:v>
                </c:pt>
                <c:pt idx="20">
                  <c:v>38626</c:v>
                </c:pt>
                <c:pt idx="21">
                  <c:v>38657</c:v>
                </c:pt>
                <c:pt idx="22">
                  <c:v>38687</c:v>
                </c:pt>
                <c:pt idx="23">
                  <c:v>38718</c:v>
                </c:pt>
                <c:pt idx="24">
                  <c:v>38749</c:v>
                </c:pt>
                <c:pt idx="25">
                  <c:v>38777</c:v>
                </c:pt>
                <c:pt idx="26">
                  <c:v>38808</c:v>
                </c:pt>
                <c:pt idx="27">
                  <c:v>38838</c:v>
                </c:pt>
                <c:pt idx="28">
                  <c:v>38869</c:v>
                </c:pt>
                <c:pt idx="29">
                  <c:v>38899</c:v>
                </c:pt>
                <c:pt idx="30">
                  <c:v>38930</c:v>
                </c:pt>
                <c:pt idx="31">
                  <c:v>38961</c:v>
                </c:pt>
                <c:pt idx="32">
                  <c:v>38991</c:v>
                </c:pt>
                <c:pt idx="33">
                  <c:v>39022</c:v>
                </c:pt>
                <c:pt idx="34">
                  <c:v>39052</c:v>
                </c:pt>
                <c:pt idx="35">
                  <c:v>39083</c:v>
                </c:pt>
                <c:pt idx="36">
                  <c:v>39114</c:v>
                </c:pt>
                <c:pt idx="37">
                  <c:v>39142</c:v>
                </c:pt>
                <c:pt idx="38">
                  <c:v>39173</c:v>
                </c:pt>
                <c:pt idx="39">
                  <c:v>39203</c:v>
                </c:pt>
                <c:pt idx="40">
                  <c:v>39234</c:v>
                </c:pt>
                <c:pt idx="41">
                  <c:v>39264</c:v>
                </c:pt>
                <c:pt idx="42">
                  <c:v>39295</c:v>
                </c:pt>
                <c:pt idx="43">
                  <c:v>39326</c:v>
                </c:pt>
                <c:pt idx="44">
                  <c:v>39356</c:v>
                </c:pt>
                <c:pt idx="45">
                  <c:v>39387</c:v>
                </c:pt>
                <c:pt idx="46">
                  <c:v>39417</c:v>
                </c:pt>
                <c:pt idx="47">
                  <c:v>39448</c:v>
                </c:pt>
                <c:pt idx="48">
                  <c:v>39479</c:v>
                </c:pt>
                <c:pt idx="49">
                  <c:v>39508</c:v>
                </c:pt>
                <c:pt idx="50">
                  <c:v>39539</c:v>
                </c:pt>
                <c:pt idx="51">
                  <c:v>39569</c:v>
                </c:pt>
                <c:pt idx="52">
                  <c:v>39600</c:v>
                </c:pt>
                <c:pt idx="53">
                  <c:v>39630</c:v>
                </c:pt>
                <c:pt idx="54">
                  <c:v>39661</c:v>
                </c:pt>
                <c:pt idx="55">
                  <c:v>39692</c:v>
                </c:pt>
                <c:pt idx="56">
                  <c:v>39722</c:v>
                </c:pt>
                <c:pt idx="57">
                  <c:v>39753</c:v>
                </c:pt>
                <c:pt idx="58">
                  <c:v>39783</c:v>
                </c:pt>
                <c:pt idx="59">
                  <c:v>39814</c:v>
                </c:pt>
                <c:pt idx="60">
                  <c:v>39845</c:v>
                </c:pt>
                <c:pt idx="61">
                  <c:v>39873</c:v>
                </c:pt>
                <c:pt idx="62">
                  <c:v>39904</c:v>
                </c:pt>
                <c:pt idx="63">
                  <c:v>39934</c:v>
                </c:pt>
                <c:pt idx="64">
                  <c:v>39965</c:v>
                </c:pt>
                <c:pt idx="65">
                  <c:v>39995</c:v>
                </c:pt>
                <c:pt idx="66">
                  <c:v>40026</c:v>
                </c:pt>
                <c:pt idx="67">
                  <c:v>40057</c:v>
                </c:pt>
                <c:pt idx="68">
                  <c:v>40087</c:v>
                </c:pt>
                <c:pt idx="69">
                  <c:v>40118</c:v>
                </c:pt>
                <c:pt idx="70">
                  <c:v>40148</c:v>
                </c:pt>
                <c:pt idx="71">
                  <c:v>40179</c:v>
                </c:pt>
                <c:pt idx="72">
                  <c:v>40210</c:v>
                </c:pt>
                <c:pt idx="73">
                  <c:v>40238</c:v>
                </c:pt>
                <c:pt idx="74">
                  <c:v>40269</c:v>
                </c:pt>
                <c:pt idx="75">
                  <c:v>40299</c:v>
                </c:pt>
                <c:pt idx="76">
                  <c:v>40330</c:v>
                </c:pt>
                <c:pt idx="77">
                  <c:v>40360</c:v>
                </c:pt>
                <c:pt idx="78">
                  <c:v>40391</c:v>
                </c:pt>
                <c:pt idx="79">
                  <c:v>40422</c:v>
                </c:pt>
                <c:pt idx="80">
                  <c:v>40452</c:v>
                </c:pt>
                <c:pt idx="81">
                  <c:v>40483</c:v>
                </c:pt>
                <c:pt idx="82">
                  <c:v>40513</c:v>
                </c:pt>
                <c:pt idx="83">
                  <c:v>40544</c:v>
                </c:pt>
                <c:pt idx="84">
                  <c:v>40575</c:v>
                </c:pt>
                <c:pt idx="85">
                  <c:v>40603</c:v>
                </c:pt>
                <c:pt idx="86">
                  <c:v>40634</c:v>
                </c:pt>
                <c:pt idx="87">
                  <c:v>40664</c:v>
                </c:pt>
                <c:pt idx="88">
                  <c:v>40695</c:v>
                </c:pt>
                <c:pt idx="89">
                  <c:v>40725</c:v>
                </c:pt>
                <c:pt idx="90">
                  <c:v>40756</c:v>
                </c:pt>
                <c:pt idx="91">
                  <c:v>40787</c:v>
                </c:pt>
                <c:pt idx="92">
                  <c:v>40817</c:v>
                </c:pt>
                <c:pt idx="93">
                  <c:v>40848</c:v>
                </c:pt>
                <c:pt idx="94">
                  <c:v>40878</c:v>
                </c:pt>
                <c:pt idx="95">
                  <c:v>40909</c:v>
                </c:pt>
                <c:pt idx="96">
                  <c:v>40940</c:v>
                </c:pt>
                <c:pt idx="97">
                  <c:v>40969</c:v>
                </c:pt>
                <c:pt idx="98">
                  <c:v>41000</c:v>
                </c:pt>
                <c:pt idx="99">
                  <c:v>41030</c:v>
                </c:pt>
                <c:pt idx="100">
                  <c:v>41061</c:v>
                </c:pt>
                <c:pt idx="101">
                  <c:v>41091</c:v>
                </c:pt>
                <c:pt idx="102">
                  <c:v>41122</c:v>
                </c:pt>
                <c:pt idx="103">
                  <c:v>41153</c:v>
                </c:pt>
                <c:pt idx="104">
                  <c:v>41183</c:v>
                </c:pt>
                <c:pt idx="105">
                  <c:v>41214</c:v>
                </c:pt>
                <c:pt idx="106">
                  <c:v>41244</c:v>
                </c:pt>
                <c:pt idx="107">
                  <c:v>41275</c:v>
                </c:pt>
                <c:pt idx="108">
                  <c:v>41306</c:v>
                </c:pt>
                <c:pt idx="109">
                  <c:v>41334</c:v>
                </c:pt>
                <c:pt idx="110">
                  <c:v>41365</c:v>
                </c:pt>
                <c:pt idx="111">
                  <c:v>41395</c:v>
                </c:pt>
                <c:pt idx="112">
                  <c:v>41426</c:v>
                </c:pt>
                <c:pt idx="113">
                  <c:v>41456</c:v>
                </c:pt>
                <c:pt idx="114">
                  <c:v>41487</c:v>
                </c:pt>
                <c:pt idx="115">
                  <c:v>41518</c:v>
                </c:pt>
                <c:pt idx="116">
                  <c:v>41548</c:v>
                </c:pt>
                <c:pt idx="117">
                  <c:v>41579</c:v>
                </c:pt>
                <c:pt idx="118">
                  <c:v>41609</c:v>
                </c:pt>
                <c:pt idx="119">
                  <c:v>41640</c:v>
                </c:pt>
                <c:pt idx="120">
                  <c:v>41671</c:v>
                </c:pt>
                <c:pt idx="121">
                  <c:v>41699</c:v>
                </c:pt>
                <c:pt idx="122">
                  <c:v>41730</c:v>
                </c:pt>
                <c:pt idx="123">
                  <c:v>41760</c:v>
                </c:pt>
                <c:pt idx="124">
                  <c:v>41791</c:v>
                </c:pt>
                <c:pt idx="125">
                  <c:v>41821</c:v>
                </c:pt>
                <c:pt idx="126">
                  <c:v>41852</c:v>
                </c:pt>
                <c:pt idx="127">
                  <c:v>41883</c:v>
                </c:pt>
                <c:pt idx="128">
                  <c:v>41913</c:v>
                </c:pt>
                <c:pt idx="129">
                  <c:v>41944</c:v>
                </c:pt>
                <c:pt idx="130">
                  <c:v>41974</c:v>
                </c:pt>
                <c:pt idx="131">
                  <c:v>42005</c:v>
                </c:pt>
                <c:pt idx="132">
                  <c:v>42036</c:v>
                </c:pt>
                <c:pt idx="133">
                  <c:v>42064</c:v>
                </c:pt>
                <c:pt idx="134">
                  <c:v>42095</c:v>
                </c:pt>
                <c:pt idx="135">
                  <c:v>42125</c:v>
                </c:pt>
                <c:pt idx="136">
                  <c:v>42156</c:v>
                </c:pt>
                <c:pt idx="137">
                  <c:v>42186</c:v>
                </c:pt>
                <c:pt idx="138">
                  <c:v>42217</c:v>
                </c:pt>
                <c:pt idx="139">
                  <c:v>42248</c:v>
                </c:pt>
                <c:pt idx="140">
                  <c:v>42278</c:v>
                </c:pt>
                <c:pt idx="141">
                  <c:v>42309</c:v>
                </c:pt>
                <c:pt idx="142">
                  <c:v>42339</c:v>
                </c:pt>
                <c:pt idx="143">
                  <c:v>42370</c:v>
                </c:pt>
                <c:pt idx="144">
                  <c:v>42401</c:v>
                </c:pt>
                <c:pt idx="145">
                  <c:v>42430</c:v>
                </c:pt>
                <c:pt idx="146">
                  <c:v>42461</c:v>
                </c:pt>
                <c:pt idx="147">
                  <c:v>42491</c:v>
                </c:pt>
                <c:pt idx="148">
                  <c:v>42522</c:v>
                </c:pt>
                <c:pt idx="149">
                  <c:v>42552</c:v>
                </c:pt>
                <c:pt idx="150">
                  <c:v>42583</c:v>
                </c:pt>
                <c:pt idx="151">
                  <c:v>42614</c:v>
                </c:pt>
                <c:pt idx="152">
                  <c:v>42644</c:v>
                </c:pt>
                <c:pt idx="153">
                  <c:v>42675</c:v>
                </c:pt>
                <c:pt idx="154">
                  <c:v>42705</c:v>
                </c:pt>
                <c:pt idx="155">
                  <c:v>42736</c:v>
                </c:pt>
                <c:pt idx="156">
                  <c:v>42767</c:v>
                </c:pt>
                <c:pt idx="157">
                  <c:v>42795</c:v>
                </c:pt>
                <c:pt idx="158">
                  <c:v>42826</c:v>
                </c:pt>
                <c:pt idx="159">
                  <c:v>42856</c:v>
                </c:pt>
                <c:pt idx="160">
                  <c:v>42887</c:v>
                </c:pt>
                <c:pt idx="161">
                  <c:v>42917</c:v>
                </c:pt>
                <c:pt idx="162">
                  <c:v>42948</c:v>
                </c:pt>
                <c:pt idx="163">
                  <c:v>42979</c:v>
                </c:pt>
                <c:pt idx="164">
                  <c:v>43009</c:v>
                </c:pt>
                <c:pt idx="165">
                  <c:v>43040</c:v>
                </c:pt>
                <c:pt idx="166">
                  <c:v>43070</c:v>
                </c:pt>
                <c:pt idx="167">
                  <c:v>43101</c:v>
                </c:pt>
                <c:pt idx="168">
                  <c:v>43132</c:v>
                </c:pt>
                <c:pt idx="169">
                  <c:v>43160</c:v>
                </c:pt>
                <c:pt idx="170">
                  <c:v>43191</c:v>
                </c:pt>
                <c:pt idx="171">
                  <c:v>43221</c:v>
                </c:pt>
                <c:pt idx="172">
                  <c:v>43252</c:v>
                </c:pt>
                <c:pt idx="173">
                  <c:v>43282</c:v>
                </c:pt>
                <c:pt idx="174">
                  <c:v>43313</c:v>
                </c:pt>
                <c:pt idx="175">
                  <c:v>43344</c:v>
                </c:pt>
                <c:pt idx="176">
                  <c:v>43374</c:v>
                </c:pt>
                <c:pt idx="177">
                  <c:v>43405</c:v>
                </c:pt>
                <c:pt idx="178">
                  <c:v>43435</c:v>
                </c:pt>
                <c:pt idx="179">
                  <c:v>43466</c:v>
                </c:pt>
                <c:pt idx="180">
                  <c:v>43497</c:v>
                </c:pt>
                <c:pt idx="181">
                  <c:v>43525</c:v>
                </c:pt>
                <c:pt idx="182">
                  <c:v>43556</c:v>
                </c:pt>
                <c:pt idx="183">
                  <c:v>43586</c:v>
                </c:pt>
                <c:pt idx="184">
                  <c:v>43617</c:v>
                </c:pt>
                <c:pt idx="185">
                  <c:v>43647</c:v>
                </c:pt>
                <c:pt idx="186">
                  <c:v>43678</c:v>
                </c:pt>
                <c:pt idx="187">
                  <c:v>43709</c:v>
                </c:pt>
                <c:pt idx="188">
                  <c:v>43739</c:v>
                </c:pt>
                <c:pt idx="189">
                  <c:v>43770</c:v>
                </c:pt>
                <c:pt idx="190">
                  <c:v>43800</c:v>
                </c:pt>
              </c:numCache>
            </c:numRef>
          </c:cat>
          <c:val>
            <c:numRef>
              <c:f>Norway!$D$2:$D$192</c:f>
              <c:numCache>
                <c:formatCode>0.00</c:formatCode>
                <c:ptCount val="191"/>
                <c:pt idx="1">
                  <c:v>-7.9999999999998295E-2</c:v>
                </c:pt>
                <c:pt idx="2">
                  <c:v>1.5799999999999983</c:v>
                </c:pt>
                <c:pt idx="3">
                  <c:v>-4.2199999999999989</c:v>
                </c:pt>
                <c:pt idx="4">
                  <c:v>3.0100000000000051</c:v>
                </c:pt>
                <c:pt idx="5">
                  <c:v>-1.4100000000000037</c:v>
                </c:pt>
                <c:pt idx="6">
                  <c:v>-1.6599999999999966</c:v>
                </c:pt>
                <c:pt idx="7">
                  <c:v>2.4799999999999969</c:v>
                </c:pt>
                <c:pt idx="8">
                  <c:v>-1.1099999999999994</c:v>
                </c:pt>
                <c:pt idx="9">
                  <c:v>-1.3500000000000014</c:v>
                </c:pt>
                <c:pt idx="10">
                  <c:v>0.59000000000000341</c:v>
                </c:pt>
                <c:pt idx="11">
                  <c:v>1.3200000000000003</c:v>
                </c:pt>
                <c:pt idx="12">
                  <c:v>1.3599999999999994</c:v>
                </c:pt>
                <c:pt idx="13">
                  <c:v>0.78999999999999915</c:v>
                </c:pt>
                <c:pt idx="14">
                  <c:v>-1.1499999999999986</c:v>
                </c:pt>
                <c:pt idx="15">
                  <c:v>0.12999999999999545</c:v>
                </c:pt>
                <c:pt idx="16">
                  <c:v>-0.89999999999999858</c:v>
                </c:pt>
                <c:pt idx="17">
                  <c:v>1.6700000000000017</c:v>
                </c:pt>
                <c:pt idx="18">
                  <c:v>-1.3800000000000026</c:v>
                </c:pt>
                <c:pt idx="19">
                  <c:v>2.230000000000004</c:v>
                </c:pt>
                <c:pt idx="20">
                  <c:v>-1.4500000000000028</c:v>
                </c:pt>
                <c:pt idx="21">
                  <c:v>2.9100000000000037</c:v>
                </c:pt>
                <c:pt idx="22">
                  <c:v>2.9999999999994031E-2</c:v>
                </c:pt>
                <c:pt idx="23">
                  <c:v>0.70000000000000284</c:v>
                </c:pt>
                <c:pt idx="24">
                  <c:v>-2.3800000000000026</c:v>
                </c:pt>
                <c:pt idx="25">
                  <c:v>-1.019999999999996</c:v>
                </c:pt>
                <c:pt idx="26">
                  <c:v>-0.52000000000000313</c:v>
                </c:pt>
                <c:pt idx="27">
                  <c:v>0.50999999999999801</c:v>
                </c:pt>
                <c:pt idx="28">
                  <c:v>2.5900000000000034</c:v>
                </c:pt>
                <c:pt idx="29">
                  <c:v>-7.6899999999999977</c:v>
                </c:pt>
                <c:pt idx="30">
                  <c:v>7.1099999999999994</c:v>
                </c:pt>
                <c:pt idx="31">
                  <c:v>0.23999999999999488</c:v>
                </c:pt>
                <c:pt idx="32">
                  <c:v>1.4400000000000048</c:v>
                </c:pt>
                <c:pt idx="33">
                  <c:v>0.92000000000000171</c:v>
                </c:pt>
                <c:pt idx="34">
                  <c:v>-2.1400000000000006</c:v>
                </c:pt>
                <c:pt idx="35">
                  <c:v>-1.9500000000000028</c:v>
                </c:pt>
                <c:pt idx="36">
                  <c:v>1.240000000000002</c:v>
                </c:pt>
                <c:pt idx="37">
                  <c:v>1.0700000000000003</c:v>
                </c:pt>
                <c:pt idx="38">
                  <c:v>-2.7100000000000009</c:v>
                </c:pt>
                <c:pt idx="39">
                  <c:v>-0.12000000000000455</c:v>
                </c:pt>
                <c:pt idx="40">
                  <c:v>-1.25</c:v>
                </c:pt>
                <c:pt idx="41">
                  <c:v>-2.6599999999999966</c:v>
                </c:pt>
                <c:pt idx="42">
                  <c:v>4.8999999999999986</c:v>
                </c:pt>
                <c:pt idx="43">
                  <c:v>-2.1499999999999986</c:v>
                </c:pt>
                <c:pt idx="44">
                  <c:v>4.7299999999999969</c:v>
                </c:pt>
                <c:pt idx="45">
                  <c:v>-6.6199999999999974</c:v>
                </c:pt>
                <c:pt idx="46">
                  <c:v>-1.3299999999999983</c:v>
                </c:pt>
                <c:pt idx="47">
                  <c:v>-1.0700000000000003</c:v>
                </c:pt>
                <c:pt idx="48">
                  <c:v>2.8900000000000006</c:v>
                </c:pt>
                <c:pt idx="49">
                  <c:v>-1.9600000000000009</c:v>
                </c:pt>
                <c:pt idx="50">
                  <c:v>0.22999999999999687</c:v>
                </c:pt>
                <c:pt idx="51">
                  <c:v>-1.7299999999999969</c:v>
                </c:pt>
                <c:pt idx="52">
                  <c:v>-4.1400000000000006</c:v>
                </c:pt>
                <c:pt idx="53">
                  <c:v>0.28999999999999915</c:v>
                </c:pt>
                <c:pt idx="54">
                  <c:v>1.5500000000000043</c:v>
                </c:pt>
                <c:pt idx="55">
                  <c:v>-4.7100000000000009</c:v>
                </c:pt>
                <c:pt idx="56">
                  <c:v>-0.78000000000000114</c:v>
                </c:pt>
                <c:pt idx="57">
                  <c:v>-1.8400000000000034</c:v>
                </c:pt>
                <c:pt idx="58">
                  <c:v>0.35000000000000142</c:v>
                </c:pt>
                <c:pt idx="59">
                  <c:v>-0.96000000000000085</c:v>
                </c:pt>
                <c:pt idx="60">
                  <c:v>-3.7199999999999989</c:v>
                </c:pt>
                <c:pt idx="61">
                  <c:v>1.6300000000000026</c:v>
                </c:pt>
                <c:pt idx="62">
                  <c:v>1.5599999999999952</c:v>
                </c:pt>
                <c:pt idx="63">
                  <c:v>1.9400000000000048</c:v>
                </c:pt>
                <c:pt idx="64">
                  <c:v>6.2899999999999991</c:v>
                </c:pt>
                <c:pt idx="65">
                  <c:v>0.10999999999999943</c:v>
                </c:pt>
                <c:pt idx="66">
                  <c:v>-3.6600000000000037</c:v>
                </c:pt>
                <c:pt idx="67">
                  <c:v>1.220000000000006</c:v>
                </c:pt>
                <c:pt idx="68">
                  <c:v>-0.77000000000000313</c:v>
                </c:pt>
                <c:pt idx="69">
                  <c:v>3.6199999999999974</c:v>
                </c:pt>
                <c:pt idx="70">
                  <c:v>1.3300000000000054</c:v>
                </c:pt>
                <c:pt idx="71">
                  <c:v>-0.37000000000000455</c:v>
                </c:pt>
                <c:pt idx="72">
                  <c:v>-1.6400000000000006</c:v>
                </c:pt>
                <c:pt idx="73">
                  <c:v>-0.75999999999999801</c:v>
                </c:pt>
                <c:pt idx="74">
                  <c:v>2.3400000000000034</c:v>
                </c:pt>
                <c:pt idx="75">
                  <c:v>-3.240000000000002</c:v>
                </c:pt>
                <c:pt idx="76">
                  <c:v>4.6899999999999977</c:v>
                </c:pt>
                <c:pt idx="77">
                  <c:v>3.3400000000000034</c:v>
                </c:pt>
                <c:pt idx="78">
                  <c:v>-5.3100000000000023</c:v>
                </c:pt>
                <c:pt idx="79">
                  <c:v>3.1300000000000026</c:v>
                </c:pt>
                <c:pt idx="80">
                  <c:v>3</c:v>
                </c:pt>
                <c:pt idx="81">
                  <c:v>-0.55000000000000426</c:v>
                </c:pt>
                <c:pt idx="82">
                  <c:v>-1.3999999999999986</c:v>
                </c:pt>
                <c:pt idx="83">
                  <c:v>-0.67999999999999972</c:v>
                </c:pt>
                <c:pt idx="84">
                  <c:v>2.7199999999999989</c:v>
                </c:pt>
                <c:pt idx="85">
                  <c:v>-2.5499999999999972</c:v>
                </c:pt>
                <c:pt idx="86">
                  <c:v>0.23999999999999488</c:v>
                </c:pt>
                <c:pt idx="87">
                  <c:v>1.5700000000000003</c:v>
                </c:pt>
                <c:pt idx="88">
                  <c:v>1.4000000000000057</c:v>
                </c:pt>
                <c:pt idx="89">
                  <c:v>2.1599999999999966</c:v>
                </c:pt>
                <c:pt idx="90">
                  <c:v>-4.009999999999998</c:v>
                </c:pt>
                <c:pt idx="91">
                  <c:v>0.25</c:v>
                </c:pt>
                <c:pt idx="92">
                  <c:v>-4.75</c:v>
                </c:pt>
                <c:pt idx="93">
                  <c:v>-0.42000000000000171</c:v>
                </c:pt>
                <c:pt idx="94">
                  <c:v>-2.8100000000000023</c:v>
                </c:pt>
                <c:pt idx="95">
                  <c:v>5.9000000000000057</c:v>
                </c:pt>
                <c:pt idx="96">
                  <c:v>1.4199999999999946</c:v>
                </c:pt>
                <c:pt idx="97">
                  <c:v>2.2100000000000009</c:v>
                </c:pt>
                <c:pt idx="98">
                  <c:v>-3.6999999999999957</c:v>
                </c:pt>
                <c:pt idx="99">
                  <c:v>1.5499999999999972</c:v>
                </c:pt>
                <c:pt idx="100">
                  <c:v>-6.6400000000000006</c:v>
                </c:pt>
                <c:pt idx="101">
                  <c:v>1.7800000000000011</c:v>
                </c:pt>
                <c:pt idx="102">
                  <c:v>-0.21999999999999886</c:v>
                </c:pt>
                <c:pt idx="103">
                  <c:v>0.5</c:v>
                </c:pt>
                <c:pt idx="104">
                  <c:v>-0.28000000000000114</c:v>
                </c:pt>
                <c:pt idx="105">
                  <c:v>0.27000000000000313</c:v>
                </c:pt>
                <c:pt idx="106">
                  <c:v>1.8899999999999935</c:v>
                </c:pt>
                <c:pt idx="107">
                  <c:v>-2.0899999999999963</c:v>
                </c:pt>
                <c:pt idx="108">
                  <c:v>-1.9100000000000037</c:v>
                </c:pt>
                <c:pt idx="109">
                  <c:v>2.720000000000006</c:v>
                </c:pt>
                <c:pt idx="110">
                  <c:v>-1.6500000000000057</c:v>
                </c:pt>
                <c:pt idx="111">
                  <c:v>5.0900000000000034</c:v>
                </c:pt>
                <c:pt idx="112">
                  <c:v>-6.5499999999999972</c:v>
                </c:pt>
                <c:pt idx="113">
                  <c:v>3.7299999999999969</c:v>
                </c:pt>
                <c:pt idx="114">
                  <c:v>2.4099999999999966</c:v>
                </c:pt>
                <c:pt idx="115">
                  <c:v>-0.80999999999999517</c:v>
                </c:pt>
                <c:pt idx="116">
                  <c:v>0.53000000000000114</c:v>
                </c:pt>
                <c:pt idx="117">
                  <c:v>0.82000000000000028</c:v>
                </c:pt>
                <c:pt idx="118">
                  <c:v>-1.9299999999999997</c:v>
                </c:pt>
                <c:pt idx="119">
                  <c:v>-0.56000000000000227</c:v>
                </c:pt>
                <c:pt idx="120">
                  <c:v>-0.37000000000000455</c:v>
                </c:pt>
                <c:pt idx="121">
                  <c:v>0.81000000000000227</c:v>
                </c:pt>
                <c:pt idx="122">
                  <c:v>-7.9999999999998295E-2</c:v>
                </c:pt>
                <c:pt idx="123">
                  <c:v>-1.9500000000000028</c:v>
                </c:pt>
                <c:pt idx="124">
                  <c:v>1.5500000000000043</c:v>
                </c:pt>
                <c:pt idx="125">
                  <c:v>7.9999999999998295E-2</c:v>
                </c:pt>
                <c:pt idx="126">
                  <c:v>1.6799999999999997</c:v>
                </c:pt>
                <c:pt idx="127">
                  <c:v>-3.4200000000000017</c:v>
                </c:pt>
                <c:pt idx="128">
                  <c:v>0.20000000000000284</c:v>
                </c:pt>
                <c:pt idx="129">
                  <c:v>1.4099999999999966</c:v>
                </c:pt>
                <c:pt idx="130">
                  <c:v>-1.4499999999999957</c:v>
                </c:pt>
                <c:pt idx="131">
                  <c:v>1.1199999999999974</c:v>
                </c:pt>
                <c:pt idx="132">
                  <c:v>-9.9999999999980105E-3</c:v>
                </c:pt>
                <c:pt idx="133">
                  <c:v>-2.259999999999998</c:v>
                </c:pt>
                <c:pt idx="134">
                  <c:v>3.1299999999999955</c:v>
                </c:pt>
                <c:pt idx="135">
                  <c:v>-4.6400000000000006</c:v>
                </c:pt>
                <c:pt idx="136">
                  <c:v>-2.3299999999999983</c:v>
                </c:pt>
                <c:pt idx="137">
                  <c:v>-0.29999999999999716</c:v>
                </c:pt>
                <c:pt idx="138">
                  <c:v>0.36999999999999744</c:v>
                </c:pt>
                <c:pt idx="139">
                  <c:v>3.7700000000000031</c:v>
                </c:pt>
                <c:pt idx="140">
                  <c:v>0.61999999999999744</c:v>
                </c:pt>
                <c:pt idx="141">
                  <c:v>-5.0000000000004263E-2</c:v>
                </c:pt>
                <c:pt idx="142">
                  <c:v>-1.2099999999999937</c:v>
                </c:pt>
                <c:pt idx="143">
                  <c:v>1.279999999999994</c:v>
                </c:pt>
                <c:pt idx="144">
                  <c:v>0.20000000000000284</c:v>
                </c:pt>
                <c:pt idx="145">
                  <c:v>-1.8100000000000023</c:v>
                </c:pt>
                <c:pt idx="146">
                  <c:v>1.7600000000000051</c:v>
                </c:pt>
                <c:pt idx="147">
                  <c:v>2.4399999999999977</c:v>
                </c:pt>
                <c:pt idx="148">
                  <c:v>1.0499999999999972</c:v>
                </c:pt>
                <c:pt idx="149">
                  <c:v>1.5399999999999991</c:v>
                </c:pt>
                <c:pt idx="150">
                  <c:v>-4.4699999999999989</c:v>
                </c:pt>
                <c:pt idx="151">
                  <c:v>4.3400000000000034</c:v>
                </c:pt>
                <c:pt idx="152">
                  <c:v>-1.6400000000000006</c:v>
                </c:pt>
                <c:pt idx="153">
                  <c:v>-4.68</c:v>
                </c:pt>
                <c:pt idx="154">
                  <c:v>3.509999999999998</c:v>
                </c:pt>
                <c:pt idx="155">
                  <c:v>-1.240000000000002</c:v>
                </c:pt>
                <c:pt idx="156">
                  <c:v>1.8500000000000014</c:v>
                </c:pt>
                <c:pt idx="157">
                  <c:v>3.4100000000000037</c:v>
                </c:pt>
                <c:pt idx="158">
                  <c:v>-1.7100000000000009</c:v>
                </c:pt>
                <c:pt idx="159">
                  <c:v>-0.39999999999999858</c:v>
                </c:pt>
                <c:pt idx="160">
                  <c:v>1.9899999999999949</c:v>
                </c:pt>
                <c:pt idx="161">
                  <c:v>5.1300000000000026</c:v>
                </c:pt>
                <c:pt idx="162">
                  <c:v>-7.2199999999999989</c:v>
                </c:pt>
                <c:pt idx="163">
                  <c:v>-1.5799999999999983</c:v>
                </c:pt>
                <c:pt idx="164">
                  <c:v>2.4899999999999949</c:v>
                </c:pt>
                <c:pt idx="165">
                  <c:v>2.6000000000000014</c:v>
                </c:pt>
                <c:pt idx="166">
                  <c:v>-0.63000000000000256</c:v>
                </c:pt>
                <c:pt idx="167">
                  <c:v>0.14000000000000057</c:v>
                </c:pt>
                <c:pt idx="168">
                  <c:v>-1.1899999999999977</c:v>
                </c:pt>
                <c:pt idx="169">
                  <c:v>-2.740000000000002</c:v>
                </c:pt>
                <c:pt idx="170">
                  <c:v>3.6600000000000037</c:v>
                </c:pt>
                <c:pt idx="171">
                  <c:v>-2.009999999999998</c:v>
                </c:pt>
                <c:pt idx="172">
                  <c:v>1.509999999999998</c:v>
                </c:pt>
                <c:pt idx="173">
                  <c:v>-3.3000000000000043</c:v>
                </c:pt>
                <c:pt idx="174">
                  <c:v>5.9500000000000028</c:v>
                </c:pt>
                <c:pt idx="175">
                  <c:v>-2.3500000000000014</c:v>
                </c:pt>
                <c:pt idx="176">
                  <c:v>-1.8500000000000014</c:v>
                </c:pt>
                <c:pt idx="177">
                  <c:v>0.87000000000000455</c:v>
                </c:pt>
                <c:pt idx="178">
                  <c:v>9.9999999999980105E-3</c:v>
                </c:pt>
                <c:pt idx="179">
                  <c:v>2.3699999999999974</c:v>
                </c:pt>
                <c:pt idx="180">
                  <c:v>-2.1999999999999957</c:v>
                </c:pt>
                <c:pt idx="181">
                  <c:v>0.85000000000000142</c:v>
                </c:pt>
                <c:pt idx="182">
                  <c:v>-2.8500000000000014</c:v>
                </c:pt>
                <c:pt idx="183">
                  <c:v>2.2199999999999989</c:v>
                </c:pt>
                <c:pt idx="184">
                  <c:v>-3.2999999999999972</c:v>
                </c:pt>
                <c:pt idx="185">
                  <c:v>-4.1700000000000017</c:v>
                </c:pt>
                <c:pt idx="186">
                  <c:v>6.68</c:v>
                </c:pt>
                <c:pt idx="187">
                  <c:v>-2.7100000000000009</c:v>
                </c:pt>
                <c:pt idx="188">
                  <c:v>3.5499999999999972</c:v>
                </c:pt>
                <c:pt idx="189">
                  <c:v>-1.5999999999999943</c:v>
                </c:pt>
                <c:pt idx="190">
                  <c:v>1.7999999999999972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4F-4066-954E-95E365A14086}"/>
            </c:ext>
          </c:extLst>
        </c:ser>
        <c:ser>
          <c:idx val="2"/>
          <c:order val="2"/>
          <c:tx>
            <c:strRef>
              <c:f>Norway!$E$1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Norway!$B$2:$B$192</c:f>
              <c:numCache>
                <c:formatCode>m/d/yyyy</c:formatCode>
                <c:ptCount val="191"/>
                <c:pt idx="0">
                  <c:v>38018</c:v>
                </c:pt>
                <c:pt idx="1">
                  <c:v>38047</c:v>
                </c:pt>
                <c:pt idx="2">
                  <c:v>38078</c:v>
                </c:pt>
                <c:pt idx="3">
                  <c:v>38108</c:v>
                </c:pt>
                <c:pt idx="4">
                  <c:v>38139</c:v>
                </c:pt>
                <c:pt idx="5">
                  <c:v>38169</c:v>
                </c:pt>
                <c:pt idx="6">
                  <c:v>44154</c:v>
                </c:pt>
                <c:pt idx="7">
                  <c:v>38231</c:v>
                </c:pt>
                <c:pt idx="8">
                  <c:v>38261</c:v>
                </c:pt>
                <c:pt idx="9">
                  <c:v>38292</c:v>
                </c:pt>
                <c:pt idx="10">
                  <c:v>38322</c:v>
                </c:pt>
                <c:pt idx="11">
                  <c:v>38353</c:v>
                </c:pt>
                <c:pt idx="12">
                  <c:v>38384</c:v>
                </c:pt>
                <c:pt idx="13">
                  <c:v>38412</c:v>
                </c:pt>
                <c:pt idx="14">
                  <c:v>38443</c:v>
                </c:pt>
                <c:pt idx="15">
                  <c:v>38473</c:v>
                </c:pt>
                <c:pt idx="16">
                  <c:v>38504</c:v>
                </c:pt>
                <c:pt idx="17">
                  <c:v>38534</c:v>
                </c:pt>
                <c:pt idx="18">
                  <c:v>38565</c:v>
                </c:pt>
                <c:pt idx="19">
                  <c:v>38596</c:v>
                </c:pt>
                <c:pt idx="20">
                  <c:v>38626</c:v>
                </c:pt>
                <c:pt idx="21">
                  <c:v>38657</c:v>
                </c:pt>
                <c:pt idx="22">
                  <c:v>38687</c:v>
                </c:pt>
                <c:pt idx="23">
                  <c:v>38718</c:v>
                </c:pt>
                <c:pt idx="24">
                  <c:v>38749</c:v>
                </c:pt>
                <c:pt idx="25">
                  <c:v>38777</c:v>
                </c:pt>
                <c:pt idx="26">
                  <c:v>38808</c:v>
                </c:pt>
                <c:pt idx="27">
                  <c:v>38838</c:v>
                </c:pt>
                <c:pt idx="28">
                  <c:v>38869</c:v>
                </c:pt>
                <c:pt idx="29">
                  <c:v>38899</c:v>
                </c:pt>
                <c:pt idx="30">
                  <c:v>38930</c:v>
                </c:pt>
                <c:pt idx="31">
                  <c:v>38961</c:v>
                </c:pt>
                <c:pt idx="32">
                  <c:v>38991</c:v>
                </c:pt>
                <c:pt idx="33">
                  <c:v>39022</c:v>
                </c:pt>
                <c:pt idx="34">
                  <c:v>39052</c:v>
                </c:pt>
                <c:pt idx="35">
                  <c:v>39083</c:v>
                </c:pt>
                <c:pt idx="36">
                  <c:v>39114</c:v>
                </c:pt>
                <c:pt idx="37">
                  <c:v>39142</c:v>
                </c:pt>
                <c:pt idx="38">
                  <c:v>39173</c:v>
                </c:pt>
                <c:pt idx="39">
                  <c:v>39203</c:v>
                </c:pt>
                <c:pt idx="40">
                  <c:v>39234</c:v>
                </c:pt>
                <c:pt idx="41">
                  <c:v>39264</c:v>
                </c:pt>
                <c:pt idx="42">
                  <c:v>39295</c:v>
                </c:pt>
                <c:pt idx="43">
                  <c:v>39326</c:v>
                </c:pt>
                <c:pt idx="44">
                  <c:v>39356</c:v>
                </c:pt>
                <c:pt idx="45">
                  <c:v>39387</c:v>
                </c:pt>
                <c:pt idx="46">
                  <c:v>39417</c:v>
                </c:pt>
                <c:pt idx="47">
                  <c:v>39448</c:v>
                </c:pt>
                <c:pt idx="48">
                  <c:v>39479</c:v>
                </c:pt>
                <c:pt idx="49">
                  <c:v>39508</c:v>
                </c:pt>
                <c:pt idx="50">
                  <c:v>39539</c:v>
                </c:pt>
                <c:pt idx="51">
                  <c:v>39569</c:v>
                </c:pt>
                <c:pt idx="52">
                  <c:v>39600</c:v>
                </c:pt>
                <c:pt idx="53">
                  <c:v>39630</c:v>
                </c:pt>
                <c:pt idx="54">
                  <c:v>39661</c:v>
                </c:pt>
                <c:pt idx="55">
                  <c:v>39692</c:v>
                </c:pt>
                <c:pt idx="56">
                  <c:v>39722</c:v>
                </c:pt>
                <c:pt idx="57">
                  <c:v>39753</c:v>
                </c:pt>
                <c:pt idx="58">
                  <c:v>39783</c:v>
                </c:pt>
                <c:pt idx="59">
                  <c:v>39814</c:v>
                </c:pt>
                <c:pt idx="60">
                  <c:v>39845</c:v>
                </c:pt>
                <c:pt idx="61">
                  <c:v>39873</c:v>
                </c:pt>
                <c:pt idx="62">
                  <c:v>39904</c:v>
                </c:pt>
                <c:pt idx="63">
                  <c:v>39934</c:v>
                </c:pt>
                <c:pt idx="64">
                  <c:v>39965</c:v>
                </c:pt>
                <c:pt idx="65">
                  <c:v>39995</c:v>
                </c:pt>
                <c:pt idx="66">
                  <c:v>40026</c:v>
                </c:pt>
                <c:pt idx="67">
                  <c:v>40057</c:v>
                </c:pt>
                <c:pt idx="68">
                  <c:v>40087</c:v>
                </c:pt>
                <c:pt idx="69">
                  <c:v>40118</c:v>
                </c:pt>
                <c:pt idx="70">
                  <c:v>40148</c:v>
                </c:pt>
                <c:pt idx="71">
                  <c:v>40179</c:v>
                </c:pt>
                <c:pt idx="72">
                  <c:v>40210</c:v>
                </c:pt>
                <c:pt idx="73">
                  <c:v>40238</c:v>
                </c:pt>
                <c:pt idx="74">
                  <c:v>40269</c:v>
                </c:pt>
                <c:pt idx="75">
                  <c:v>40299</c:v>
                </c:pt>
                <c:pt idx="76">
                  <c:v>40330</c:v>
                </c:pt>
                <c:pt idx="77">
                  <c:v>40360</c:v>
                </c:pt>
                <c:pt idx="78">
                  <c:v>40391</c:v>
                </c:pt>
                <c:pt idx="79">
                  <c:v>40422</c:v>
                </c:pt>
                <c:pt idx="80">
                  <c:v>40452</c:v>
                </c:pt>
                <c:pt idx="81">
                  <c:v>40483</c:v>
                </c:pt>
                <c:pt idx="82">
                  <c:v>40513</c:v>
                </c:pt>
                <c:pt idx="83">
                  <c:v>40544</c:v>
                </c:pt>
                <c:pt idx="84">
                  <c:v>40575</c:v>
                </c:pt>
                <c:pt idx="85">
                  <c:v>40603</c:v>
                </c:pt>
                <c:pt idx="86">
                  <c:v>40634</c:v>
                </c:pt>
                <c:pt idx="87">
                  <c:v>40664</c:v>
                </c:pt>
                <c:pt idx="88">
                  <c:v>40695</c:v>
                </c:pt>
                <c:pt idx="89">
                  <c:v>40725</c:v>
                </c:pt>
                <c:pt idx="90">
                  <c:v>40756</c:v>
                </c:pt>
                <c:pt idx="91">
                  <c:v>40787</c:v>
                </c:pt>
                <c:pt idx="92">
                  <c:v>40817</c:v>
                </c:pt>
                <c:pt idx="93">
                  <c:v>40848</c:v>
                </c:pt>
                <c:pt idx="94">
                  <c:v>40878</c:v>
                </c:pt>
                <c:pt idx="95">
                  <c:v>40909</c:v>
                </c:pt>
                <c:pt idx="96">
                  <c:v>40940</c:v>
                </c:pt>
                <c:pt idx="97">
                  <c:v>40969</c:v>
                </c:pt>
                <c:pt idx="98">
                  <c:v>41000</c:v>
                </c:pt>
                <c:pt idx="99">
                  <c:v>41030</c:v>
                </c:pt>
                <c:pt idx="100">
                  <c:v>41061</c:v>
                </c:pt>
                <c:pt idx="101">
                  <c:v>41091</c:v>
                </c:pt>
                <c:pt idx="102">
                  <c:v>41122</c:v>
                </c:pt>
                <c:pt idx="103">
                  <c:v>41153</c:v>
                </c:pt>
                <c:pt idx="104">
                  <c:v>41183</c:v>
                </c:pt>
                <c:pt idx="105">
                  <c:v>41214</c:v>
                </c:pt>
                <c:pt idx="106">
                  <c:v>41244</c:v>
                </c:pt>
                <c:pt idx="107">
                  <c:v>41275</c:v>
                </c:pt>
                <c:pt idx="108">
                  <c:v>41306</c:v>
                </c:pt>
                <c:pt idx="109">
                  <c:v>41334</c:v>
                </c:pt>
                <c:pt idx="110">
                  <c:v>41365</c:v>
                </c:pt>
                <c:pt idx="111">
                  <c:v>41395</c:v>
                </c:pt>
                <c:pt idx="112">
                  <c:v>41426</c:v>
                </c:pt>
                <c:pt idx="113">
                  <c:v>41456</c:v>
                </c:pt>
                <c:pt idx="114">
                  <c:v>41487</c:v>
                </c:pt>
                <c:pt idx="115">
                  <c:v>41518</c:v>
                </c:pt>
                <c:pt idx="116">
                  <c:v>41548</c:v>
                </c:pt>
                <c:pt idx="117">
                  <c:v>41579</c:v>
                </c:pt>
                <c:pt idx="118">
                  <c:v>41609</c:v>
                </c:pt>
                <c:pt idx="119">
                  <c:v>41640</c:v>
                </c:pt>
                <c:pt idx="120">
                  <c:v>41671</c:v>
                </c:pt>
                <c:pt idx="121">
                  <c:v>41699</c:v>
                </c:pt>
                <c:pt idx="122">
                  <c:v>41730</c:v>
                </c:pt>
                <c:pt idx="123">
                  <c:v>41760</c:v>
                </c:pt>
                <c:pt idx="124">
                  <c:v>41791</c:v>
                </c:pt>
                <c:pt idx="125">
                  <c:v>41821</c:v>
                </c:pt>
                <c:pt idx="126">
                  <c:v>41852</c:v>
                </c:pt>
                <c:pt idx="127">
                  <c:v>41883</c:v>
                </c:pt>
                <c:pt idx="128">
                  <c:v>41913</c:v>
                </c:pt>
                <c:pt idx="129">
                  <c:v>41944</c:v>
                </c:pt>
                <c:pt idx="130">
                  <c:v>41974</c:v>
                </c:pt>
                <c:pt idx="131">
                  <c:v>42005</c:v>
                </c:pt>
                <c:pt idx="132">
                  <c:v>42036</c:v>
                </c:pt>
                <c:pt idx="133">
                  <c:v>42064</c:v>
                </c:pt>
                <c:pt idx="134">
                  <c:v>42095</c:v>
                </c:pt>
                <c:pt idx="135">
                  <c:v>42125</c:v>
                </c:pt>
                <c:pt idx="136">
                  <c:v>42156</c:v>
                </c:pt>
                <c:pt idx="137">
                  <c:v>42186</c:v>
                </c:pt>
                <c:pt idx="138">
                  <c:v>42217</c:v>
                </c:pt>
                <c:pt idx="139">
                  <c:v>42248</c:v>
                </c:pt>
                <c:pt idx="140">
                  <c:v>42278</c:v>
                </c:pt>
                <c:pt idx="141">
                  <c:v>42309</c:v>
                </c:pt>
                <c:pt idx="142">
                  <c:v>42339</c:v>
                </c:pt>
                <c:pt idx="143">
                  <c:v>42370</c:v>
                </c:pt>
                <c:pt idx="144">
                  <c:v>42401</c:v>
                </c:pt>
                <c:pt idx="145">
                  <c:v>42430</c:v>
                </c:pt>
                <c:pt idx="146">
                  <c:v>42461</c:v>
                </c:pt>
                <c:pt idx="147">
                  <c:v>42491</c:v>
                </c:pt>
                <c:pt idx="148">
                  <c:v>42522</c:v>
                </c:pt>
                <c:pt idx="149">
                  <c:v>42552</c:v>
                </c:pt>
                <c:pt idx="150">
                  <c:v>42583</c:v>
                </c:pt>
                <c:pt idx="151">
                  <c:v>42614</c:v>
                </c:pt>
                <c:pt idx="152">
                  <c:v>42644</c:v>
                </c:pt>
                <c:pt idx="153">
                  <c:v>42675</c:v>
                </c:pt>
                <c:pt idx="154">
                  <c:v>42705</c:v>
                </c:pt>
                <c:pt idx="155">
                  <c:v>42736</c:v>
                </c:pt>
                <c:pt idx="156">
                  <c:v>42767</c:v>
                </c:pt>
                <c:pt idx="157">
                  <c:v>42795</c:v>
                </c:pt>
                <c:pt idx="158">
                  <c:v>42826</c:v>
                </c:pt>
                <c:pt idx="159">
                  <c:v>42856</c:v>
                </c:pt>
                <c:pt idx="160">
                  <c:v>42887</c:v>
                </c:pt>
                <c:pt idx="161">
                  <c:v>42917</c:v>
                </c:pt>
                <c:pt idx="162">
                  <c:v>42948</c:v>
                </c:pt>
                <c:pt idx="163">
                  <c:v>42979</c:v>
                </c:pt>
                <c:pt idx="164">
                  <c:v>43009</c:v>
                </c:pt>
                <c:pt idx="165">
                  <c:v>43040</c:v>
                </c:pt>
                <c:pt idx="166">
                  <c:v>43070</c:v>
                </c:pt>
                <c:pt idx="167">
                  <c:v>43101</c:v>
                </c:pt>
                <c:pt idx="168">
                  <c:v>43132</c:v>
                </c:pt>
                <c:pt idx="169">
                  <c:v>43160</c:v>
                </c:pt>
                <c:pt idx="170">
                  <c:v>43191</c:v>
                </c:pt>
                <c:pt idx="171">
                  <c:v>43221</c:v>
                </c:pt>
                <c:pt idx="172">
                  <c:v>43252</c:v>
                </c:pt>
                <c:pt idx="173">
                  <c:v>43282</c:v>
                </c:pt>
                <c:pt idx="174">
                  <c:v>43313</c:v>
                </c:pt>
                <c:pt idx="175">
                  <c:v>43344</c:v>
                </c:pt>
                <c:pt idx="176">
                  <c:v>43374</c:v>
                </c:pt>
                <c:pt idx="177">
                  <c:v>43405</c:v>
                </c:pt>
                <c:pt idx="178">
                  <c:v>43435</c:v>
                </c:pt>
                <c:pt idx="179">
                  <c:v>43466</c:v>
                </c:pt>
                <c:pt idx="180">
                  <c:v>43497</c:v>
                </c:pt>
                <c:pt idx="181">
                  <c:v>43525</c:v>
                </c:pt>
                <c:pt idx="182">
                  <c:v>43556</c:v>
                </c:pt>
                <c:pt idx="183">
                  <c:v>43586</c:v>
                </c:pt>
                <c:pt idx="184">
                  <c:v>43617</c:v>
                </c:pt>
                <c:pt idx="185">
                  <c:v>43647</c:v>
                </c:pt>
                <c:pt idx="186">
                  <c:v>43678</c:v>
                </c:pt>
                <c:pt idx="187">
                  <c:v>43709</c:v>
                </c:pt>
                <c:pt idx="188">
                  <c:v>43739</c:v>
                </c:pt>
                <c:pt idx="189">
                  <c:v>43770</c:v>
                </c:pt>
                <c:pt idx="190">
                  <c:v>43800</c:v>
                </c:pt>
              </c:numCache>
            </c:numRef>
          </c:cat>
          <c:val>
            <c:numRef>
              <c:f>Norway!$E$2:$E$192</c:f>
              <c:numCache>
                <c:formatCode>0.00</c:formatCode>
                <c:ptCount val="1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55.605454545454542</c:v>
                </c:pt>
                <c:pt idx="12">
                  <c:v>55.651818181818186</c:v>
                </c:pt>
                <c:pt idx="13">
                  <c:v>55.777272727272724</c:v>
                </c:pt>
                <c:pt idx="14">
                  <c:v>55.654545454545456</c:v>
                </c:pt>
                <c:pt idx="15">
                  <c:v>55.927272727272729</c:v>
                </c:pt>
                <c:pt idx="16">
                  <c:v>55.844545454545454</c:v>
                </c:pt>
                <c:pt idx="17">
                  <c:v>56.041818181818186</c:v>
                </c:pt>
                <c:pt idx="18">
                  <c:v>56.050833333333337</c:v>
                </c:pt>
                <c:pt idx="19">
                  <c:v>56.23416666666666</c:v>
                </c:pt>
                <c:pt idx="20">
                  <c:v>56.389166666666661</c:v>
                </c:pt>
                <c:pt idx="21">
                  <c:v>56.899166666666666</c:v>
                </c:pt>
                <c:pt idx="22">
                  <c:v>57.362500000000004</c:v>
                </c:pt>
                <c:pt idx="23">
                  <c:v>57.774166666666666</c:v>
                </c:pt>
                <c:pt idx="24">
                  <c:v>57.874166666666667</c:v>
                </c:pt>
                <c:pt idx="25">
                  <c:v>57.823333333333331</c:v>
                </c:pt>
                <c:pt idx="26">
                  <c:v>57.82500000000001</c:v>
                </c:pt>
                <c:pt idx="27">
                  <c:v>57.85833333333332</c:v>
                </c:pt>
                <c:pt idx="28">
                  <c:v>58.182499999999997</c:v>
                </c:pt>
                <c:pt idx="29">
                  <c:v>57.726666666666667</c:v>
                </c:pt>
                <c:pt idx="30">
                  <c:v>57.978333333333325</c:v>
                </c:pt>
                <c:pt idx="31">
                  <c:v>58.064166666666665</c:v>
                </c:pt>
                <c:pt idx="32">
                  <c:v>58.390833333333326</c:v>
                </c:pt>
                <c:pt idx="33">
                  <c:v>58.551666666666669</c:v>
                </c:pt>
                <c:pt idx="34">
                  <c:v>58.531666666666666</c:v>
                </c:pt>
                <c:pt idx="35">
                  <c:v>58.290833333333325</c:v>
                </c:pt>
                <c:pt idx="36">
                  <c:v>58.351666666666659</c:v>
                </c:pt>
                <c:pt idx="37">
                  <c:v>58.586666666666666</c:v>
                </c:pt>
                <c:pt idx="38">
                  <c:v>58.639166666666654</c:v>
                </c:pt>
                <c:pt idx="39">
                  <c:v>58.639166666666661</c:v>
                </c:pt>
                <c:pt idx="40">
                  <c:v>58.319166666666661</c:v>
                </c:pt>
                <c:pt idx="41">
                  <c:v>58.418333333333329</c:v>
                </c:pt>
                <c:pt idx="42">
                  <c:v>58.333333333333321</c:v>
                </c:pt>
                <c:pt idx="43">
                  <c:v>58.049166666666657</c:v>
                </c:pt>
                <c:pt idx="44">
                  <c:v>58.039166666666659</c:v>
                </c:pt>
                <c:pt idx="45">
                  <c:v>57.400833333333331</c:v>
                </c:pt>
                <c:pt idx="46">
                  <c:v>56.829999999999991</c:v>
                </c:pt>
                <c:pt idx="47">
                  <c:v>56.332500000000003</c:v>
                </c:pt>
                <c:pt idx="48">
                  <c:v>55.972500000000004</c:v>
                </c:pt>
                <c:pt idx="49">
                  <c:v>55.360000000000007</c:v>
                </c:pt>
                <c:pt idx="50">
                  <c:v>54.9925</c:v>
                </c:pt>
                <c:pt idx="51">
                  <c:v>54.490833333333342</c:v>
                </c:pt>
                <c:pt idx="52">
                  <c:v>53.748333333333328</c:v>
                </c:pt>
                <c:pt idx="53">
                  <c:v>53.251666666666665</c:v>
                </c:pt>
                <c:pt idx="54">
                  <c:v>52.475833333333327</c:v>
                </c:pt>
                <c:pt idx="55">
                  <c:v>51.486666666666672</c:v>
                </c:pt>
                <c:pt idx="56">
                  <c:v>50.038333333333334</c:v>
                </c:pt>
                <c:pt idx="57">
                  <c:v>48.988333333333337</c:v>
                </c:pt>
                <c:pt idx="58">
                  <c:v>48.07833333333334</c:v>
                </c:pt>
                <c:pt idx="59">
                  <c:v>47.177500000000002</c:v>
                </c:pt>
                <c:pt idx="60">
                  <c:v>45.725833333333327</c:v>
                </c:pt>
                <c:pt idx="61">
                  <c:v>44.573333333333331</c:v>
                </c:pt>
                <c:pt idx="62">
                  <c:v>43.531666666666666</c:v>
                </c:pt>
                <c:pt idx="63">
                  <c:v>42.795833333333327</c:v>
                </c:pt>
                <c:pt idx="64">
                  <c:v>42.929166666666667</c:v>
                </c:pt>
                <c:pt idx="65">
                  <c:v>43.047500000000007</c:v>
                </c:pt>
                <c:pt idx="66">
                  <c:v>42.731666666666662</c:v>
                </c:pt>
                <c:pt idx="67">
                  <c:v>42.910000000000004</c:v>
                </c:pt>
                <c:pt idx="68">
                  <c:v>43.089166666666671</c:v>
                </c:pt>
                <c:pt idx="69">
                  <c:v>43.723333333333329</c:v>
                </c:pt>
                <c:pt idx="70">
                  <c:v>44.439166666666665</c:v>
                </c:pt>
                <c:pt idx="71">
                  <c:v>45.204166666666673</c:v>
                </c:pt>
                <c:pt idx="72">
                  <c:v>46.142500000000005</c:v>
                </c:pt>
                <c:pt idx="73">
                  <c:v>46.881666666666661</c:v>
                </c:pt>
                <c:pt idx="74">
                  <c:v>47.685833333333335</c:v>
                </c:pt>
                <c:pt idx="75">
                  <c:v>48.05833333333333</c:v>
                </c:pt>
                <c:pt idx="76">
                  <c:v>48.297500000000007</c:v>
                </c:pt>
                <c:pt idx="77">
                  <c:v>48.805833333333339</c:v>
                </c:pt>
                <c:pt idx="78">
                  <c:v>49.176666666666677</c:v>
                </c:pt>
                <c:pt idx="79">
                  <c:v>49.706666666666656</c:v>
                </c:pt>
                <c:pt idx="80">
                  <c:v>50.550833333333337</c:v>
                </c:pt>
                <c:pt idx="81">
                  <c:v>51.047500000000014</c:v>
                </c:pt>
                <c:pt idx="82">
                  <c:v>51.316666666666663</c:v>
                </c:pt>
                <c:pt idx="83">
                  <c:v>51.56</c:v>
                </c:pt>
                <c:pt idx="84">
                  <c:v>52.166666666666664</c:v>
                </c:pt>
                <c:pt idx="85">
                  <c:v>52.624166666666667</c:v>
                </c:pt>
                <c:pt idx="86">
                  <c:v>52.906666666666659</c:v>
                </c:pt>
                <c:pt idx="87">
                  <c:v>53.589999999999996</c:v>
                </c:pt>
                <c:pt idx="88">
                  <c:v>53.999166666666667</c:v>
                </c:pt>
                <c:pt idx="89">
                  <c:v>54.31</c:v>
                </c:pt>
                <c:pt idx="90">
                  <c:v>54.729166666666664</c:v>
                </c:pt>
                <c:pt idx="91">
                  <c:v>54.908333333333331</c:v>
                </c:pt>
                <c:pt idx="92">
                  <c:v>54.441666666666663</c:v>
                </c:pt>
                <c:pt idx="93">
                  <c:v>53.985833333333339</c:v>
                </c:pt>
                <c:pt idx="94">
                  <c:v>53.412499999999994</c:v>
                </c:pt>
                <c:pt idx="95">
                  <c:v>53.387499999999996</c:v>
                </c:pt>
                <c:pt idx="96">
                  <c:v>53.254166666666663</c:v>
                </c:pt>
                <c:pt idx="97">
                  <c:v>53.517500000000005</c:v>
                </c:pt>
                <c:pt idx="98">
                  <c:v>53.452500000000008</c:v>
                </c:pt>
                <c:pt idx="99">
                  <c:v>53.385833333333331</c:v>
                </c:pt>
                <c:pt idx="100">
                  <c:v>52.649166666666666</c:v>
                </c:pt>
                <c:pt idx="101">
                  <c:v>51.880833333333328</c:v>
                </c:pt>
                <c:pt idx="102">
                  <c:v>51.428333333333342</c:v>
                </c:pt>
                <c:pt idx="103">
                  <c:v>50.99666666666667</c:v>
                </c:pt>
                <c:pt idx="104">
                  <c:v>50.937500000000007</c:v>
                </c:pt>
                <c:pt idx="105">
                  <c:v>50.935833333333342</c:v>
                </c:pt>
                <c:pt idx="106">
                  <c:v>51.325833333333343</c:v>
                </c:pt>
                <c:pt idx="107">
                  <c:v>51.050000000000004</c:v>
                </c:pt>
                <c:pt idx="108">
                  <c:v>50.49666666666667</c:v>
                </c:pt>
                <c:pt idx="109">
                  <c:v>49.985833333333339</c:v>
                </c:pt>
                <c:pt idx="110">
                  <c:v>49.645833333333336</c:v>
                </c:pt>
                <c:pt idx="111">
                  <c:v>49.600833333333334</c:v>
                </c:pt>
                <c:pt idx="112">
                  <c:v>49.56333333333334</c:v>
                </c:pt>
                <c:pt idx="113">
                  <c:v>49.68833333333334</c:v>
                </c:pt>
                <c:pt idx="114">
                  <c:v>50.032500000000006</c:v>
                </c:pt>
                <c:pt idx="115">
                  <c:v>50.267499999999991</c:v>
                </c:pt>
                <c:pt idx="116">
                  <c:v>50.57</c:v>
                </c:pt>
                <c:pt idx="117">
                  <c:v>50.918333333333344</c:v>
                </c:pt>
                <c:pt idx="118">
                  <c:v>50.948333333333345</c:v>
                </c:pt>
                <c:pt idx="119">
                  <c:v>51.105833333333329</c:v>
                </c:pt>
                <c:pt idx="120">
                  <c:v>51.391666666666659</c:v>
                </c:pt>
                <c:pt idx="121">
                  <c:v>51.518333333333324</c:v>
                </c:pt>
                <c:pt idx="122">
                  <c:v>51.775833333333331</c:v>
                </c:pt>
                <c:pt idx="123">
                  <c:v>51.446666666666658</c:v>
                </c:pt>
                <c:pt idx="124">
                  <c:v>51.792499999999997</c:v>
                </c:pt>
                <c:pt idx="125">
                  <c:v>51.834166666666675</c:v>
                </c:pt>
                <c:pt idx="126">
                  <c:v>51.814999999999998</c:v>
                </c:pt>
                <c:pt idx="127">
                  <c:v>51.57833333333334</c:v>
                </c:pt>
                <c:pt idx="128">
                  <c:v>51.314166666666665</c:v>
                </c:pt>
                <c:pt idx="129">
                  <c:v>51.099166666666669</c:v>
                </c:pt>
                <c:pt idx="130">
                  <c:v>50.924166666666657</c:v>
                </c:pt>
                <c:pt idx="131">
                  <c:v>50.889166666666661</c:v>
                </c:pt>
                <c:pt idx="132">
                  <c:v>50.884166666666665</c:v>
                </c:pt>
                <c:pt idx="133">
                  <c:v>50.623333333333335</c:v>
                </c:pt>
                <c:pt idx="134">
                  <c:v>50.63</c:v>
                </c:pt>
                <c:pt idx="135">
                  <c:v>50.412500000000016</c:v>
                </c:pt>
                <c:pt idx="136">
                  <c:v>49.87166666666667</c:v>
                </c:pt>
                <c:pt idx="137">
                  <c:v>49.299166666666679</c:v>
                </c:pt>
                <c:pt idx="138">
                  <c:v>48.617500000000007</c:v>
                </c:pt>
                <c:pt idx="139">
                  <c:v>48.535000000000004</c:v>
                </c:pt>
                <c:pt idx="140">
                  <c:v>48.487500000000004</c:v>
                </c:pt>
                <c:pt idx="141">
                  <c:v>48.318333333333328</c:v>
                </c:pt>
                <c:pt idx="142">
                  <c:v>48.169166666666676</c:v>
                </c:pt>
                <c:pt idx="143">
                  <c:v>48.033333333333339</c:v>
                </c:pt>
                <c:pt idx="144">
                  <c:v>47.914999999999992</c:v>
                </c:pt>
                <c:pt idx="145">
                  <c:v>47.834166666666668</c:v>
                </c:pt>
                <c:pt idx="146">
                  <c:v>47.639166666666661</c:v>
                </c:pt>
                <c:pt idx="147">
                  <c:v>48.034166666666671</c:v>
                </c:pt>
                <c:pt idx="148">
                  <c:v>48.710833333333341</c:v>
                </c:pt>
                <c:pt idx="149">
                  <c:v>49.540833333333332</c:v>
                </c:pt>
                <c:pt idx="150">
                  <c:v>49.967499999999994</c:v>
                </c:pt>
                <c:pt idx="151">
                  <c:v>50.441666666666663</c:v>
                </c:pt>
                <c:pt idx="152">
                  <c:v>50.727499999999999</c:v>
                </c:pt>
                <c:pt idx="153">
                  <c:v>50.627500000000005</c:v>
                </c:pt>
                <c:pt idx="154">
                  <c:v>50.920833333333341</c:v>
                </c:pt>
                <c:pt idx="155">
                  <c:v>51.004166666666663</c:v>
                </c:pt>
                <c:pt idx="156">
                  <c:v>51.225000000000001</c:v>
                </c:pt>
                <c:pt idx="157">
                  <c:v>51.880833333333328</c:v>
                </c:pt>
                <c:pt idx="158">
                  <c:v>52.247500000000002</c:v>
                </c:pt>
                <c:pt idx="159">
                  <c:v>52.377499999999991</c:v>
                </c:pt>
                <c:pt idx="160">
                  <c:v>52.585833333333333</c:v>
                </c:pt>
                <c:pt idx="161">
                  <c:v>53.093333333333334</c:v>
                </c:pt>
                <c:pt idx="162">
                  <c:v>53.371666666666663</c:v>
                </c:pt>
                <c:pt idx="163">
                  <c:v>53.156666666666666</c:v>
                </c:pt>
                <c:pt idx="164">
                  <c:v>53.285833333333336</c:v>
                </c:pt>
                <c:pt idx="165">
                  <c:v>54.021666666666668</c:v>
                </c:pt>
                <c:pt idx="166">
                  <c:v>54.412499999999994</c:v>
                </c:pt>
                <c:pt idx="167">
                  <c:v>54.918333333333322</c:v>
                </c:pt>
                <c:pt idx="168">
                  <c:v>55.170833333333327</c:v>
                </c:pt>
                <c:pt idx="169">
                  <c:v>54.910833333333329</c:v>
                </c:pt>
                <c:pt idx="170">
                  <c:v>55.098333333333329</c:v>
                </c:pt>
                <c:pt idx="171">
                  <c:v>55.151666666666664</c:v>
                </c:pt>
                <c:pt idx="172">
                  <c:v>55.164999999999999</c:v>
                </c:pt>
                <c:pt idx="173">
                  <c:v>54.475833333333334</c:v>
                </c:pt>
                <c:pt idx="174">
                  <c:v>54.884166666666658</c:v>
                </c:pt>
                <c:pt idx="175">
                  <c:v>55.228333333333332</c:v>
                </c:pt>
                <c:pt idx="176">
                  <c:v>55.210833333333333</c:v>
                </c:pt>
                <c:pt idx="177">
                  <c:v>55.049166666666672</c:v>
                </c:pt>
                <c:pt idx="178">
                  <c:v>54.940833333333337</c:v>
                </c:pt>
                <c:pt idx="179">
                  <c:v>55.018333333333338</c:v>
                </c:pt>
                <c:pt idx="180">
                  <c:v>55.011666666666663</c:v>
                </c:pt>
                <c:pt idx="181">
                  <c:v>55.304166666666667</c:v>
                </c:pt>
                <c:pt idx="182">
                  <c:v>55.054166666666674</c:v>
                </c:pt>
                <c:pt idx="183">
                  <c:v>55.156666666666666</c:v>
                </c:pt>
                <c:pt idx="184">
                  <c:v>54.858333333333341</c:v>
                </c:pt>
                <c:pt idx="185">
                  <c:v>54.487500000000004</c:v>
                </c:pt>
                <c:pt idx="186">
                  <c:v>54.177500000000002</c:v>
                </c:pt>
                <c:pt idx="187">
                  <c:v>53.837500000000006</c:v>
                </c:pt>
                <c:pt idx="188">
                  <c:v>53.947499999999998</c:v>
                </c:pt>
                <c:pt idx="189">
                  <c:v>53.851666666666667</c:v>
                </c:pt>
                <c:pt idx="190">
                  <c:v>53.905000000000001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4F-4066-954E-95E365A140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Philippines!$C$1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Philippines!$B$2:$B$49</c:f>
              <c:numCache>
                <c:formatCode>m/d/yyyy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44154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Philippines!$C$2:$C$49</c:f>
              <c:numCache>
                <c:formatCode>0.00</c:formatCode>
                <c:ptCount val="48"/>
                <c:pt idx="0">
                  <c:v>53</c:v>
                </c:pt>
                <c:pt idx="1">
                  <c:v>54.1</c:v>
                </c:pt>
                <c:pt idx="2">
                  <c:v>54.4</c:v>
                </c:pt>
                <c:pt idx="3">
                  <c:v>56.5</c:v>
                </c:pt>
                <c:pt idx="4">
                  <c:v>55.8</c:v>
                </c:pt>
                <c:pt idx="5">
                  <c:v>55.5</c:v>
                </c:pt>
                <c:pt idx="6">
                  <c:v>51.4</c:v>
                </c:pt>
                <c:pt idx="7">
                  <c:v>55.3</c:v>
                </c:pt>
                <c:pt idx="8">
                  <c:v>57.5</c:v>
                </c:pt>
                <c:pt idx="9">
                  <c:v>56.5</c:v>
                </c:pt>
                <c:pt idx="10">
                  <c:v>56.3</c:v>
                </c:pt>
                <c:pt idx="11">
                  <c:v>55.7</c:v>
                </c:pt>
                <c:pt idx="12">
                  <c:v>52.7</c:v>
                </c:pt>
                <c:pt idx="13">
                  <c:v>53.6</c:v>
                </c:pt>
                <c:pt idx="14">
                  <c:v>53.8</c:v>
                </c:pt>
                <c:pt idx="15">
                  <c:v>53.3</c:v>
                </c:pt>
                <c:pt idx="16">
                  <c:v>54.3</c:v>
                </c:pt>
                <c:pt idx="17">
                  <c:v>53.9</c:v>
                </c:pt>
                <c:pt idx="18">
                  <c:v>52.8</c:v>
                </c:pt>
                <c:pt idx="19">
                  <c:v>50.6</c:v>
                </c:pt>
                <c:pt idx="20">
                  <c:v>50.8</c:v>
                </c:pt>
                <c:pt idx="21">
                  <c:v>53.7</c:v>
                </c:pt>
                <c:pt idx="22">
                  <c:v>54.8</c:v>
                </c:pt>
                <c:pt idx="23">
                  <c:v>54.2</c:v>
                </c:pt>
                <c:pt idx="24">
                  <c:v>51.7</c:v>
                </c:pt>
                <c:pt idx="25">
                  <c:v>50.8</c:v>
                </c:pt>
                <c:pt idx="26">
                  <c:v>51.5</c:v>
                </c:pt>
                <c:pt idx="27">
                  <c:v>52.7</c:v>
                </c:pt>
                <c:pt idx="28">
                  <c:v>53.7</c:v>
                </c:pt>
                <c:pt idx="29">
                  <c:v>52.9</c:v>
                </c:pt>
                <c:pt idx="30">
                  <c:v>50.9</c:v>
                </c:pt>
                <c:pt idx="31">
                  <c:v>51.9</c:v>
                </c:pt>
                <c:pt idx="32">
                  <c:v>52</c:v>
                </c:pt>
                <c:pt idx="33">
                  <c:v>54</c:v>
                </c:pt>
                <c:pt idx="34">
                  <c:v>54.2</c:v>
                </c:pt>
                <c:pt idx="35">
                  <c:v>53.2</c:v>
                </c:pt>
                <c:pt idx="36">
                  <c:v>52.3</c:v>
                </c:pt>
                <c:pt idx="37">
                  <c:v>51.9</c:v>
                </c:pt>
                <c:pt idx="38">
                  <c:v>51.5</c:v>
                </c:pt>
                <c:pt idx="39">
                  <c:v>50.9</c:v>
                </c:pt>
                <c:pt idx="40">
                  <c:v>51.2</c:v>
                </c:pt>
                <c:pt idx="41">
                  <c:v>51.3</c:v>
                </c:pt>
                <c:pt idx="42">
                  <c:v>52.1</c:v>
                </c:pt>
                <c:pt idx="43">
                  <c:v>51.9</c:v>
                </c:pt>
                <c:pt idx="44">
                  <c:v>51.8</c:v>
                </c:pt>
                <c:pt idx="45">
                  <c:v>52.1</c:v>
                </c:pt>
                <c:pt idx="46">
                  <c:v>51.4</c:v>
                </c:pt>
                <c:pt idx="47">
                  <c:v>51.7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AE-4A4E-8BD2-0A9AEFE8CE26}"/>
            </c:ext>
          </c:extLst>
        </c:ser>
        <c:ser>
          <c:idx val="1"/>
          <c:order val="1"/>
          <c:tx>
            <c:strRef>
              <c:f>Philippines!$D$1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Philippines!$B$2:$B$49</c:f>
              <c:numCache>
                <c:formatCode>m/d/yyyy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44154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Philippines!$D$2:$D$49</c:f>
              <c:numCache>
                <c:formatCode>0.00</c:formatCode>
                <c:ptCount val="48"/>
                <c:pt idx="1">
                  <c:v>1.1000000000000014</c:v>
                </c:pt>
                <c:pt idx="2">
                  <c:v>0.29999999999999716</c:v>
                </c:pt>
                <c:pt idx="3">
                  <c:v>2.1000000000000014</c:v>
                </c:pt>
                <c:pt idx="4">
                  <c:v>-0.70000000000000284</c:v>
                </c:pt>
                <c:pt idx="5">
                  <c:v>-0.29999999999999716</c:v>
                </c:pt>
                <c:pt idx="6">
                  <c:v>-4.1000000000000014</c:v>
                </c:pt>
                <c:pt idx="7">
                  <c:v>3.8999999999999986</c:v>
                </c:pt>
                <c:pt idx="8">
                  <c:v>2.2000000000000028</c:v>
                </c:pt>
                <c:pt idx="9">
                  <c:v>-1</c:v>
                </c:pt>
                <c:pt idx="10">
                  <c:v>-0.20000000000000284</c:v>
                </c:pt>
                <c:pt idx="11">
                  <c:v>-0.59999999999999432</c:v>
                </c:pt>
                <c:pt idx="12">
                  <c:v>-3</c:v>
                </c:pt>
                <c:pt idx="13">
                  <c:v>0.89999999999999858</c:v>
                </c:pt>
                <c:pt idx="14">
                  <c:v>0.19999999999999574</c:v>
                </c:pt>
                <c:pt idx="15">
                  <c:v>-0.5</c:v>
                </c:pt>
                <c:pt idx="16">
                  <c:v>1</c:v>
                </c:pt>
                <c:pt idx="17">
                  <c:v>-0.39999999999999858</c:v>
                </c:pt>
                <c:pt idx="18">
                  <c:v>-1.1000000000000014</c:v>
                </c:pt>
                <c:pt idx="19">
                  <c:v>-2.1999999999999957</c:v>
                </c:pt>
                <c:pt idx="20">
                  <c:v>0.19999999999999574</c:v>
                </c:pt>
                <c:pt idx="21">
                  <c:v>2.9000000000000057</c:v>
                </c:pt>
                <c:pt idx="22">
                  <c:v>1.0999999999999943</c:v>
                </c:pt>
                <c:pt idx="23">
                  <c:v>-0.59999999999999432</c:v>
                </c:pt>
                <c:pt idx="24">
                  <c:v>-2.5</c:v>
                </c:pt>
                <c:pt idx="25">
                  <c:v>-0.90000000000000568</c:v>
                </c:pt>
                <c:pt idx="26">
                  <c:v>0.70000000000000284</c:v>
                </c:pt>
                <c:pt idx="27">
                  <c:v>1.2000000000000028</c:v>
                </c:pt>
                <c:pt idx="28">
                  <c:v>1</c:v>
                </c:pt>
                <c:pt idx="29">
                  <c:v>-0.80000000000000426</c:v>
                </c:pt>
                <c:pt idx="30">
                  <c:v>-2</c:v>
                </c:pt>
                <c:pt idx="31">
                  <c:v>1</c:v>
                </c:pt>
                <c:pt idx="32">
                  <c:v>0.10000000000000142</c:v>
                </c:pt>
                <c:pt idx="33">
                  <c:v>2</c:v>
                </c:pt>
                <c:pt idx="34">
                  <c:v>0.20000000000000284</c:v>
                </c:pt>
                <c:pt idx="35">
                  <c:v>-1</c:v>
                </c:pt>
                <c:pt idx="36">
                  <c:v>-0.90000000000000568</c:v>
                </c:pt>
                <c:pt idx="37">
                  <c:v>-0.39999999999999858</c:v>
                </c:pt>
                <c:pt idx="38">
                  <c:v>-0.39999999999999858</c:v>
                </c:pt>
                <c:pt idx="39">
                  <c:v>-0.60000000000000142</c:v>
                </c:pt>
                <c:pt idx="40">
                  <c:v>0.30000000000000426</c:v>
                </c:pt>
                <c:pt idx="41">
                  <c:v>9.9999999999994316E-2</c:v>
                </c:pt>
                <c:pt idx="42">
                  <c:v>0.80000000000000426</c:v>
                </c:pt>
                <c:pt idx="43">
                  <c:v>-0.20000000000000284</c:v>
                </c:pt>
                <c:pt idx="44">
                  <c:v>-0.10000000000000142</c:v>
                </c:pt>
                <c:pt idx="45">
                  <c:v>0.30000000000000426</c:v>
                </c:pt>
                <c:pt idx="46">
                  <c:v>-0.70000000000000284</c:v>
                </c:pt>
                <c:pt idx="47">
                  <c:v>0.30000000000000426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AE-4A4E-8BD2-0A9AEFE8CE26}"/>
            </c:ext>
          </c:extLst>
        </c:ser>
        <c:ser>
          <c:idx val="2"/>
          <c:order val="2"/>
          <c:tx>
            <c:strRef>
              <c:f>Philippines!$E$1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Philippines!$B$2:$B$49</c:f>
              <c:numCache>
                <c:formatCode>m/d/yyyy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44154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Philippines!$E$2:$E$49</c:f>
              <c:numCache>
                <c:formatCode>0.00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55.509090909090908</c:v>
                </c:pt>
                <c:pt idx="12">
                  <c:v>55.481818181818191</c:v>
                </c:pt>
                <c:pt idx="13">
                  <c:v>55.436363636363645</c:v>
                </c:pt>
                <c:pt idx="14">
                  <c:v>55.381818181818176</c:v>
                </c:pt>
                <c:pt idx="15">
                  <c:v>55.090909090909093</c:v>
                </c:pt>
                <c:pt idx="16">
                  <c:v>54.954545454545453</c:v>
                </c:pt>
                <c:pt idx="17">
                  <c:v>54.809090909090905</c:v>
                </c:pt>
                <c:pt idx="18">
                  <c:v>54.641666666666659</c:v>
                </c:pt>
                <c:pt idx="19">
                  <c:v>54.25</c:v>
                </c:pt>
                <c:pt idx="20">
                  <c:v>53.691666666666663</c:v>
                </c:pt>
                <c:pt idx="21">
                  <c:v>53.458333333333336</c:v>
                </c:pt>
                <c:pt idx="22">
                  <c:v>53.333333333333336</c:v>
                </c:pt>
                <c:pt idx="23">
                  <c:v>53.208333333333343</c:v>
                </c:pt>
                <c:pt idx="24">
                  <c:v>53.125000000000007</c:v>
                </c:pt>
                <c:pt idx="25">
                  <c:v>52.891666666666673</c:v>
                </c:pt>
                <c:pt idx="26">
                  <c:v>52.699999999999996</c:v>
                </c:pt>
                <c:pt idx="27">
                  <c:v>52.65</c:v>
                </c:pt>
                <c:pt idx="28">
                  <c:v>52.6</c:v>
                </c:pt>
                <c:pt idx="29">
                  <c:v>52.516666666666673</c:v>
                </c:pt>
                <c:pt idx="30">
                  <c:v>52.358333333333327</c:v>
                </c:pt>
                <c:pt idx="31">
                  <c:v>52.466666666666661</c:v>
                </c:pt>
                <c:pt idx="32">
                  <c:v>52.566666666666663</c:v>
                </c:pt>
                <c:pt idx="33">
                  <c:v>52.591666666666661</c:v>
                </c:pt>
                <c:pt idx="34">
                  <c:v>52.541666666666664</c:v>
                </c:pt>
                <c:pt idx="35">
                  <c:v>52.458333333333336</c:v>
                </c:pt>
                <c:pt idx="36">
                  <c:v>52.508333333333326</c:v>
                </c:pt>
                <c:pt idx="37">
                  <c:v>52.599999999999994</c:v>
                </c:pt>
                <c:pt idx="38">
                  <c:v>52.599999999999994</c:v>
                </c:pt>
                <c:pt idx="39">
                  <c:v>52.449999999999996</c:v>
                </c:pt>
                <c:pt idx="40">
                  <c:v>52.241666666666667</c:v>
                </c:pt>
                <c:pt idx="41">
                  <c:v>52.108333333333327</c:v>
                </c:pt>
                <c:pt idx="42">
                  <c:v>52.208333333333336</c:v>
                </c:pt>
                <c:pt idx="43">
                  <c:v>52.208333333333321</c:v>
                </c:pt>
                <c:pt idx="44">
                  <c:v>52.191666666666656</c:v>
                </c:pt>
                <c:pt idx="45">
                  <c:v>52.033333333333331</c:v>
                </c:pt>
                <c:pt idx="46">
                  <c:v>51.800000000000004</c:v>
                </c:pt>
                <c:pt idx="47">
                  <c:v>51.675000000000004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AE-4A4E-8BD2-0A9AEFE8CE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Poland!$C$1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Poland!$B$2:$B$109</c:f>
              <c:numCache>
                <c:formatCode>m/d/yyyy</c:formatCode>
                <c:ptCount val="108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44154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</c:numCache>
            </c:numRef>
          </c:cat>
          <c:val>
            <c:numRef>
              <c:f>Poland!$C$2:$C$109</c:f>
              <c:numCache>
                <c:formatCode>0.00</c:formatCode>
                <c:ptCount val="108"/>
                <c:pt idx="0">
                  <c:v>55.6</c:v>
                </c:pt>
                <c:pt idx="1">
                  <c:v>53.8</c:v>
                </c:pt>
                <c:pt idx="2">
                  <c:v>54.8</c:v>
                </c:pt>
                <c:pt idx="3">
                  <c:v>54.4</c:v>
                </c:pt>
                <c:pt idx="4">
                  <c:v>52.6</c:v>
                </c:pt>
                <c:pt idx="5">
                  <c:v>51.24</c:v>
                </c:pt>
                <c:pt idx="6">
                  <c:v>46.7</c:v>
                </c:pt>
                <c:pt idx="7">
                  <c:v>51.8</c:v>
                </c:pt>
                <c:pt idx="8">
                  <c:v>50.2</c:v>
                </c:pt>
                <c:pt idx="9">
                  <c:v>51.7</c:v>
                </c:pt>
                <c:pt idx="10">
                  <c:v>49.5</c:v>
                </c:pt>
                <c:pt idx="11">
                  <c:v>48.8</c:v>
                </c:pt>
                <c:pt idx="12">
                  <c:v>52.2</c:v>
                </c:pt>
                <c:pt idx="13">
                  <c:v>50</c:v>
                </c:pt>
                <c:pt idx="14">
                  <c:v>50.1</c:v>
                </c:pt>
                <c:pt idx="15">
                  <c:v>49.2</c:v>
                </c:pt>
                <c:pt idx="16">
                  <c:v>48.9</c:v>
                </c:pt>
                <c:pt idx="17">
                  <c:v>48</c:v>
                </c:pt>
                <c:pt idx="18">
                  <c:v>49.7</c:v>
                </c:pt>
                <c:pt idx="19">
                  <c:v>48.3</c:v>
                </c:pt>
                <c:pt idx="20">
                  <c:v>47</c:v>
                </c:pt>
                <c:pt idx="21">
                  <c:v>47.3</c:v>
                </c:pt>
                <c:pt idx="22">
                  <c:v>48.2</c:v>
                </c:pt>
                <c:pt idx="23">
                  <c:v>48.3</c:v>
                </c:pt>
                <c:pt idx="24">
                  <c:v>48.6</c:v>
                </c:pt>
                <c:pt idx="25">
                  <c:v>48.9</c:v>
                </c:pt>
                <c:pt idx="26">
                  <c:v>48</c:v>
                </c:pt>
                <c:pt idx="27">
                  <c:v>48</c:v>
                </c:pt>
                <c:pt idx="28">
                  <c:v>46.9</c:v>
                </c:pt>
                <c:pt idx="29">
                  <c:v>48</c:v>
                </c:pt>
                <c:pt idx="30">
                  <c:v>49.3</c:v>
                </c:pt>
                <c:pt idx="31">
                  <c:v>51.1</c:v>
                </c:pt>
                <c:pt idx="32">
                  <c:v>52.6</c:v>
                </c:pt>
                <c:pt idx="33">
                  <c:v>53.4</c:v>
                </c:pt>
                <c:pt idx="34">
                  <c:v>54.4</c:v>
                </c:pt>
                <c:pt idx="35">
                  <c:v>53.2</c:v>
                </c:pt>
                <c:pt idx="36">
                  <c:v>55.4</c:v>
                </c:pt>
                <c:pt idx="37">
                  <c:v>55.9</c:v>
                </c:pt>
                <c:pt idx="38">
                  <c:v>54</c:v>
                </c:pt>
                <c:pt idx="39">
                  <c:v>52</c:v>
                </c:pt>
                <c:pt idx="40">
                  <c:v>50.8</c:v>
                </c:pt>
                <c:pt idx="41">
                  <c:v>50.3</c:v>
                </c:pt>
                <c:pt idx="42">
                  <c:v>49.4</c:v>
                </c:pt>
                <c:pt idx="43">
                  <c:v>49</c:v>
                </c:pt>
                <c:pt idx="44">
                  <c:v>49.5</c:v>
                </c:pt>
                <c:pt idx="45">
                  <c:v>51.2</c:v>
                </c:pt>
                <c:pt idx="46">
                  <c:v>53.2</c:v>
                </c:pt>
                <c:pt idx="47">
                  <c:v>52.8</c:v>
                </c:pt>
                <c:pt idx="48">
                  <c:v>55.2</c:v>
                </c:pt>
                <c:pt idx="49">
                  <c:v>55.1</c:v>
                </c:pt>
                <c:pt idx="50">
                  <c:v>54.8</c:v>
                </c:pt>
                <c:pt idx="51">
                  <c:v>54</c:v>
                </c:pt>
                <c:pt idx="52">
                  <c:v>52.4</c:v>
                </c:pt>
                <c:pt idx="53">
                  <c:v>54.3</c:v>
                </c:pt>
                <c:pt idx="54">
                  <c:v>54.5</c:v>
                </c:pt>
                <c:pt idx="55">
                  <c:v>51.1</c:v>
                </c:pt>
                <c:pt idx="56">
                  <c:v>50.9</c:v>
                </c:pt>
                <c:pt idx="57">
                  <c:v>52.2</c:v>
                </c:pt>
                <c:pt idx="58">
                  <c:v>52.1</c:v>
                </c:pt>
                <c:pt idx="59">
                  <c:v>52.1</c:v>
                </c:pt>
                <c:pt idx="60">
                  <c:v>50.9</c:v>
                </c:pt>
                <c:pt idx="61">
                  <c:v>52.8</c:v>
                </c:pt>
                <c:pt idx="62">
                  <c:v>53.8</c:v>
                </c:pt>
                <c:pt idx="63">
                  <c:v>51</c:v>
                </c:pt>
                <c:pt idx="64">
                  <c:v>52.1</c:v>
                </c:pt>
                <c:pt idx="65">
                  <c:v>51.8</c:v>
                </c:pt>
                <c:pt idx="66">
                  <c:v>50.3</c:v>
                </c:pt>
                <c:pt idx="67">
                  <c:v>51.5</c:v>
                </c:pt>
                <c:pt idx="68">
                  <c:v>52.2</c:v>
                </c:pt>
                <c:pt idx="69">
                  <c:v>50.2</c:v>
                </c:pt>
                <c:pt idx="70">
                  <c:v>51.9</c:v>
                </c:pt>
                <c:pt idx="71">
                  <c:v>54.3</c:v>
                </c:pt>
                <c:pt idx="72">
                  <c:v>54.8</c:v>
                </c:pt>
                <c:pt idx="73">
                  <c:v>54.2</c:v>
                </c:pt>
                <c:pt idx="74">
                  <c:v>53.5</c:v>
                </c:pt>
                <c:pt idx="75">
                  <c:v>54.1</c:v>
                </c:pt>
                <c:pt idx="76">
                  <c:v>52.7</c:v>
                </c:pt>
                <c:pt idx="77">
                  <c:v>53.1</c:v>
                </c:pt>
                <c:pt idx="78">
                  <c:v>52.3</c:v>
                </c:pt>
                <c:pt idx="79">
                  <c:v>52.5</c:v>
                </c:pt>
                <c:pt idx="80">
                  <c:v>53.7</c:v>
                </c:pt>
                <c:pt idx="81">
                  <c:v>53.4</c:v>
                </c:pt>
                <c:pt idx="82">
                  <c:v>54.2</c:v>
                </c:pt>
                <c:pt idx="83">
                  <c:v>55</c:v>
                </c:pt>
                <c:pt idx="84">
                  <c:v>54.6</c:v>
                </c:pt>
                <c:pt idx="85">
                  <c:v>53.7</c:v>
                </c:pt>
                <c:pt idx="86">
                  <c:v>53.7</c:v>
                </c:pt>
                <c:pt idx="87">
                  <c:v>53.9</c:v>
                </c:pt>
                <c:pt idx="88">
                  <c:v>53.3</c:v>
                </c:pt>
                <c:pt idx="89">
                  <c:v>54.2</c:v>
                </c:pt>
                <c:pt idx="90">
                  <c:v>52.9</c:v>
                </c:pt>
                <c:pt idx="91">
                  <c:v>51.4</c:v>
                </c:pt>
                <c:pt idx="92">
                  <c:v>50.5</c:v>
                </c:pt>
                <c:pt idx="93">
                  <c:v>50.4</c:v>
                </c:pt>
                <c:pt idx="94">
                  <c:v>49.5</c:v>
                </c:pt>
                <c:pt idx="95">
                  <c:v>47.6</c:v>
                </c:pt>
                <c:pt idx="96">
                  <c:v>48.2</c:v>
                </c:pt>
                <c:pt idx="97">
                  <c:v>47.6</c:v>
                </c:pt>
                <c:pt idx="98">
                  <c:v>48.7</c:v>
                </c:pt>
                <c:pt idx="99">
                  <c:v>49</c:v>
                </c:pt>
                <c:pt idx="100">
                  <c:v>48.8</c:v>
                </c:pt>
                <c:pt idx="101">
                  <c:v>48.4</c:v>
                </c:pt>
                <c:pt idx="102">
                  <c:v>47.4</c:v>
                </c:pt>
                <c:pt idx="103">
                  <c:v>48.8</c:v>
                </c:pt>
                <c:pt idx="104">
                  <c:v>47.8</c:v>
                </c:pt>
                <c:pt idx="105">
                  <c:v>45.6</c:v>
                </c:pt>
                <c:pt idx="106">
                  <c:v>46.7</c:v>
                </c:pt>
                <c:pt idx="107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9B-41D9-B7B7-E9F168F2E60B}"/>
            </c:ext>
          </c:extLst>
        </c:ser>
        <c:ser>
          <c:idx val="1"/>
          <c:order val="1"/>
          <c:tx>
            <c:strRef>
              <c:f>Poland!$D$1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Poland!$B$2:$B$109</c:f>
              <c:numCache>
                <c:formatCode>m/d/yyyy</c:formatCode>
                <c:ptCount val="108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44154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</c:numCache>
            </c:numRef>
          </c:cat>
          <c:val>
            <c:numRef>
              <c:f>Poland!$D$2:$D$109</c:f>
              <c:numCache>
                <c:formatCode>0.00</c:formatCode>
                <c:ptCount val="108"/>
                <c:pt idx="1">
                  <c:v>-1.8000000000000043</c:v>
                </c:pt>
                <c:pt idx="2">
                  <c:v>1</c:v>
                </c:pt>
                <c:pt idx="3">
                  <c:v>-0.39999999999999858</c:v>
                </c:pt>
                <c:pt idx="4">
                  <c:v>-1.7999999999999972</c:v>
                </c:pt>
                <c:pt idx="5">
                  <c:v>-1.3599999999999994</c:v>
                </c:pt>
                <c:pt idx="6">
                  <c:v>-4.5399999999999991</c:v>
                </c:pt>
                <c:pt idx="7">
                  <c:v>5.0999999999999943</c:v>
                </c:pt>
                <c:pt idx="8">
                  <c:v>-1.5999999999999943</c:v>
                </c:pt>
                <c:pt idx="9">
                  <c:v>1.5</c:v>
                </c:pt>
                <c:pt idx="10">
                  <c:v>-2.2000000000000028</c:v>
                </c:pt>
                <c:pt idx="11">
                  <c:v>-0.70000000000000284</c:v>
                </c:pt>
                <c:pt idx="12">
                  <c:v>3.4000000000000057</c:v>
                </c:pt>
                <c:pt idx="13">
                  <c:v>-2.2000000000000028</c:v>
                </c:pt>
                <c:pt idx="14">
                  <c:v>0.10000000000000142</c:v>
                </c:pt>
                <c:pt idx="15">
                  <c:v>-0.89999999999999858</c:v>
                </c:pt>
                <c:pt idx="16">
                  <c:v>-0.30000000000000426</c:v>
                </c:pt>
                <c:pt idx="17">
                  <c:v>-0.89999999999999858</c:v>
                </c:pt>
                <c:pt idx="18">
                  <c:v>1.7000000000000028</c:v>
                </c:pt>
                <c:pt idx="19">
                  <c:v>-1.4000000000000057</c:v>
                </c:pt>
                <c:pt idx="20">
                  <c:v>-1.2999999999999972</c:v>
                </c:pt>
                <c:pt idx="21">
                  <c:v>0.29999999999999716</c:v>
                </c:pt>
                <c:pt idx="22">
                  <c:v>0.90000000000000568</c:v>
                </c:pt>
                <c:pt idx="23">
                  <c:v>9.9999999999994316E-2</c:v>
                </c:pt>
                <c:pt idx="24">
                  <c:v>0.30000000000000426</c:v>
                </c:pt>
                <c:pt idx="25">
                  <c:v>0.29999999999999716</c:v>
                </c:pt>
                <c:pt idx="26">
                  <c:v>-0.89999999999999858</c:v>
                </c:pt>
                <c:pt idx="27">
                  <c:v>0</c:v>
                </c:pt>
                <c:pt idx="28">
                  <c:v>-1.1000000000000014</c:v>
                </c:pt>
                <c:pt idx="29">
                  <c:v>1.1000000000000014</c:v>
                </c:pt>
                <c:pt idx="30">
                  <c:v>1.2999999999999972</c:v>
                </c:pt>
                <c:pt idx="31">
                  <c:v>1.8000000000000043</c:v>
                </c:pt>
                <c:pt idx="32">
                  <c:v>1.5</c:v>
                </c:pt>
                <c:pt idx="33">
                  <c:v>0.79999999999999716</c:v>
                </c:pt>
                <c:pt idx="34">
                  <c:v>1</c:v>
                </c:pt>
                <c:pt idx="35">
                  <c:v>-1.1999999999999957</c:v>
                </c:pt>
                <c:pt idx="36">
                  <c:v>2.1999999999999957</c:v>
                </c:pt>
                <c:pt idx="37">
                  <c:v>0.5</c:v>
                </c:pt>
                <c:pt idx="38">
                  <c:v>-1.8999999999999986</c:v>
                </c:pt>
                <c:pt idx="39">
                  <c:v>-2</c:v>
                </c:pt>
                <c:pt idx="40">
                  <c:v>-1.2000000000000028</c:v>
                </c:pt>
                <c:pt idx="41">
                  <c:v>-0.5</c:v>
                </c:pt>
                <c:pt idx="42">
                  <c:v>-0.89999999999999858</c:v>
                </c:pt>
                <c:pt idx="43">
                  <c:v>-0.39999999999999858</c:v>
                </c:pt>
                <c:pt idx="44">
                  <c:v>0.5</c:v>
                </c:pt>
                <c:pt idx="45">
                  <c:v>1.7000000000000028</c:v>
                </c:pt>
                <c:pt idx="46">
                  <c:v>2</c:v>
                </c:pt>
                <c:pt idx="47">
                  <c:v>-0.40000000000000568</c:v>
                </c:pt>
                <c:pt idx="48">
                  <c:v>2.4000000000000057</c:v>
                </c:pt>
                <c:pt idx="49">
                  <c:v>-0.10000000000000142</c:v>
                </c:pt>
                <c:pt idx="50">
                  <c:v>-0.30000000000000426</c:v>
                </c:pt>
                <c:pt idx="51">
                  <c:v>-0.79999999999999716</c:v>
                </c:pt>
                <c:pt idx="52">
                  <c:v>-1.6000000000000014</c:v>
                </c:pt>
                <c:pt idx="53">
                  <c:v>1.8999999999999986</c:v>
                </c:pt>
                <c:pt idx="54">
                  <c:v>0.20000000000000284</c:v>
                </c:pt>
                <c:pt idx="55">
                  <c:v>-3.3999999999999986</c:v>
                </c:pt>
                <c:pt idx="56">
                  <c:v>-0.20000000000000284</c:v>
                </c:pt>
                <c:pt idx="57">
                  <c:v>1.3000000000000043</c:v>
                </c:pt>
                <c:pt idx="58">
                  <c:v>-0.10000000000000142</c:v>
                </c:pt>
                <c:pt idx="59">
                  <c:v>0</c:v>
                </c:pt>
                <c:pt idx="60">
                  <c:v>-1.2000000000000028</c:v>
                </c:pt>
                <c:pt idx="61">
                  <c:v>1.8999999999999986</c:v>
                </c:pt>
                <c:pt idx="62">
                  <c:v>1</c:v>
                </c:pt>
                <c:pt idx="63">
                  <c:v>-2.7999999999999972</c:v>
                </c:pt>
                <c:pt idx="64">
                  <c:v>1.1000000000000014</c:v>
                </c:pt>
                <c:pt idx="65">
                  <c:v>-0.30000000000000426</c:v>
                </c:pt>
                <c:pt idx="66">
                  <c:v>-1.5</c:v>
                </c:pt>
                <c:pt idx="67">
                  <c:v>1.2000000000000028</c:v>
                </c:pt>
                <c:pt idx="68">
                  <c:v>0.70000000000000284</c:v>
                </c:pt>
                <c:pt idx="69">
                  <c:v>-2</c:v>
                </c:pt>
                <c:pt idx="70">
                  <c:v>1.6999999999999957</c:v>
                </c:pt>
                <c:pt idx="71">
                  <c:v>2.3999999999999986</c:v>
                </c:pt>
                <c:pt idx="72">
                  <c:v>0.5</c:v>
                </c:pt>
                <c:pt idx="73">
                  <c:v>-0.59999999999999432</c:v>
                </c:pt>
                <c:pt idx="74">
                  <c:v>-0.70000000000000284</c:v>
                </c:pt>
                <c:pt idx="75">
                  <c:v>0.60000000000000142</c:v>
                </c:pt>
                <c:pt idx="76">
                  <c:v>-1.3999999999999986</c:v>
                </c:pt>
                <c:pt idx="77">
                  <c:v>0.39999999999999858</c:v>
                </c:pt>
                <c:pt idx="78">
                  <c:v>-0.80000000000000426</c:v>
                </c:pt>
                <c:pt idx="79">
                  <c:v>0.20000000000000284</c:v>
                </c:pt>
                <c:pt idx="80">
                  <c:v>1.2000000000000028</c:v>
                </c:pt>
                <c:pt idx="81">
                  <c:v>-0.30000000000000426</c:v>
                </c:pt>
                <c:pt idx="82">
                  <c:v>0.80000000000000426</c:v>
                </c:pt>
                <c:pt idx="83">
                  <c:v>0.79999999999999716</c:v>
                </c:pt>
                <c:pt idx="84">
                  <c:v>-0.39999999999999858</c:v>
                </c:pt>
                <c:pt idx="85">
                  <c:v>-0.89999999999999858</c:v>
                </c:pt>
                <c:pt idx="86">
                  <c:v>0</c:v>
                </c:pt>
                <c:pt idx="87">
                  <c:v>0.19999999999999574</c:v>
                </c:pt>
                <c:pt idx="88">
                  <c:v>-0.60000000000000142</c:v>
                </c:pt>
                <c:pt idx="89">
                  <c:v>0.90000000000000568</c:v>
                </c:pt>
                <c:pt idx="90">
                  <c:v>-1.3000000000000043</c:v>
                </c:pt>
                <c:pt idx="91">
                  <c:v>-1.5</c:v>
                </c:pt>
                <c:pt idx="92">
                  <c:v>-0.89999999999999858</c:v>
                </c:pt>
                <c:pt idx="93">
                  <c:v>-0.10000000000000142</c:v>
                </c:pt>
                <c:pt idx="94">
                  <c:v>-0.89999999999999858</c:v>
                </c:pt>
                <c:pt idx="95">
                  <c:v>-1.8999999999999986</c:v>
                </c:pt>
                <c:pt idx="96">
                  <c:v>0.60000000000000142</c:v>
                </c:pt>
                <c:pt idx="97">
                  <c:v>-0.60000000000000142</c:v>
                </c:pt>
                <c:pt idx="98">
                  <c:v>1.1000000000000014</c:v>
                </c:pt>
                <c:pt idx="99">
                  <c:v>0.29999999999999716</c:v>
                </c:pt>
                <c:pt idx="100">
                  <c:v>-0.20000000000000284</c:v>
                </c:pt>
                <c:pt idx="101">
                  <c:v>-0.39999999999999858</c:v>
                </c:pt>
                <c:pt idx="102">
                  <c:v>-1</c:v>
                </c:pt>
                <c:pt idx="103">
                  <c:v>1.3999999999999986</c:v>
                </c:pt>
                <c:pt idx="104">
                  <c:v>-1</c:v>
                </c:pt>
                <c:pt idx="105">
                  <c:v>-2.1999999999999957</c:v>
                </c:pt>
                <c:pt idx="106">
                  <c:v>1.1000000000000014</c:v>
                </c:pt>
                <c:pt idx="107">
                  <c:v>1.2999999999999972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9B-41D9-B7B7-E9F168F2E60B}"/>
            </c:ext>
          </c:extLst>
        </c:ser>
        <c:ser>
          <c:idx val="2"/>
          <c:order val="2"/>
          <c:tx>
            <c:strRef>
              <c:f>Poland!$E$1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Poland!$B$2:$B$109</c:f>
              <c:numCache>
                <c:formatCode>m/d/yyyy</c:formatCode>
                <c:ptCount val="108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44154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</c:numCache>
            </c:numRef>
          </c:cat>
          <c:val>
            <c:numRef>
              <c:f>Poland!$E$2:$E$109</c:f>
              <c:numCache>
                <c:formatCode>0.00</c:formatCode>
                <c:ptCount val="10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52.221818181818179</c:v>
                </c:pt>
                <c:pt idx="12">
                  <c:v>51.912727272727267</c:v>
                </c:pt>
                <c:pt idx="13">
                  <c:v>51.56727272727273</c:v>
                </c:pt>
                <c:pt idx="14">
                  <c:v>51.140000000000008</c:v>
                </c:pt>
                <c:pt idx="15">
                  <c:v>50.667272727272731</c:v>
                </c:pt>
                <c:pt idx="16">
                  <c:v>50.330909090909088</c:v>
                </c:pt>
                <c:pt idx="17">
                  <c:v>50.036363636363632</c:v>
                </c:pt>
                <c:pt idx="18">
                  <c:v>50.008333333333333</c:v>
                </c:pt>
                <c:pt idx="19">
                  <c:v>49.716666666666661</c:v>
                </c:pt>
                <c:pt idx="20">
                  <c:v>49.449999999999996</c:v>
                </c:pt>
                <c:pt idx="21">
                  <c:v>49.083333333333336</c:v>
                </c:pt>
                <c:pt idx="22">
                  <c:v>48.975000000000001</c:v>
                </c:pt>
                <c:pt idx="23">
                  <c:v>48.93333333333333</c:v>
                </c:pt>
                <c:pt idx="24">
                  <c:v>48.633333333333333</c:v>
                </c:pt>
                <c:pt idx="25">
                  <c:v>48.541666666666664</c:v>
                </c:pt>
                <c:pt idx="26">
                  <c:v>48.366666666666674</c:v>
                </c:pt>
                <c:pt idx="27">
                  <c:v>48.266666666666673</c:v>
                </c:pt>
                <c:pt idx="28">
                  <c:v>48.099999999999994</c:v>
                </c:pt>
                <c:pt idx="29">
                  <c:v>48.1</c:v>
                </c:pt>
                <c:pt idx="30">
                  <c:v>48.066666666666663</c:v>
                </c:pt>
                <c:pt idx="31">
                  <c:v>48.300000000000004</c:v>
                </c:pt>
                <c:pt idx="32">
                  <c:v>48.766666666666673</c:v>
                </c:pt>
                <c:pt idx="33">
                  <c:v>49.274999999999999</c:v>
                </c:pt>
                <c:pt idx="34">
                  <c:v>49.791666666666664</c:v>
                </c:pt>
                <c:pt idx="35">
                  <c:v>50.20000000000001</c:v>
                </c:pt>
                <c:pt idx="36">
                  <c:v>50.766666666666673</c:v>
                </c:pt>
                <c:pt idx="37">
                  <c:v>51.349999999999994</c:v>
                </c:pt>
                <c:pt idx="38">
                  <c:v>51.849999999999994</c:v>
                </c:pt>
                <c:pt idx="39">
                  <c:v>52.18333333333333</c:v>
                </c:pt>
                <c:pt idx="40">
                  <c:v>52.508333333333326</c:v>
                </c:pt>
                <c:pt idx="41">
                  <c:v>52.699999999999989</c:v>
                </c:pt>
                <c:pt idx="42">
                  <c:v>52.708333333333321</c:v>
                </c:pt>
                <c:pt idx="43">
                  <c:v>52.533333333333331</c:v>
                </c:pt>
                <c:pt idx="44">
                  <c:v>52.275000000000006</c:v>
                </c:pt>
                <c:pt idx="45">
                  <c:v>52.091666666666669</c:v>
                </c:pt>
                <c:pt idx="46">
                  <c:v>51.991666666666674</c:v>
                </c:pt>
                <c:pt idx="47">
                  <c:v>51.958333333333336</c:v>
                </c:pt>
                <c:pt idx="48">
                  <c:v>51.941666666666663</c:v>
                </c:pt>
                <c:pt idx="49">
                  <c:v>51.875</c:v>
                </c:pt>
                <c:pt idx="50">
                  <c:v>51.941666666666663</c:v>
                </c:pt>
                <c:pt idx="51">
                  <c:v>52.108333333333327</c:v>
                </c:pt>
                <c:pt idx="52">
                  <c:v>52.241666666666667</c:v>
                </c:pt>
                <c:pt idx="53">
                  <c:v>52.574999999999996</c:v>
                </c:pt>
                <c:pt idx="54">
                  <c:v>53</c:v>
                </c:pt>
                <c:pt idx="55">
                  <c:v>53.175000000000004</c:v>
                </c:pt>
                <c:pt idx="56">
                  <c:v>53.291666666666664</c:v>
                </c:pt>
                <c:pt idx="57">
                  <c:v>53.375</c:v>
                </c:pt>
                <c:pt idx="58">
                  <c:v>53.283333333333339</c:v>
                </c:pt>
                <c:pt idx="59">
                  <c:v>53.225000000000001</c:v>
                </c:pt>
                <c:pt idx="60">
                  <c:v>52.866666666666667</c:v>
                </c:pt>
                <c:pt idx="61">
                  <c:v>52.67499999999999</c:v>
                </c:pt>
                <c:pt idx="62">
                  <c:v>52.591666666666661</c:v>
                </c:pt>
                <c:pt idx="63">
                  <c:v>52.341666666666661</c:v>
                </c:pt>
                <c:pt idx="64">
                  <c:v>52.31666666666667</c:v>
                </c:pt>
                <c:pt idx="65">
                  <c:v>52.108333333333341</c:v>
                </c:pt>
                <c:pt idx="66">
                  <c:v>51.758333333333326</c:v>
                </c:pt>
                <c:pt idx="67">
                  <c:v>51.791666666666664</c:v>
                </c:pt>
                <c:pt idx="68">
                  <c:v>51.900000000000006</c:v>
                </c:pt>
                <c:pt idx="69">
                  <c:v>51.733333333333348</c:v>
                </c:pt>
                <c:pt idx="70">
                  <c:v>51.716666666666676</c:v>
                </c:pt>
                <c:pt idx="71">
                  <c:v>51.9</c:v>
                </c:pt>
                <c:pt idx="72">
                  <c:v>52.224999999999994</c:v>
                </c:pt>
                <c:pt idx="73">
                  <c:v>52.341666666666661</c:v>
                </c:pt>
                <c:pt idx="74">
                  <c:v>52.316666666666663</c:v>
                </c:pt>
                <c:pt idx="75">
                  <c:v>52.574999999999996</c:v>
                </c:pt>
                <c:pt idx="76">
                  <c:v>52.625000000000007</c:v>
                </c:pt>
                <c:pt idx="77">
                  <c:v>52.733333333333341</c:v>
                </c:pt>
                <c:pt idx="78">
                  <c:v>52.900000000000006</c:v>
                </c:pt>
                <c:pt idx="79">
                  <c:v>52.983333333333327</c:v>
                </c:pt>
                <c:pt idx="80">
                  <c:v>53.108333333333341</c:v>
                </c:pt>
                <c:pt idx="81">
                  <c:v>53.375000000000007</c:v>
                </c:pt>
                <c:pt idx="82">
                  <c:v>53.56666666666667</c:v>
                </c:pt>
                <c:pt idx="83">
                  <c:v>53.625000000000007</c:v>
                </c:pt>
                <c:pt idx="84">
                  <c:v>53.608333333333341</c:v>
                </c:pt>
                <c:pt idx="85">
                  <c:v>53.56666666666667</c:v>
                </c:pt>
                <c:pt idx="86">
                  <c:v>53.583333333333336</c:v>
                </c:pt>
                <c:pt idx="87">
                  <c:v>53.56666666666667</c:v>
                </c:pt>
                <c:pt idx="88">
                  <c:v>53.616666666666667</c:v>
                </c:pt>
                <c:pt idx="89">
                  <c:v>53.708333333333336</c:v>
                </c:pt>
                <c:pt idx="90">
                  <c:v>53.758333333333333</c:v>
                </c:pt>
                <c:pt idx="91">
                  <c:v>53.666666666666664</c:v>
                </c:pt>
                <c:pt idx="92">
                  <c:v>53.4</c:v>
                </c:pt>
                <c:pt idx="93">
                  <c:v>53.15</c:v>
                </c:pt>
                <c:pt idx="94">
                  <c:v>52.758333333333326</c:v>
                </c:pt>
                <c:pt idx="95">
                  <c:v>52.141666666666659</c:v>
                </c:pt>
                <c:pt idx="96">
                  <c:v>51.608333333333341</c:v>
                </c:pt>
                <c:pt idx="97">
                  <c:v>51.099999999999994</c:v>
                </c:pt>
                <c:pt idx="98">
                  <c:v>50.683333333333337</c:v>
                </c:pt>
                <c:pt idx="99">
                  <c:v>50.275000000000006</c:v>
                </c:pt>
                <c:pt idx="100">
                  <c:v>49.9</c:v>
                </c:pt>
                <c:pt idx="101">
                  <c:v>49.416666666666664</c:v>
                </c:pt>
                <c:pt idx="102">
                  <c:v>48.958333333333336</c:v>
                </c:pt>
                <c:pt idx="103">
                  <c:v>48.741666666666667</c:v>
                </c:pt>
                <c:pt idx="104">
                  <c:v>48.516666666666659</c:v>
                </c:pt>
                <c:pt idx="105">
                  <c:v>48.116666666666667</c:v>
                </c:pt>
                <c:pt idx="106">
                  <c:v>47.883333333333333</c:v>
                </c:pt>
                <c:pt idx="107">
                  <c:v>47.916666666666664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9B-41D9-B7B7-E9F168F2E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'Puerto Rico'!$C$1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'Puerto Rico'!$B$2:$B$115</c:f>
              <c:numCache>
                <c:formatCode>m/d/yyyy</c:formatCode>
                <c:ptCount val="114"/>
                <c:pt idx="0">
                  <c:v>40299</c:v>
                </c:pt>
                <c:pt idx="1">
                  <c:v>40330</c:v>
                </c:pt>
                <c:pt idx="2">
                  <c:v>40360</c:v>
                </c:pt>
                <c:pt idx="3">
                  <c:v>40391</c:v>
                </c:pt>
                <c:pt idx="4">
                  <c:v>40422</c:v>
                </c:pt>
                <c:pt idx="5">
                  <c:v>40452</c:v>
                </c:pt>
                <c:pt idx="6">
                  <c:v>44123</c:v>
                </c:pt>
                <c:pt idx="7">
                  <c:v>40513</c:v>
                </c:pt>
                <c:pt idx="8">
                  <c:v>40544</c:v>
                </c:pt>
                <c:pt idx="9">
                  <c:v>40575</c:v>
                </c:pt>
                <c:pt idx="10">
                  <c:v>40603</c:v>
                </c:pt>
                <c:pt idx="11">
                  <c:v>40634</c:v>
                </c:pt>
                <c:pt idx="12">
                  <c:v>40664</c:v>
                </c:pt>
                <c:pt idx="13">
                  <c:v>40695</c:v>
                </c:pt>
                <c:pt idx="14">
                  <c:v>40725</c:v>
                </c:pt>
                <c:pt idx="15">
                  <c:v>40756</c:v>
                </c:pt>
                <c:pt idx="16">
                  <c:v>40787</c:v>
                </c:pt>
                <c:pt idx="17">
                  <c:v>40817</c:v>
                </c:pt>
                <c:pt idx="18">
                  <c:v>40848</c:v>
                </c:pt>
                <c:pt idx="19">
                  <c:v>40878</c:v>
                </c:pt>
                <c:pt idx="20">
                  <c:v>40909</c:v>
                </c:pt>
                <c:pt idx="21">
                  <c:v>40940</c:v>
                </c:pt>
                <c:pt idx="22">
                  <c:v>40969</c:v>
                </c:pt>
                <c:pt idx="23">
                  <c:v>41000</c:v>
                </c:pt>
                <c:pt idx="24">
                  <c:v>41030</c:v>
                </c:pt>
                <c:pt idx="25">
                  <c:v>41061</c:v>
                </c:pt>
                <c:pt idx="26">
                  <c:v>41091</c:v>
                </c:pt>
                <c:pt idx="27">
                  <c:v>41122</c:v>
                </c:pt>
                <c:pt idx="28">
                  <c:v>41153</c:v>
                </c:pt>
                <c:pt idx="29">
                  <c:v>41183</c:v>
                </c:pt>
                <c:pt idx="30">
                  <c:v>41214</c:v>
                </c:pt>
                <c:pt idx="31">
                  <c:v>41244</c:v>
                </c:pt>
                <c:pt idx="32">
                  <c:v>41275</c:v>
                </c:pt>
                <c:pt idx="33">
                  <c:v>41306</c:v>
                </c:pt>
                <c:pt idx="34">
                  <c:v>41334</c:v>
                </c:pt>
                <c:pt idx="35">
                  <c:v>41365</c:v>
                </c:pt>
                <c:pt idx="36">
                  <c:v>41395</c:v>
                </c:pt>
                <c:pt idx="37">
                  <c:v>41426</c:v>
                </c:pt>
                <c:pt idx="38">
                  <c:v>41456</c:v>
                </c:pt>
                <c:pt idx="39">
                  <c:v>41487</c:v>
                </c:pt>
                <c:pt idx="40">
                  <c:v>41518</c:v>
                </c:pt>
                <c:pt idx="41">
                  <c:v>41548</c:v>
                </c:pt>
                <c:pt idx="42">
                  <c:v>41579</c:v>
                </c:pt>
                <c:pt idx="43">
                  <c:v>41609</c:v>
                </c:pt>
                <c:pt idx="44">
                  <c:v>41640</c:v>
                </c:pt>
                <c:pt idx="45">
                  <c:v>41671</c:v>
                </c:pt>
                <c:pt idx="46">
                  <c:v>41699</c:v>
                </c:pt>
                <c:pt idx="47">
                  <c:v>41730</c:v>
                </c:pt>
                <c:pt idx="48">
                  <c:v>41760</c:v>
                </c:pt>
                <c:pt idx="49">
                  <c:v>41791</c:v>
                </c:pt>
                <c:pt idx="50">
                  <c:v>41821</c:v>
                </c:pt>
                <c:pt idx="51">
                  <c:v>41852</c:v>
                </c:pt>
                <c:pt idx="52">
                  <c:v>41883</c:v>
                </c:pt>
                <c:pt idx="53">
                  <c:v>41913</c:v>
                </c:pt>
                <c:pt idx="54">
                  <c:v>41944</c:v>
                </c:pt>
                <c:pt idx="55">
                  <c:v>41974</c:v>
                </c:pt>
                <c:pt idx="56">
                  <c:v>42005</c:v>
                </c:pt>
                <c:pt idx="57">
                  <c:v>42036</c:v>
                </c:pt>
                <c:pt idx="58">
                  <c:v>42064</c:v>
                </c:pt>
                <c:pt idx="59">
                  <c:v>42095</c:v>
                </c:pt>
                <c:pt idx="60">
                  <c:v>42125</c:v>
                </c:pt>
                <c:pt idx="61">
                  <c:v>42156</c:v>
                </c:pt>
                <c:pt idx="62">
                  <c:v>42186</c:v>
                </c:pt>
                <c:pt idx="63">
                  <c:v>42217</c:v>
                </c:pt>
                <c:pt idx="64">
                  <c:v>42248</c:v>
                </c:pt>
                <c:pt idx="65">
                  <c:v>42278</c:v>
                </c:pt>
                <c:pt idx="66">
                  <c:v>42309</c:v>
                </c:pt>
                <c:pt idx="67">
                  <c:v>42339</c:v>
                </c:pt>
                <c:pt idx="68">
                  <c:v>42370</c:v>
                </c:pt>
                <c:pt idx="69">
                  <c:v>42401</c:v>
                </c:pt>
                <c:pt idx="70">
                  <c:v>42430</c:v>
                </c:pt>
                <c:pt idx="71">
                  <c:v>42461</c:v>
                </c:pt>
                <c:pt idx="72">
                  <c:v>42491</c:v>
                </c:pt>
                <c:pt idx="73">
                  <c:v>42522</c:v>
                </c:pt>
                <c:pt idx="74">
                  <c:v>42552</c:v>
                </c:pt>
                <c:pt idx="75">
                  <c:v>42583</c:v>
                </c:pt>
                <c:pt idx="76">
                  <c:v>42614</c:v>
                </c:pt>
                <c:pt idx="77">
                  <c:v>42644</c:v>
                </c:pt>
                <c:pt idx="78">
                  <c:v>42675</c:v>
                </c:pt>
                <c:pt idx="79">
                  <c:v>42705</c:v>
                </c:pt>
                <c:pt idx="80">
                  <c:v>42736</c:v>
                </c:pt>
                <c:pt idx="81">
                  <c:v>42767</c:v>
                </c:pt>
                <c:pt idx="82">
                  <c:v>42795</c:v>
                </c:pt>
                <c:pt idx="83">
                  <c:v>42826</c:v>
                </c:pt>
                <c:pt idx="84">
                  <c:v>42856</c:v>
                </c:pt>
                <c:pt idx="85">
                  <c:v>42887</c:v>
                </c:pt>
                <c:pt idx="86">
                  <c:v>42917</c:v>
                </c:pt>
                <c:pt idx="87">
                  <c:v>42948</c:v>
                </c:pt>
                <c:pt idx="88">
                  <c:v>42979</c:v>
                </c:pt>
                <c:pt idx="89">
                  <c:v>43009</c:v>
                </c:pt>
                <c:pt idx="90">
                  <c:v>43040</c:v>
                </c:pt>
                <c:pt idx="91">
                  <c:v>43070</c:v>
                </c:pt>
                <c:pt idx="92">
                  <c:v>43101</c:v>
                </c:pt>
                <c:pt idx="93">
                  <c:v>43132</c:v>
                </c:pt>
                <c:pt idx="94">
                  <c:v>43160</c:v>
                </c:pt>
                <c:pt idx="95">
                  <c:v>43191</c:v>
                </c:pt>
                <c:pt idx="96">
                  <c:v>43221</c:v>
                </c:pt>
                <c:pt idx="97">
                  <c:v>43252</c:v>
                </c:pt>
                <c:pt idx="98">
                  <c:v>43282</c:v>
                </c:pt>
                <c:pt idx="99">
                  <c:v>43313</c:v>
                </c:pt>
                <c:pt idx="100">
                  <c:v>43344</c:v>
                </c:pt>
                <c:pt idx="101">
                  <c:v>43374</c:v>
                </c:pt>
                <c:pt idx="102">
                  <c:v>43405</c:v>
                </c:pt>
                <c:pt idx="103">
                  <c:v>43435</c:v>
                </c:pt>
                <c:pt idx="104">
                  <c:v>43466</c:v>
                </c:pt>
                <c:pt idx="105">
                  <c:v>43497</c:v>
                </c:pt>
                <c:pt idx="106">
                  <c:v>43525</c:v>
                </c:pt>
                <c:pt idx="107">
                  <c:v>43556</c:v>
                </c:pt>
                <c:pt idx="108">
                  <c:v>43586</c:v>
                </c:pt>
                <c:pt idx="109">
                  <c:v>43617</c:v>
                </c:pt>
                <c:pt idx="110">
                  <c:v>43647</c:v>
                </c:pt>
                <c:pt idx="111">
                  <c:v>43678</c:v>
                </c:pt>
                <c:pt idx="112">
                  <c:v>43709</c:v>
                </c:pt>
                <c:pt idx="113">
                  <c:v>43739</c:v>
                </c:pt>
              </c:numCache>
            </c:numRef>
          </c:cat>
          <c:val>
            <c:numRef>
              <c:f>'Puerto Rico'!$C$2:$C$115</c:f>
              <c:numCache>
                <c:formatCode>0.00</c:formatCode>
                <c:ptCount val="114"/>
                <c:pt idx="0">
                  <c:v>55.1</c:v>
                </c:pt>
                <c:pt idx="1">
                  <c:v>53.8</c:v>
                </c:pt>
                <c:pt idx="2">
                  <c:v>45.7</c:v>
                </c:pt>
                <c:pt idx="3">
                  <c:v>51.1</c:v>
                </c:pt>
                <c:pt idx="4">
                  <c:v>50.5</c:v>
                </c:pt>
                <c:pt idx="5">
                  <c:v>49.1</c:v>
                </c:pt>
                <c:pt idx="6">
                  <c:v>48.4</c:v>
                </c:pt>
                <c:pt idx="7">
                  <c:v>55.1</c:v>
                </c:pt>
                <c:pt idx="8">
                  <c:v>51.1</c:v>
                </c:pt>
                <c:pt idx="9">
                  <c:v>51.4</c:v>
                </c:pt>
                <c:pt idx="10">
                  <c:v>60.6</c:v>
                </c:pt>
                <c:pt idx="11">
                  <c:v>49.2</c:v>
                </c:pt>
                <c:pt idx="12">
                  <c:v>50</c:v>
                </c:pt>
                <c:pt idx="13">
                  <c:v>51.4</c:v>
                </c:pt>
                <c:pt idx="14">
                  <c:v>48.5</c:v>
                </c:pt>
                <c:pt idx="15">
                  <c:v>48.2</c:v>
                </c:pt>
                <c:pt idx="16">
                  <c:v>54.4</c:v>
                </c:pt>
                <c:pt idx="17">
                  <c:v>54.4</c:v>
                </c:pt>
                <c:pt idx="18">
                  <c:v>52.1</c:v>
                </c:pt>
                <c:pt idx="19">
                  <c:v>50.9</c:v>
                </c:pt>
                <c:pt idx="20">
                  <c:v>50.9</c:v>
                </c:pt>
                <c:pt idx="21">
                  <c:v>52.1</c:v>
                </c:pt>
                <c:pt idx="22">
                  <c:v>56.6</c:v>
                </c:pt>
                <c:pt idx="23">
                  <c:v>50.6</c:v>
                </c:pt>
                <c:pt idx="24">
                  <c:v>59</c:v>
                </c:pt>
                <c:pt idx="25">
                  <c:v>51.9</c:v>
                </c:pt>
                <c:pt idx="26">
                  <c:v>52.5</c:v>
                </c:pt>
                <c:pt idx="27">
                  <c:v>57.1</c:v>
                </c:pt>
                <c:pt idx="28">
                  <c:v>47.9</c:v>
                </c:pt>
                <c:pt idx="29">
                  <c:v>51.5</c:v>
                </c:pt>
                <c:pt idx="30">
                  <c:v>46.2</c:v>
                </c:pt>
                <c:pt idx="31">
                  <c:v>55</c:v>
                </c:pt>
                <c:pt idx="32">
                  <c:v>55.2</c:v>
                </c:pt>
                <c:pt idx="33">
                  <c:v>51.2</c:v>
                </c:pt>
                <c:pt idx="34">
                  <c:v>61.7</c:v>
                </c:pt>
                <c:pt idx="35">
                  <c:v>55.8</c:v>
                </c:pt>
                <c:pt idx="36">
                  <c:v>49.1</c:v>
                </c:pt>
                <c:pt idx="37">
                  <c:v>48.1</c:v>
                </c:pt>
                <c:pt idx="38">
                  <c:v>43.4</c:v>
                </c:pt>
                <c:pt idx="39">
                  <c:v>51.5</c:v>
                </c:pt>
                <c:pt idx="40">
                  <c:v>50.9</c:v>
                </c:pt>
                <c:pt idx="41">
                  <c:v>52.1</c:v>
                </c:pt>
                <c:pt idx="42">
                  <c:v>53.1</c:v>
                </c:pt>
                <c:pt idx="43">
                  <c:v>41.6</c:v>
                </c:pt>
                <c:pt idx="44">
                  <c:v>43.6</c:v>
                </c:pt>
                <c:pt idx="45">
                  <c:v>52.8</c:v>
                </c:pt>
                <c:pt idx="46">
                  <c:v>56.4</c:v>
                </c:pt>
                <c:pt idx="47">
                  <c:v>47.6</c:v>
                </c:pt>
                <c:pt idx="48">
                  <c:v>47.5</c:v>
                </c:pt>
                <c:pt idx="49">
                  <c:v>39.700000000000003</c:v>
                </c:pt>
                <c:pt idx="50">
                  <c:v>45.4</c:v>
                </c:pt>
                <c:pt idx="51">
                  <c:v>53.6</c:v>
                </c:pt>
                <c:pt idx="52">
                  <c:v>48.4</c:v>
                </c:pt>
                <c:pt idx="53">
                  <c:v>52.9</c:v>
                </c:pt>
                <c:pt idx="54">
                  <c:v>46.7</c:v>
                </c:pt>
                <c:pt idx="55">
                  <c:v>49.6</c:v>
                </c:pt>
                <c:pt idx="56">
                  <c:v>49.2</c:v>
                </c:pt>
                <c:pt idx="57">
                  <c:v>61.7</c:v>
                </c:pt>
                <c:pt idx="58">
                  <c:v>58.7</c:v>
                </c:pt>
                <c:pt idx="59">
                  <c:v>58.4</c:v>
                </c:pt>
                <c:pt idx="60">
                  <c:v>55.8</c:v>
                </c:pt>
                <c:pt idx="61">
                  <c:v>56.7</c:v>
                </c:pt>
                <c:pt idx="62">
                  <c:v>49.6</c:v>
                </c:pt>
                <c:pt idx="63">
                  <c:v>49.5</c:v>
                </c:pt>
                <c:pt idx="64">
                  <c:v>52.7</c:v>
                </c:pt>
                <c:pt idx="65">
                  <c:v>47.1</c:v>
                </c:pt>
                <c:pt idx="66">
                  <c:v>51.1</c:v>
                </c:pt>
                <c:pt idx="67">
                  <c:v>44.1</c:v>
                </c:pt>
                <c:pt idx="68">
                  <c:v>44.7</c:v>
                </c:pt>
                <c:pt idx="69">
                  <c:v>55.4</c:v>
                </c:pt>
                <c:pt idx="70">
                  <c:v>54</c:v>
                </c:pt>
                <c:pt idx="71">
                  <c:v>47.9</c:v>
                </c:pt>
                <c:pt idx="72">
                  <c:v>46.6</c:v>
                </c:pt>
                <c:pt idx="73">
                  <c:v>50.7</c:v>
                </c:pt>
                <c:pt idx="74">
                  <c:v>45.8</c:v>
                </c:pt>
                <c:pt idx="75">
                  <c:v>55.7</c:v>
                </c:pt>
                <c:pt idx="76">
                  <c:v>47.9</c:v>
                </c:pt>
                <c:pt idx="77">
                  <c:v>54.2</c:v>
                </c:pt>
                <c:pt idx="78">
                  <c:v>49.1</c:v>
                </c:pt>
                <c:pt idx="79">
                  <c:v>46.1</c:v>
                </c:pt>
                <c:pt idx="80">
                  <c:v>44.2</c:v>
                </c:pt>
                <c:pt idx="81">
                  <c:v>49.2</c:v>
                </c:pt>
                <c:pt idx="82">
                  <c:v>47.9</c:v>
                </c:pt>
                <c:pt idx="83">
                  <c:v>39.299999999999997</c:v>
                </c:pt>
                <c:pt idx="84">
                  <c:v>48.6</c:v>
                </c:pt>
                <c:pt idx="85">
                  <c:v>43.6</c:v>
                </c:pt>
                <c:pt idx="86">
                  <c:v>45.8</c:v>
                </c:pt>
                <c:pt idx="87">
                  <c:v>53.8</c:v>
                </c:pt>
                <c:pt idx="88">
                  <c:v>33.1</c:v>
                </c:pt>
                <c:pt idx="89">
                  <c:v>48.1</c:v>
                </c:pt>
                <c:pt idx="90">
                  <c:v>53.5</c:v>
                </c:pt>
                <c:pt idx="91">
                  <c:v>53.6</c:v>
                </c:pt>
                <c:pt idx="92">
                  <c:v>58.5</c:v>
                </c:pt>
                <c:pt idx="93">
                  <c:v>50.7</c:v>
                </c:pt>
                <c:pt idx="94">
                  <c:v>50</c:v>
                </c:pt>
                <c:pt idx="95">
                  <c:v>56.8</c:v>
                </c:pt>
                <c:pt idx="96">
                  <c:v>53.3</c:v>
                </c:pt>
                <c:pt idx="97">
                  <c:v>61.1</c:v>
                </c:pt>
                <c:pt idx="98">
                  <c:v>59.1</c:v>
                </c:pt>
                <c:pt idx="99">
                  <c:v>57.8</c:v>
                </c:pt>
                <c:pt idx="100">
                  <c:v>50.4</c:v>
                </c:pt>
                <c:pt idx="101">
                  <c:v>53.2</c:v>
                </c:pt>
                <c:pt idx="102">
                  <c:v>54.2</c:v>
                </c:pt>
                <c:pt idx="103">
                  <c:v>47.3</c:v>
                </c:pt>
                <c:pt idx="104">
                  <c:v>54.4</c:v>
                </c:pt>
                <c:pt idx="105">
                  <c:v>51.4</c:v>
                </c:pt>
                <c:pt idx="106">
                  <c:v>52.9</c:v>
                </c:pt>
                <c:pt idx="107">
                  <c:v>49.6</c:v>
                </c:pt>
                <c:pt idx="108">
                  <c:v>49.6</c:v>
                </c:pt>
                <c:pt idx="109">
                  <c:v>44.3</c:v>
                </c:pt>
                <c:pt idx="110">
                  <c:v>42.2</c:v>
                </c:pt>
                <c:pt idx="111">
                  <c:v>46</c:v>
                </c:pt>
                <c:pt idx="112">
                  <c:v>43.8</c:v>
                </c:pt>
                <c:pt idx="113">
                  <c:v>48.4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D5-48F8-BEB1-A557B82CA810}"/>
            </c:ext>
          </c:extLst>
        </c:ser>
        <c:ser>
          <c:idx val="1"/>
          <c:order val="1"/>
          <c:tx>
            <c:strRef>
              <c:f>'Puerto Rico'!$D$1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'Puerto Rico'!$B$2:$B$115</c:f>
              <c:numCache>
                <c:formatCode>m/d/yyyy</c:formatCode>
                <c:ptCount val="114"/>
                <c:pt idx="0">
                  <c:v>40299</c:v>
                </c:pt>
                <c:pt idx="1">
                  <c:v>40330</c:v>
                </c:pt>
                <c:pt idx="2">
                  <c:v>40360</c:v>
                </c:pt>
                <c:pt idx="3">
                  <c:v>40391</c:v>
                </c:pt>
                <c:pt idx="4">
                  <c:v>40422</c:v>
                </c:pt>
                <c:pt idx="5">
                  <c:v>40452</c:v>
                </c:pt>
                <c:pt idx="6">
                  <c:v>44123</c:v>
                </c:pt>
                <c:pt idx="7">
                  <c:v>40513</c:v>
                </c:pt>
                <c:pt idx="8">
                  <c:v>40544</c:v>
                </c:pt>
                <c:pt idx="9">
                  <c:v>40575</c:v>
                </c:pt>
                <c:pt idx="10">
                  <c:v>40603</c:v>
                </c:pt>
                <c:pt idx="11">
                  <c:v>40634</c:v>
                </c:pt>
                <c:pt idx="12">
                  <c:v>40664</c:v>
                </c:pt>
                <c:pt idx="13">
                  <c:v>40695</c:v>
                </c:pt>
                <c:pt idx="14">
                  <c:v>40725</c:v>
                </c:pt>
                <c:pt idx="15">
                  <c:v>40756</c:v>
                </c:pt>
                <c:pt idx="16">
                  <c:v>40787</c:v>
                </c:pt>
                <c:pt idx="17">
                  <c:v>40817</c:v>
                </c:pt>
                <c:pt idx="18">
                  <c:v>40848</c:v>
                </c:pt>
                <c:pt idx="19">
                  <c:v>40878</c:v>
                </c:pt>
                <c:pt idx="20">
                  <c:v>40909</c:v>
                </c:pt>
                <c:pt idx="21">
                  <c:v>40940</c:v>
                </c:pt>
                <c:pt idx="22">
                  <c:v>40969</c:v>
                </c:pt>
                <c:pt idx="23">
                  <c:v>41000</c:v>
                </c:pt>
                <c:pt idx="24">
                  <c:v>41030</c:v>
                </c:pt>
                <c:pt idx="25">
                  <c:v>41061</c:v>
                </c:pt>
                <c:pt idx="26">
                  <c:v>41091</c:v>
                </c:pt>
                <c:pt idx="27">
                  <c:v>41122</c:v>
                </c:pt>
                <c:pt idx="28">
                  <c:v>41153</c:v>
                </c:pt>
                <c:pt idx="29">
                  <c:v>41183</c:v>
                </c:pt>
                <c:pt idx="30">
                  <c:v>41214</c:v>
                </c:pt>
                <c:pt idx="31">
                  <c:v>41244</c:v>
                </c:pt>
                <c:pt idx="32">
                  <c:v>41275</c:v>
                </c:pt>
                <c:pt idx="33">
                  <c:v>41306</c:v>
                </c:pt>
                <c:pt idx="34">
                  <c:v>41334</c:v>
                </c:pt>
                <c:pt idx="35">
                  <c:v>41365</c:v>
                </c:pt>
                <c:pt idx="36">
                  <c:v>41395</c:v>
                </c:pt>
                <c:pt idx="37">
                  <c:v>41426</c:v>
                </c:pt>
                <c:pt idx="38">
                  <c:v>41456</c:v>
                </c:pt>
                <c:pt idx="39">
                  <c:v>41487</c:v>
                </c:pt>
                <c:pt idx="40">
                  <c:v>41518</c:v>
                </c:pt>
                <c:pt idx="41">
                  <c:v>41548</c:v>
                </c:pt>
                <c:pt idx="42">
                  <c:v>41579</c:v>
                </c:pt>
                <c:pt idx="43">
                  <c:v>41609</c:v>
                </c:pt>
                <c:pt idx="44">
                  <c:v>41640</c:v>
                </c:pt>
                <c:pt idx="45">
                  <c:v>41671</c:v>
                </c:pt>
                <c:pt idx="46">
                  <c:v>41699</c:v>
                </c:pt>
                <c:pt idx="47">
                  <c:v>41730</c:v>
                </c:pt>
                <c:pt idx="48">
                  <c:v>41760</c:v>
                </c:pt>
                <c:pt idx="49">
                  <c:v>41791</c:v>
                </c:pt>
                <c:pt idx="50">
                  <c:v>41821</c:v>
                </c:pt>
                <c:pt idx="51">
                  <c:v>41852</c:v>
                </c:pt>
                <c:pt idx="52">
                  <c:v>41883</c:v>
                </c:pt>
                <c:pt idx="53">
                  <c:v>41913</c:v>
                </c:pt>
                <c:pt idx="54">
                  <c:v>41944</c:v>
                </c:pt>
                <c:pt idx="55">
                  <c:v>41974</c:v>
                </c:pt>
                <c:pt idx="56">
                  <c:v>42005</c:v>
                </c:pt>
                <c:pt idx="57">
                  <c:v>42036</c:v>
                </c:pt>
                <c:pt idx="58">
                  <c:v>42064</c:v>
                </c:pt>
                <c:pt idx="59">
                  <c:v>42095</c:v>
                </c:pt>
                <c:pt idx="60">
                  <c:v>42125</c:v>
                </c:pt>
                <c:pt idx="61">
                  <c:v>42156</c:v>
                </c:pt>
                <c:pt idx="62">
                  <c:v>42186</c:v>
                </c:pt>
                <c:pt idx="63">
                  <c:v>42217</c:v>
                </c:pt>
                <c:pt idx="64">
                  <c:v>42248</c:v>
                </c:pt>
                <c:pt idx="65">
                  <c:v>42278</c:v>
                </c:pt>
                <c:pt idx="66">
                  <c:v>42309</c:v>
                </c:pt>
                <c:pt idx="67">
                  <c:v>42339</c:v>
                </c:pt>
                <c:pt idx="68">
                  <c:v>42370</c:v>
                </c:pt>
                <c:pt idx="69">
                  <c:v>42401</c:v>
                </c:pt>
                <c:pt idx="70">
                  <c:v>42430</c:v>
                </c:pt>
                <c:pt idx="71">
                  <c:v>42461</c:v>
                </c:pt>
                <c:pt idx="72">
                  <c:v>42491</c:v>
                </c:pt>
                <c:pt idx="73">
                  <c:v>42522</c:v>
                </c:pt>
                <c:pt idx="74">
                  <c:v>42552</c:v>
                </c:pt>
                <c:pt idx="75">
                  <c:v>42583</c:v>
                </c:pt>
                <c:pt idx="76">
                  <c:v>42614</c:v>
                </c:pt>
                <c:pt idx="77">
                  <c:v>42644</c:v>
                </c:pt>
                <c:pt idx="78">
                  <c:v>42675</c:v>
                </c:pt>
                <c:pt idx="79">
                  <c:v>42705</c:v>
                </c:pt>
                <c:pt idx="80">
                  <c:v>42736</c:v>
                </c:pt>
                <c:pt idx="81">
                  <c:v>42767</c:v>
                </c:pt>
                <c:pt idx="82">
                  <c:v>42795</c:v>
                </c:pt>
                <c:pt idx="83">
                  <c:v>42826</c:v>
                </c:pt>
                <c:pt idx="84">
                  <c:v>42856</c:v>
                </c:pt>
                <c:pt idx="85">
                  <c:v>42887</c:v>
                </c:pt>
                <c:pt idx="86">
                  <c:v>42917</c:v>
                </c:pt>
                <c:pt idx="87">
                  <c:v>42948</c:v>
                </c:pt>
                <c:pt idx="88">
                  <c:v>42979</c:v>
                </c:pt>
                <c:pt idx="89">
                  <c:v>43009</c:v>
                </c:pt>
                <c:pt idx="90">
                  <c:v>43040</c:v>
                </c:pt>
                <c:pt idx="91">
                  <c:v>43070</c:v>
                </c:pt>
                <c:pt idx="92">
                  <c:v>43101</c:v>
                </c:pt>
                <c:pt idx="93">
                  <c:v>43132</c:v>
                </c:pt>
                <c:pt idx="94">
                  <c:v>43160</c:v>
                </c:pt>
                <c:pt idx="95">
                  <c:v>43191</c:v>
                </c:pt>
                <c:pt idx="96">
                  <c:v>43221</c:v>
                </c:pt>
                <c:pt idx="97">
                  <c:v>43252</c:v>
                </c:pt>
                <c:pt idx="98">
                  <c:v>43282</c:v>
                </c:pt>
                <c:pt idx="99">
                  <c:v>43313</c:v>
                </c:pt>
                <c:pt idx="100">
                  <c:v>43344</c:v>
                </c:pt>
                <c:pt idx="101">
                  <c:v>43374</c:v>
                </c:pt>
                <c:pt idx="102">
                  <c:v>43405</c:v>
                </c:pt>
                <c:pt idx="103">
                  <c:v>43435</c:v>
                </c:pt>
                <c:pt idx="104">
                  <c:v>43466</c:v>
                </c:pt>
                <c:pt idx="105">
                  <c:v>43497</c:v>
                </c:pt>
                <c:pt idx="106">
                  <c:v>43525</c:v>
                </c:pt>
                <c:pt idx="107">
                  <c:v>43556</c:v>
                </c:pt>
                <c:pt idx="108">
                  <c:v>43586</c:v>
                </c:pt>
                <c:pt idx="109">
                  <c:v>43617</c:v>
                </c:pt>
                <c:pt idx="110">
                  <c:v>43647</c:v>
                </c:pt>
                <c:pt idx="111">
                  <c:v>43678</c:v>
                </c:pt>
                <c:pt idx="112">
                  <c:v>43709</c:v>
                </c:pt>
                <c:pt idx="113">
                  <c:v>43739</c:v>
                </c:pt>
              </c:numCache>
            </c:numRef>
          </c:cat>
          <c:val>
            <c:numRef>
              <c:f>'Puerto Rico'!$D$2:$D$115</c:f>
              <c:numCache>
                <c:formatCode>0.00</c:formatCode>
                <c:ptCount val="114"/>
                <c:pt idx="1">
                  <c:v>-1.3000000000000043</c:v>
                </c:pt>
                <c:pt idx="2">
                  <c:v>-8.0999999999999943</c:v>
                </c:pt>
                <c:pt idx="3">
                  <c:v>5.3999999999999986</c:v>
                </c:pt>
                <c:pt idx="4">
                  <c:v>-0.60000000000000142</c:v>
                </c:pt>
                <c:pt idx="5">
                  <c:v>-1.3999999999999986</c:v>
                </c:pt>
                <c:pt idx="6">
                  <c:v>-0.70000000000000284</c:v>
                </c:pt>
                <c:pt idx="7">
                  <c:v>6.7000000000000028</c:v>
                </c:pt>
                <c:pt idx="8">
                  <c:v>-4</c:v>
                </c:pt>
                <c:pt idx="9">
                  <c:v>0.29999999999999716</c:v>
                </c:pt>
                <c:pt idx="10">
                  <c:v>9.2000000000000028</c:v>
                </c:pt>
                <c:pt idx="11">
                  <c:v>-11.399999999999999</c:v>
                </c:pt>
                <c:pt idx="12">
                  <c:v>0.79999999999999716</c:v>
                </c:pt>
                <c:pt idx="13">
                  <c:v>1.3999999999999986</c:v>
                </c:pt>
                <c:pt idx="14">
                  <c:v>-2.8999999999999986</c:v>
                </c:pt>
                <c:pt idx="15">
                  <c:v>-0.29999999999999716</c:v>
                </c:pt>
                <c:pt idx="16">
                  <c:v>6.1999999999999957</c:v>
                </c:pt>
                <c:pt idx="17">
                  <c:v>0</c:v>
                </c:pt>
                <c:pt idx="18">
                  <c:v>-2.2999999999999972</c:v>
                </c:pt>
                <c:pt idx="19">
                  <c:v>-1.2000000000000028</c:v>
                </c:pt>
                <c:pt idx="20">
                  <c:v>0</c:v>
                </c:pt>
                <c:pt idx="21">
                  <c:v>1.2000000000000028</c:v>
                </c:pt>
                <c:pt idx="22">
                  <c:v>4.5</c:v>
                </c:pt>
                <c:pt idx="23">
                  <c:v>-6</c:v>
                </c:pt>
                <c:pt idx="24">
                  <c:v>8.3999999999999986</c:v>
                </c:pt>
                <c:pt idx="25">
                  <c:v>-7.1000000000000014</c:v>
                </c:pt>
                <c:pt idx="26">
                  <c:v>0.60000000000000142</c:v>
                </c:pt>
                <c:pt idx="27">
                  <c:v>4.6000000000000014</c:v>
                </c:pt>
                <c:pt idx="28">
                  <c:v>-9.2000000000000028</c:v>
                </c:pt>
                <c:pt idx="29">
                  <c:v>3.6000000000000014</c:v>
                </c:pt>
                <c:pt idx="30">
                  <c:v>-5.2999999999999972</c:v>
                </c:pt>
                <c:pt idx="31">
                  <c:v>8.7999999999999972</c:v>
                </c:pt>
                <c:pt idx="32">
                  <c:v>0.20000000000000284</c:v>
                </c:pt>
                <c:pt idx="33">
                  <c:v>-4</c:v>
                </c:pt>
                <c:pt idx="34">
                  <c:v>10.5</c:v>
                </c:pt>
                <c:pt idx="35">
                  <c:v>-5.9000000000000057</c:v>
                </c:pt>
                <c:pt idx="36">
                  <c:v>-6.6999999999999957</c:v>
                </c:pt>
                <c:pt idx="37">
                  <c:v>-1</c:v>
                </c:pt>
                <c:pt idx="38">
                  <c:v>-4.7000000000000028</c:v>
                </c:pt>
                <c:pt idx="39">
                  <c:v>8.1000000000000014</c:v>
                </c:pt>
                <c:pt idx="40">
                  <c:v>-0.60000000000000142</c:v>
                </c:pt>
                <c:pt idx="41">
                  <c:v>1.2000000000000028</c:v>
                </c:pt>
                <c:pt idx="42">
                  <c:v>1</c:v>
                </c:pt>
                <c:pt idx="43">
                  <c:v>-11.5</c:v>
                </c:pt>
                <c:pt idx="44">
                  <c:v>2</c:v>
                </c:pt>
                <c:pt idx="45">
                  <c:v>9.1999999999999957</c:v>
                </c:pt>
                <c:pt idx="46">
                  <c:v>3.6000000000000014</c:v>
                </c:pt>
                <c:pt idx="47">
                  <c:v>-8.7999999999999972</c:v>
                </c:pt>
                <c:pt idx="48">
                  <c:v>-0.10000000000000142</c:v>
                </c:pt>
                <c:pt idx="49">
                  <c:v>-7.7999999999999972</c:v>
                </c:pt>
                <c:pt idx="50">
                  <c:v>5.6999999999999957</c:v>
                </c:pt>
                <c:pt idx="51">
                  <c:v>8.2000000000000028</c:v>
                </c:pt>
                <c:pt idx="52">
                  <c:v>-5.2000000000000028</c:v>
                </c:pt>
                <c:pt idx="53">
                  <c:v>4.5</c:v>
                </c:pt>
                <c:pt idx="54">
                  <c:v>-6.1999999999999957</c:v>
                </c:pt>
                <c:pt idx="55">
                  <c:v>2.8999999999999986</c:v>
                </c:pt>
                <c:pt idx="56">
                  <c:v>-0.39999999999999858</c:v>
                </c:pt>
                <c:pt idx="57">
                  <c:v>12.5</c:v>
                </c:pt>
                <c:pt idx="58">
                  <c:v>-3</c:v>
                </c:pt>
                <c:pt idx="59">
                  <c:v>-0.30000000000000426</c:v>
                </c:pt>
                <c:pt idx="60">
                  <c:v>-2.6000000000000014</c:v>
                </c:pt>
                <c:pt idx="61">
                  <c:v>0.90000000000000568</c:v>
                </c:pt>
                <c:pt idx="62">
                  <c:v>-7.1000000000000014</c:v>
                </c:pt>
                <c:pt idx="63">
                  <c:v>-0.10000000000000142</c:v>
                </c:pt>
                <c:pt idx="64">
                  <c:v>3.2000000000000028</c:v>
                </c:pt>
                <c:pt idx="65">
                  <c:v>-5.6000000000000014</c:v>
                </c:pt>
                <c:pt idx="66">
                  <c:v>4</c:v>
                </c:pt>
                <c:pt idx="67">
                  <c:v>-7</c:v>
                </c:pt>
                <c:pt idx="68">
                  <c:v>0.60000000000000142</c:v>
                </c:pt>
                <c:pt idx="69">
                  <c:v>10.699999999999996</c:v>
                </c:pt>
                <c:pt idx="70">
                  <c:v>-1.3999999999999986</c:v>
                </c:pt>
                <c:pt idx="71">
                  <c:v>-6.1000000000000014</c:v>
                </c:pt>
                <c:pt idx="72">
                  <c:v>-1.2999999999999972</c:v>
                </c:pt>
                <c:pt idx="73">
                  <c:v>4.1000000000000014</c:v>
                </c:pt>
                <c:pt idx="74">
                  <c:v>-4.9000000000000057</c:v>
                </c:pt>
                <c:pt idx="75">
                  <c:v>9.9000000000000057</c:v>
                </c:pt>
                <c:pt idx="76">
                  <c:v>-7.8000000000000043</c:v>
                </c:pt>
                <c:pt idx="77">
                  <c:v>6.3000000000000043</c:v>
                </c:pt>
                <c:pt idx="78">
                  <c:v>-5.1000000000000014</c:v>
                </c:pt>
                <c:pt idx="79">
                  <c:v>-3</c:v>
                </c:pt>
                <c:pt idx="80">
                  <c:v>-1.8999999999999986</c:v>
                </c:pt>
                <c:pt idx="81">
                  <c:v>5</c:v>
                </c:pt>
                <c:pt idx="82">
                  <c:v>-1.3000000000000043</c:v>
                </c:pt>
                <c:pt idx="83">
                  <c:v>-8.6000000000000014</c:v>
                </c:pt>
                <c:pt idx="84">
                  <c:v>9.3000000000000043</c:v>
                </c:pt>
                <c:pt idx="85">
                  <c:v>-5</c:v>
                </c:pt>
                <c:pt idx="86">
                  <c:v>2.1999999999999957</c:v>
                </c:pt>
                <c:pt idx="87">
                  <c:v>8</c:v>
                </c:pt>
                <c:pt idx="88">
                  <c:v>-20.699999999999996</c:v>
                </c:pt>
                <c:pt idx="89">
                  <c:v>15</c:v>
                </c:pt>
                <c:pt idx="90">
                  <c:v>5.3999999999999986</c:v>
                </c:pt>
                <c:pt idx="91">
                  <c:v>0.10000000000000142</c:v>
                </c:pt>
                <c:pt idx="92">
                  <c:v>4.8999999999999986</c:v>
                </c:pt>
                <c:pt idx="93">
                  <c:v>-7.7999999999999972</c:v>
                </c:pt>
                <c:pt idx="94">
                  <c:v>-0.70000000000000284</c:v>
                </c:pt>
                <c:pt idx="95">
                  <c:v>6.7999999999999972</c:v>
                </c:pt>
                <c:pt idx="96">
                  <c:v>-3.5</c:v>
                </c:pt>
                <c:pt idx="97">
                  <c:v>7.8000000000000043</c:v>
                </c:pt>
                <c:pt idx="98">
                  <c:v>-2</c:v>
                </c:pt>
                <c:pt idx="99">
                  <c:v>-1.3000000000000043</c:v>
                </c:pt>
                <c:pt idx="100">
                  <c:v>-7.3999999999999986</c:v>
                </c:pt>
                <c:pt idx="101">
                  <c:v>2.8000000000000043</c:v>
                </c:pt>
                <c:pt idx="102">
                  <c:v>1</c:v>
                </c:pt>
                <c:pt idx="103">
                  <c:v>-6.9000000000000057</c:v>
                </c:pt>
                <c:pt idx="104">
                  <c:v>7.1000000000000014</c:v>
                </c:pt>
                <c:pt idx="105">
                  <c:v>-3</c:v>
                </c:pt>
                <c:pt idx="106">
                  <c:v>1.5</c:v>
                </c:pt>
                <c:pt idx="107">
                  <c:v>-3.2999999999999972</c:v>
                </c:pt>
                <c:pt idx="108">
                  <c:v>0</c:v>
                </c:pt>
                <c:pt idx="109">
                  <c:v>-5.3000000000000043</c:v>
                </c:pt>
                <c:pt idx="110">
                  <c:v>-2.0999999999999943</c:v>
                </c:pt>
                <c:pt idx="111">
                  <c:v>3.7999999999999972</c:v>
                </c:pt>
                <c:pt idx="112">
                  <c:v>-2.2000000000000028</c:v>
                </c:pt>
                <c:pt idx="113">
                  <c:v>4.6000000000000014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D5-48F8-BEB1-A557B82CA810}"/>
            </c:ext>
          </c:extLst>
        </c:ser>
        <c:ser>
          <c:idx val="2"/>
          <c:order val="2"/>
          <c:tx>
            <c:strRef>
              <c:f>'Puerto Rico'!$E$1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'Puerto Rico'!$B$2:$B$115</c:f>
              <c:numCache>
                <c:formatCode>m/d/yyyy</c:formatCode>
                <c:ptCount val="114"/>
                <c:pt idx="0">
                  <c:v>40299</c:v>
                </c:pt>
                <c:pt idx="1">
                  <c:v>40330</c:v>
                </c:pt>
                <c:pt idx="2">
                  <c:v>40360</c:v>
                </c:pt>
                <c:pt idx="3">
                  <c:v>40391</c:v>
                </c:pt>
                <c:pt idx="4">
                  <c:v>40422</c:v>
                </c:pt>
                <c:pt idx="5">
                  <c:v>40452</c:v>
                </c:pt>
                <c:pt idx="6">
                  <c:v>44123</c:v>
                </c:pt>
                <c:pt idx="7">
                  <c:v>40513</c:v>
                </c:pt>
                <c:pt idx="8">
                  <c:v>40544</c:v>
                </c:pt>
                <c:pt idx="9">
                  <c:v>40575</c:v>
                </c:pt>
                <c:pt idx="10">
                  <c:v>40603</c:v>
                </c:pt>
                <c:pt idx="11">
                  <c:v>40634</c:v>
                </c:pt>
                <c:pt idx="12">
                  <c:v>40664</c:v>
                </c:pt>
                <c:pt idx="13">
                  <c:v>40695</c:v>
                </c:pt>
                <c:pt idx="14">
                  <c:v>40725</c:v>
                </c:pt>
                <c:pt idx="15">
                  <c:v>40756</c:v>
                </c:pt>
                <c:pt idx="16">
                  <c:v>40787</c:v>
                </c:pt>
                <c:pt idx="17">
                  <c:v>40817</c:v>
                </c:pt>
                <c:pt idx="18">
                  <c:v>40848</c:v>
                </c:pt>
                <c:pt idx="19">
                  <c:v>40878</c:v>
                </c:pt>
                <c:pt idx="20">
                  <c:v>40909</c:v>
                </c:pt>
                <c:pt idx="21">
                  <c:v>40940</c:v>
                </c:pt>
                <c:pt idx="22">
                  <c:v>40969</c:v>
                </c:pt>
                <c:pt idx="23">
                  <c:v>41000</c:v>
                </c:pt>
                <c:pt idx="24">
                  <c:v>41030</c:v>
                </c:pt>
                <c:pt idx="25">
                  <c:v>41061</c:v>
                </c:pt>
                <c:pt idx="26">
                  <c:v>41091</c:v>
                </c:pt>
                <c:pt idx="27">
                  <c:v>41122</c:v>
                </c:pt>
                <c:pt idx="28">
                  <c:v>41153</c:v>
                </c:pt>
                <c:pt idx="29">
                  <c:v>41183</c:v>
                </c:pt>
                <c:pt idx="30">
                  <c:v>41214</c:v>
                </c:pt>
                <c:pt idx="31">
                  <c:v>41244</c:v>
                </c:pt>
                <c:pt idx="32">
                  <c:v>41275</c:v>
                </c:pt>
                <c:pt idx="33">
                  <c:v>41306</c:v>
                </c:pt>
                <c:pt idx="34">
                  <c:v>41334</c:v>
                </c:pt>
                <c:pt idx="35">
                  <c:v>41365</c:v>
                </c:pt>
                <c:pt idx="36">
                  <c:v>41395</c:v>
                </c:pt>
                <c:pt idx="37">
                  <c:v>41426</c:v>
                </c:pt>
                <c:pt idx="38">
                  <c:v>41456</c:v>
                </c:pt>
                <c:pt idx="39">
                  <c:v>41487</c:v>
                </c:pt>
                <c:pt idx="40">
                  <c:v>41518</c:v>
                </c:pt>
                <c:pt idx="41">
                  <c:v>41548</c:v>
                </c:pt>
                <c:pt idx="42">
                  <c:v>41579</c:v>
                </c:pt>
                <c:pt idx="43">
                  <c:v>41609</c:v>
                </c:pt>
                <c:pt idx="44">
                  <c:v>41640</c:v>
                </c:pt>
                <c:pt idx="45">
                  <c:v>41671</c:v>
                </c:pt>
                <c:pt idx="46">
                  <c:v>41699</c:v>
                </c:pt>
                <c:pt idx="47">
                  <c:v>41730</c:v>
                </c:pt>
                <c:pt idx="48">
                  <c:v>41760</c:v>
                </c:pt>
                <c:pt idx="49">
                  <c:v>41791</c:v>
                </c:pt>
                <c:pt idx="50">
                  <c:v>41821</c:v>
                </c:pt>
                <c:pt idx="51">
                  <c:v>41852</c:v>
                </c:pt>
                <c:pt idx="52">
                  <c:v>41883</c:v>
                </c:pt>
                <c:pt idx="53">
                  <c:v>41913</c:v>
                </c:pt>
                <c:pt idx="54">
                  <c:v>41944</c:v>
                </c:pt>
                <c:pt idx="55">
                  <c:v>41974</c:v>
                </c:pt>
                <c:pt idx="56">
                  <c:v>42005</c:v>
                </c:pt>
                <c:pt idx="57">
                  <c:v>42036</c:v>
                </c:pt>
                <c:pt idx="58">
                  <c:v>42064</c:v>
                </c:pt>
                <c:pt idx="59">
                  <c:v>42095</c:v>
                </c:pt>
                <c:pt idx="60">
                  <c:v>42125</c:v>
                </c:pt>
                <c:pt idx="61">
                  <c:v>42156</c:v>
                </c:pt>
                <c:pt idx="62">
                  <c:v>42186</c:v>
                </c:pt>
                <c:pt idx="63">
                  <c:v>42217</c:v>
                </c:pt>
                <c:pt idx="64">
                  <c:v>42248</c:v>
                </c:pt>
                <c:pt idx="65">
                  <c:v>42278</c:v>
                </c:pt>
                <c:pt idx="66">
                  <c:v>42309</c:v>
                </c:pt>
                <c:pt idx="67">
                  <c:v>42339</c:v>
                </c:pt>
                <c:pt idx="68">
                  <c:v>42370</c:v>
                </c:pt>
                <c:pt idx="69">
                  <c:v>42401</c:v>
                </c:pt>
                <c:pt idx="70">
                  <c:v>42430</c:v>
                </c:pt>
                <c:pt idx="71">
                  <c:v>42461</c:v>
                </c:pt>
                <c:pt idx="72">
                  <c:v>42491</c:v>
                </c:pt>
                <c:pt idx="73">
                  <c:v>42522</c:v>
                </c:pt>
                <c:pt idx="74">
                  <c:v>42552</c:v>
                </c:pt>
                <c:pt idx="75">
                  <c:v>42583</c:v>
                </c:pt>
                <c:pt idx="76">
                  <c:v>42614</c:v>
                </c:pt>
                <c:pt idx="77">
                  <c:v>42644</c:v>
                </c:pt>
                <c:pt idx="78">
                  <c:v>42675</c:v>
                </c:pt>
                <c:pt idx="79">
                  <c:v>42705</c:v>
                </c:pt>
                <c:pt idx="80">
                  <c:v>42736</c:v>
                </c:pt>
                <c:pt idx="81">
                  <c:v>42767</c:v>
                </c:pt>
                <c:pt idx="82">
                  <c:v>42795</c:v>
                </c:pt>
                <c:pt idx="83">
                  <c:v>42826</c:v>
                </c:pt>
                <c:pt idx="84">
                  <c:v>42856</c:v>
                </c:pt>
                <c:pt idx="85">
                  <c:v>42887</c:v>
                </c:pt>
                <c:pt idx="86">
                  <c:v>42917</c:v>
                </c:pt>
                <c:pt idx="87">
                  <c:v>42948</c:v>
                </c:pt>
                <c:pt idx="88">
                  <c:v>42979</c:v>
                </c:pt>
                <c:pt idx="89">
                  <c:v>43009</c:v>
                </c:pt>
                <c:pt idx="90">
                  <c:v>43040</c:v>
                </c:pt>
                <c:pt idx="91">
                  <c:v>43070</c:v>
                </c:pt>
                <c:pt idx="92">
                  <c:v>43101</c:v>
                </c:pt>
                <c:pt idx="93">
                  <c:v>43132</c:v>
                </c:pt>
                <c:pt idx="94">
                  <c:v>43160</c:v>
                </c:pt>
                <c:pt idx="95">
                  <c:v>43191</c:v>
                </c:pt>
                <c:pt idx="96">
                  <c:v>43221</c:v>
                </c:pt>
                <c:pt idx="97">
                  <c:v>43252</c:v>
                </c:pt>
                <c:pt idx="98">
                  <c:v>43282</c:v>
                </c:pt>
                <c:pt idx="99">
                  <c:v>43313</c:v>
                </c:pt>
                <c:pt idx="100">
                  <c:v>43344</c:v>
                </c:pt>
                <c:pt idx="101">
                  <c:v>43374</c:v>
                </c:pt>
                <c:pt idx="102">
                  <c:v>43405</c:v>
                </c:pt>
                <c:pt idx="103">
                  <c:v>43435</c:v>
                </c:pt>
                <c:pt idx="104">
                  <c:v>43466</c:v>
                </c:pt>
                <c:pt idx="105">
                  <c:v>43497</c:v>
                </c:pt>
                <c:pt idx="106">
                  <c:v>43525</c:v>
                </c:pt>
                <c:pt idx="107">
                  <c:v>43556</c:v>
                </c:pt>
                <c:pt idx="108">
                  <c:v>43586</c:v>
                </c:pt>
                <c:pt idx="109">
                  <c:v>43617</c:v>
                </c:pt>
                <c:pt idx="110">
                  <c:v>43647</c:v>
                </c:pt>
                <c:pt idx="111">
                  <c:v>43678</c:v>
                </c:pt>
                <c:pt idx="112">
                  <c:v>43709</c:v>
                </c:pt>
                <c:pt idx="113">
                  <c:v>43739</c:v>
                </c:pt>
              </c:numCache>
            </c:numRef>
          </c:cat>
          <c:val>
            <c:numRef>
              <c:f>'Puerto Rico'!$E$2:$E$115</c:f>
              <c:numCache>
                <c:formatCode>0.00</c:formatCode>
                <c:ptCount val="1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52.063636363636377</c:v>
                </c:pt>
                <c:pt idx="12">
                  <c:v>51.6</c:v>
                </c:pt>
                <c:pt idx="13">
                  <c:v>51.381818181818176</c:v>
                </c:pt>
                <c:pt idx="14">
                  <c:v>51.636363636363633</c:v>
                </c:pt>
                <c:pt idx="15">
                  <c:v>51.372727272727275</c:v>
                </c:pt>
                <c:pt idx="16">
                  <c:v>51.727272727272727</c:v>
                </c:pt>
                <c:pt idx="17">
                  <c:v>52.209090909090904</c:v>
                </c:pt>
                <c:pt idx="18">
                  <c:v>52.199999999999996</c:v>
                </c:pt>
                <c:pt idx="19">
                  <c:v>51.849999999999994</c:v>
                </c:pt>
                <c:pt idx="20">
                  <c:v>51.833333333333321</c:v>
                </c:pt>
                <c:pt idx="21">
                  <c:v>51.891666666666673</c:v>
                </c:pt>
                <c:pt idx="22">
                  <c:v>51.55833333333333</c:v>
                </c:pt>
                <c:pt idx="23">
                  <c:v>51.675000000000004</c:v>
                </c:pt>
                <c:pt idx="24">
                  <c:v>52.425000000000004</c:v>
                </c:pt>
                <c:pt idx="25">
                  <c:v>52.466666666666669</c:v>
                </c:pt>
                <c:pt idx="26">
                  <c:v>52.800000000000004</c:v>
                </c:pt>
                <c:pt idx="27">
                  <c:v>53.541666666666679</c:v>
                </c:pt>
                <c:pt idx="28">
                  <c:v>53</c:v>
                </c:pt>
                <c:pt idx="29">
                  <c:v>52.758333333333333</c:v>
                </c:pt>
                <c:pt idx="30">
                  <c:v>52.266666666666673</c:v>
                </c:pt>
                <c:pt idx="31">
                  <c:v>52.608333333333327</c:v>
                </c:pt>
                <c:pt idx="32">
                  <c:v>52.966666666666669</c:v>
                </c:pt>
                <c:pt idx="33">
                  <c:v>52.891666666666673</c:v>
                </c:pt>
                <c:pt idx="34">
                  <c:v>53.31666666666667</c:v>
                </c:pt>
                <c:pt idx="35">
                  <c:v>53.75</c:v>
                </c:pt>
                <c:pt idx="36">
                  <c:v>52.92499999999999</c:v>
                </c:pt>
                <c:pt idx="37">
                  <c:v>52.608333333333327</c:v>
                </c:pt>
                <c:pt idx="38">
                  <c:v>51.849999999999994</c:v>
                </c:pt>
                <c:pt idx="39">
                  <c:v>51.383333333333333</c:v>
                </c:pt>
                <c:pt idx="40">
                  <c:v>51.633333333333333</c:v>
                </c:pt>
                <c:pt idx="41">
                  <c:v>51.683333333333337</c:v>
                </c:pt>
                <c:pt idx="42">
                  <c:v>52.258333333333347</c:v>
                </c:pt>
                <c:pt idx="43">
                  <c:v>51.141666666666673</c:v>
                </c:pt>
                <c:pt idx="44">
                  <c:v>50.175000000000004</c:v>
                </c:pt>
                <c:pt idx="45">
                  <c:v>50.30833333333333</c:v>
                </c:pt>
                <c:pt idx="46">
                  <c:v>49.866666666666674</c:v>
                </c:pt>
                <c:pt idx="47">
                  <c:v>49.183333333333344</c:v>
                </c:pt>
                <c:pt idx="48">
                  <c:v>49.050000000000004</c:v>
                </c:pt>
                <c:pt idx="49">
                  <c:v>48.35</c:v>
                </c:pt>
                <c:pt idx="50">
                  <c:v>48.516666666666673</c:v>
                </c:pt>
                <c:pt idx="51">
                  <c:v>48.691666666666663</c:v>
                </c:pt>
                <c:pt idx="52">
                  <c:v>48.483333333333327</c:v>
                </c:pt>
                <c:pt idx="53">
                  <c:v>48.550000000000004</c:v>
                </c:pt>
                <c:pt idx="54">
                  <c:v>48.016666666666673</c:v>
                </c:pt>
                <c:pt idx="55">
                  <c:v>48.683333333333337</c:v>
                </c:pt>
                <c:pt idx="56">
                  <c:v>49.15</c:v>
                </c:pt>
                <c:pt idx="57">
                  <c:v>49.891666666666673</c:v>
                </c:pt>
                <c:pt idx="58">
                  <c:v>50.083333333333336</c:v>
                </c:pt>
                <c:pt idx="59">
                  <c:v>50.983333333333327</c:v>
                </c:pt>
                <c:pt idx="60">
                  <c:v>51.67499999999999</c:v>
                </c:pt>
                <c:pt idx="61">
                  <c:v>53.091666666666669</c:v>
                </c:pt>
                <c:pt idx="62">
                  <c:v>53.44166666666667</c:v>
                </c:pt>
                <c:pt idx="63">
                  <c:v>53.1</c:v>
                </c:pt>
                <c:pt idx="64">
                  <c:v>53.458333333333336</c:v>
                </c:pt>
                <c:pt idx="65">
                  <c:v>52.975000000000001</c:v>
                </c:pt>
                <c:pt idx="66">
                  <c:v>53.341666666666669</c:v>
                </c:pt>
                <c:pt idx="67">
                  <c:v>52.883333333333333</c:v>
                </c:pt>
                <c:pt idx="68">
                  <c:v>52.508333333333347</c:v>
                </c:pt>
                <c:pt idx="69">
                  <c:v>51.983333333333341</c:v>
                </c:pt>
                <c:pt idx="70">
                  <c:v>51.591666666666669</c:v>
                </c:pt>
                <c:pt idx="71">
                  <c:v>50.716666666666669</c:v>
                </c:pt>
                <c:pt idx="72">
                  <c:v>49.949999999999996</c:v>
                </c:pt>
                <c:pt idx="73">
                  <c:v>49.449999999999996</c:v>
                </c:pt>
                <c:pt idx="74">
                  <c:v>49.133333333333326</c:v>
                </c:pt>
                <c:pt idx="75">
                  <c:v>49.65</c:v>
                </c:pt>
                <c:pt idx="76">
                  <c:v>49.25</c:v>
                </c:pt>
                <c:pt idx="77">
                  <c:v>49.841666666666669</c:v>
                </c:pt>
                <c:pt idx="78">
                  <c:v>49.675000000000004</c:v>
                </c:pt>
                <c:pt idx="79">
                  <c:v>49.841666666666669</c:v>
                </c:pt>
                <c:pt idx="80">
                  <c:v>49.800000000000004</c:v>
                </c:pt>
                <c:pt idx="81">
                  <c:v>49.283333333333339</c:v>
                </c:pt>
                <c:pt idx="82">
                  <c:v>48.774999999999999</c:v>
                </c:pt>
                <c:pt idx="83">
                  <c:v>48.058333333333337</c:v>
                </c:pt>
                <c:pt idx="84">
                  <c:v>48.225000000000001</c:v>
                </c:pt>
                <c:pt idx="85">
                  <c:v>47.633333333333333</c:v>
                </c:pt>
                <c:pt idx="86">
                  <c:v>47.633333333333326</c:v>
                </c:pt>
                <c:pt idx="87">
                  <c:v>47.474999999999994</c:v>
                </c:pt>
                <c:pt idx="88">
                  <c:v>46.241666666666674</c:v>
                </c:pt>
                <c:pt idx="89">
                  <c:v>45.733333333333341</c:v>
                </c:pt>
                <c:pt idx="90">
                  <c:v>46.1</c:v>
                </c:pt>
                <c:pt idx="91">
                  <c:v>46.725000000000001</c:v>
                </c:pt>
                <c:pt idx="92">
                  <c:v>47.916666666666664</c:v>
                </c:pt>
                <c:pt idx="93">
                  <c:v>48.041666666666679</c:v>
                </c:pt>
                <c:pt idx="94">
                  <c:v>48.216666666666676</c:v>
                </c:pt>
                <c:pt idx="95">
                  <c:v>49.67499999999999</c:v>
                </c:pt>
                <c:pt idx="96">
                  <c:v>50.066666666666663</c:v>
                </c:pt>
                <c:pt idx="97">
                  <c:v>51.524999999999999</c:v>
                </c:pt>
                <c:pt idx="98">
                  <c:v>52.633333333333333</c:v>
                </c:pt>
                <c:pt idx="99">
                  <c:v>52.966666666666669</c:v>
                </c:pt>
                <c:pt idx="100">
                  <c:v>54.408333333333331</c:v>
                </c:pt>
                <c:pt idx="101">
                  <c:v>54.833333333333343</c:v>
                </c:pt>
                <c:pt idx="102">
                  <c:v>54.89166666666668</c:v>
                </c:pt>
                <c:pt idx="103">
                  <c:v>54.366666666666674</c:v>
                </c:pt>
                <c:pt idx="104">
                  <c:v>54.024999999999999</c:v>
                </c:pt>
                <c:pt idx="105">
                  <c:v>54.083333333333321</c:v>
                </c:pt>
                <c:pt idx="106">
                  <c:v>54.324999999999989</c:v>
                </c:pt>
                <c:pt idx="107">
                  <c:v>53.724999999999994</c:v>
                </c:pt>
                <c:pt idx="108">
                  <c:v>53.416666666666664</c:v>
                </c:pt>
                <c:pt idx="109">
                  <c:v>52.016666666666659</c:v>
                </c:pt>
                <c:pt idx="110">
                  <c:v>50.608333333333327</c:v>
                </c:pt>
                <c:pt idx="111">
                  <c:v>49.625</c:v>
                </c:pt>
                <c:pt idx="112">
                  <c:v>49.074999999999996</c:v>
                </c:pt>
                <c:pt idx="113">
                  <c:v>48.675000000000004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D5-48F8-BEB1-A557B82CA8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Qatar!$C$1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Qatar!$B$2:$B$34</c:f>
              <c:numCache>
                <c:formatCode>m/d/yyyy</c:formatCode>
                <c:ptCount val="33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44154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  <c:pt idx="13">
                  <c:v>43221</c:v>
                </c:pt>
                <c:pt idx="14">
                  <c:v>43252</c:v>
                </c:pt>
                <c:pt idx="15">
                  <c:v>43282</c:v>
                </c:pt>
                <c:pt idx="16">
                  <c:v>43313</c:v>
                </c:pt>
                <c:pt idx="17">
                  <c:v>43344</c:v>
                </c:pt>
                <c:pt idx="18">
                  <c:v>43374</c:v>
                </c:pt>
                <c:pt idx="19">
                  <c:v>43405</c:v>
                </c:pt>
                <c:pt idx="20">
                  <c:v>43435</c:v>
                </c:pt>
                <c:pt idx="21">
                  <c:v>43466</c:v>
                </c:pt>
                <c:pt idx="22">
                  <c:v>43497</c:v>
                </c:pt>
                <c:pt idx="23">
                  <c:v>43525</c:v>
                </c:pt>
                <c:pt idx="24">
                  <c:v>43556</c:v>
                </c:pt>
                <c:pt idx="25">
                  <c:v>43586</c:v>
                </c:pt>
                <c:pt idx="26">
                  <c:v>43617</c:v>
                </c:pt>
                <c:pt idx="27">
                  <c:v>43647</c:v>
                </c:pt>
                <c:pt idx="28">
                  <c:v>43678</c:v>
                </c:pt>
                <c:pt idx="29">
                  <c:v>43709</c:v>
                </c:pt>
                <c:pt idx="30">
                  <c:v>43739</c:v>
                </c:pt>
                <c:pt idx="31">
                  <c:v>43770</c:v>
                </c:pt>
                <c:pt idx="32">
                  <c:v>43800</c:v>
                </c:pt>
              </c:numCache>
            </c:numRef>
          </c:cat>
          <c:val>
            <c:numRef>
              <c:f>Qatar!$C$2:$C$34</c:f>
              <c:numCache>
                <c:formatCode>0.00</c:formatCode>
                <c:ptCount val="33"/>
                <c:pt idx="0">
                  <c:v>48.7</c:v>
                </c:pt>
                <c:pt idx="1">
                  <c:v>52.1</c:v>
                </c:pt>
                <c:pt idx="2">
                  <c:v>47.5</c:v>
                </c:pt>
                <c:pt idx="3">
                  <c:v>49.3</c:v>
                </c:pt>
                <c:pt idx="4">
                  <c:v>50.1</c:v>
                </c:pt>
                <c:pt idx="5">
                  <c:v>52.7</c:v>
                </c:pt>
                <c:pt idx="6">
                  <c:v>48.3</c:v>
                </c:pt>
                <c:pt idx="7">
                  <c:v>52.7</c:v>
                </c:pt>
                <c:pt idx="8">
                  <c:v>51.6</c:v>
                </c:pt>
                <c:pt idx="9">
                  <c:v>51.3</c:v>
                </c:pt>
                <c:pt idx="10">
                  <c:v>52.8</c:v>
                </c:pt>
                <c:pt idx="11">
                  <c:v>52.5</c:v>
                </c:pt>
                <c:pt idx="12">
                  <c:v>51</c:v>
                </c:pt>
                <c:pt idx="13">
                  <c:v>52.4</c:v>
                </c:pt>
                <c:pt idx="14">
                  <c:v>51.8</c:v>
                </c:pt>
                <c:pt idx="15">
                  <c:v>52</c:v>
                </c:pt>
                <c:pt idx="16">
                  <c:v>50.4</c:v>
                </c:pt>
                <c:pt idx="17">
                  <c:v>47.6</c:v>
                </c:pt>
                <c:pt idx="18">
                  <c:v>48</c:v>
                </c:pt>
                <c:pt idx="19">
                  <c:v>47.5</c:v>
                </c:pt>
                <c:pt idx="20">
                  <c:v>50.1</c:v>
                </c:pt>
                <c:pt idx="21">
                  <c:v>50.5</c:v>
                </c:pt>
                <c:pt idx="22">
                  <c:v>48.5</c:v>
                </c:pt>
                <c:pt idx="23">
                  <c:v>50.1</c:v>
                </c:pt>
                <c:pt idx="24">
                  <c:v>48.9</c:v>
                </c:pt>
                <c:pt idx="25">
                  <c:v>48.1</c:v>
                </c:pt>
                <c:pt idx="26">
                  <c:v>47.2</c:v>
                </c:pt>
                <c:pt idx="27">
                  <c:v>45.2</c:v>
                </c:pt>
                <c:pt idx="28">
                  <c:v>46.4</c:v>
                </c:pt>
                <c:pt idx="29">
                  <c:v>49</c:v>
                </c:pt>
                <c:pt idx="30">
                  <c:v>47.3</c:v>
                </c:pt>
                <c:pt idx="31">
                  <c:v>48.3</c:v>
                </c:pt>
                <c:pt idx="32">
                  <c:v>49.4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BD-495E-9ADC-D67C985EEF81}"/>
            </c:ext>
          </c:extLst>
        </c:ser>
        <c:ser>
          <c:idx val="1"/>
          <c:order val="1"/>
          <c:tx>
            <c:strRef>
              <c:f>Qatar!$D$1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Qatar!$B$2:$B$34</c:f>
              <c:numCache>
                <c:formatCode>m/d/yyyy</c:formatCode>
                <c:ptCount val="33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44154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  <c:pt idx="13">
                  <c:v>43221</c:v>
                </c:pt>
                <c:pt idx="14">
                  <c:v>43252</c:v>
                </c:pt>
                <c:pt idx="15">
                  <c:v>43282</c:v>
                </c:pt>
                <c:pt idx="16">
                  <c:v>43313</c:v>
                </c:pt>
                <c:pt idx="17">
                  <c:v>43344</c:v>
                </c:pt>
                <c:pt idx="18">
                  <c:v>43374</c:v>
                </c:pt>
                <c:pt idx="19">
                  <c:v>43405</c:v>
                </c:pt>
                <c:pt idx="20">
                  <c:v>43435</c:v>
                </c:pt>
                <c:pt idx="21">
                  <c:v>43466</c:v>
                </c:pt>
                <c:pt idx="22">
                  <c:v>43497</c:v>
                </c:pt>
                <c:pt idx="23">
                  <c:v>43525</c:v>
                </c:pt>
                <c:pt idx="24">
                  <c:v>43556</c:v>
                </c:pt>
                <c:pt idx="25">
                  <c:v>43586</c:v>
                </c:pt>
                <c:pt idx="26">
                  <c:v>43617</c:v>
                </c:pt>
                <c:pt idx="27">
                  <c:v>43647</c:v>
                </c:pt>
                <c:pt idx="28">
                  <c:v>43678</c:v>
                </c:pt>
                <c:pt idx="29">
                  <c:v>43709</c:v>
                </c:pt>
                <c:pt idx="30">
                  <c:v>43739</c:v>
                </c:pt>
                <c:pt idx="31">
                  <c:v>43770</c:v>
                </c:pt>
                <c:pt idx="32">
                  <c:v>43800</c:v>
                </c:pt>
              </c:numCache>
            </c:numRef>
          </c:cat>
          <c:val>
            <c:numRef>
              <c:f>Qatar!$D$2:$D$34</c:f>
              <c:numCache>
                <c:formatCode>0.00</c:formatCode>
                <c:ptCount val="33"/>
                <c:pt idx="1">
                  <c:v>3.3999999999999986</c:v>
                </c:pt>
                <c:pt idx="2">
                  <c:v>-4.6000000000000014</c:v>
                </c:pt>
                <c:pt idx="3">
                  <c:v>1.7999999999999972</c:v>
                </c:pt>
                <c:pt idx="4">
                  <c:v>0.80000000000000426</c:v>
                </c:pt>
                <c:pt idx="5">
                  <c:v>2.6000000000000014</c:v>
                </c:pt>
                <c:pt idx="6">
                  <c:v>-4.4000000000000057</c:v>
                </c:pt>
                <c:pt idx="7">
                  <c:v>4.4000000000000057</c:v>
                </c:pt>
                <c:pt idx="8">
                  <c:v>-1.1000000000000014</c:v>
                </c:pt>
                <c:pt idx="9">
                  <c:v>-0.30000000000000426</c:v>
                </c:pt>
                <c:pt idx="10">
                  <c:v>1.5</c:v>
                </c:pt>
                <c:pt idx="11">
                  <c:v>-0.29999999999999716</c:v>
                </c:pt>
                <c:pt idx="12">
                  <c:v>-1.5</c:v>
                </c:pt>
                <c:pt idx="13">
                  <c:v>1.3999999999999986</c:v>
                </c:pt>
                <c:pt idx="14">
                  <c:v>-0.60000000000000142</c:v>
                </c:pt>
                <c:pt idx="15">
                  <c:v>0.20000000000000284</c:v>
                </c:pt>
                <c:pt idx="16">
                  <c:v>-1.6000000000000014</c:v>
                </c:pt>
                <c:pt idx="17">
                  <c:v>-2.7999999999999972</c:v>
                </c:pt>
                <c:pt idx="18">
                  <c:v>0.39999999999999858</c:v>
                </c:pt>
                <c:pt idx="19">
                  <c:v>-0.5</c:v>
                </c:pt>
                <c:pt idx="20">
                  <c:v>2.6000000000000014</c:v>
                </c:pt>
                <c:pt idx="21">
                  <c:v>0.39999999999999858</c:v>
                </c:pt>
                <c:pt idx="22">
                  <c:v>-2</c:v>
                </c:pt>
                <c:pt idx="23">
                  <c:v>1.6000000000000014</c:v>
                </c:pt>
                <c:pt idx="24">
                  <c:v>-1.2000000000000028</c:v>
                </c:pt>
                <c:pt idx="25">
                  <c:v>-0.79999999999999716</c:v>
                </c:pt>
                <c:pt idx="26">
                  <c:v>-0.89999999999999858</c:v>
                </c:pt>
                <c:pt idx="27">
                  <c:v>-2</c:v>
                </c:pt>
                <c:pt idx="28">
                  <c:v>1.1999999999999957</c:v>
                </c:pt>
                <c:pt idx="29">
                  <c:v>2.6000000000000014</c:v>
                </c:pt>
                <c:pt idx="30">
                  <c:v>-1.7000000000000028</c:v>
                </c:pt>
                <c:pt idx="31">
                  <c:v>1</c:v>
                </c:pt>
                <c:pt idx="32">
                  <c:v>1.1000000000000014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BD-495E-9ADC-D67C985EEF81}"/>
            </c:ext>
          </c:extLst>
        </c:ser>
        <c:ser>
          <c:idx val="2"/>
          <c:order val="2"/>
          <c:tx>
            <c:strRef>
              <c:f>Qatar!$E$1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Qatar!$B$2:$B$34</c:f>
              <c:numCache>
                <c:formatCode>m/d/yyyy</c:formatCode>
                <c:ptCount val="33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44154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  <c:pt idx="13">
                  <c:v>43221</c:v>
                </c:pt>
                <c:pt idx="14">
                  <c:v>43252</c:v>
                </c:pt>
                <c:pt idx="15">
                  <c:v>43282</c:v>
                </c:pt>
                <c:pt idx="16">
                  <c:v>43313</c:v>
                </c:pt>
                <c:pt idx="17">
                  <c:v>43344</c:v>
                </c:pt>
                <c:pt idx="18">
                  <c:v>43374</c:v>
                </c:pt>
                <c:pt idx="19">
                  <c:v>43405</c:v>
                </c:pt>
                <c:pt idx="20">
                  <c:v>43435</c:v>
                </c:pt>
                <c:pt idx="21">
                  <c:v>43466</c:v>
                </c:pt>
                <c:pt idx="22">
                  <c:v>43497</c:v>
                </c:pt>
                <c:pt idx="23">
                  <c:v>43525</c:v>
                </c:pt>
                <c:pt idx="24">
                  <c:v>43556</c:v>
                </c:pt>
                <c:pt idx="25">
                  <c:v>43586</c:v>
                </c:pt>
                <c:pt idx="26">
                  <c:v>43617</c:v>
                </c:pt>
                <c:pt idx="27">
                  <c:v>43647</c:v>
                </c:pt>
                <c:pt idx="28">
                  <c:v>43678</c:v>
                </c:pt>
                <c:pt idx="29">
                  <c:v>43709</c:v>
                </c:pt>
                <c:pt idx="30">
                  <c:v>43739</c:v>
                </c:pt>
                <c:pt idx="31">
                  <c:v>43770</c:v>
                </c:pt>
                <c:pt idx="32">
                  <c:v>43800</c:v>
                </c:pt>
              </c:numCache>
            </c:numRef>
          </c:cat>
          <c:val>
            <c:numRef>
              <c:f>Qatar!$E$2:$E$34</c:f>
              <c:numCache>
                <c:formatCode>0.00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51.027272727272731</c:v>
                </c:pt>
                <c:pt idx="12">
                  <c:v>51.236363636363642</c:v>
                </c:pt>
                <c:pt idx="13">
                  <c:v>51.263636363636373</c:v>
                </c:pt>
                <c:pt idx="14">
                  <c:v>51.654545454545456</c:v>
                </c:pt>
                <c:pt idx="15">
                  <c:v>51.9</c:v>
                </c:pt>
                <c:pt idx="16">
                  <c:v>51.927272727272722</c:v>
                </c:pt>
                <c:pt idx="17">
                  <c:v>51.463636363636368</c:v>
                </c:pt>
                <c:pt idx="18">
                  <c:v>51.175000000000004</c:v>
                </c:pt>
                <c:pt idx="19">
                  <c:v>50.741666666666667</c:v>
                </c:pt>
                <c:pt idx="20">
                  <c:v>50.616666666666667</c:v>
                </c:pt>
                <c:pt idx="21">
                  <c:v>50.550000000000004</c:v>
                </c:pt>
                <c:pt idx="22">
                  <c:v>50.191666666666663</c:v>
                </c:pt>
                <c:pt idx="23">
                  <c:v>49.991666666666667</c:v>
                </c:pt>
                <c:pt idx="24">
                  <c:v>49.816666666666663</c:v>
                </c:pt>
                <c:pt idx="25">
                  <c:v>49.458333333333336</c:v>
                </c:pt>
                <c:pt idx="26">
                  <c:v>49.07500000000001</c:v>
                </c:pt>
                <c:pt idx="27">
                  <c:v>48.508333333333347</c:v>
                </c:pt>
                <c:pt idx="28">
                  <c:v>48.175000000000004</c:v>
                </c:pt>
                <c:pt idx="29">
                  <c:v>48.291666666666664</c:v>
                </c:pt>
                <c:pt idx="30">
                  <c:v>48.233333333333327</c:v>
                </c:pt>
                <c:pt idx="31">
                  <c:v>48.29999999999999</c:v>
                </c:pt>
                <c:pt idx="32">
                  <c:v>48.241666666666667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BD-495E-9ADC-D67C985EEF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Russia!$C$1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Russia!$B$2:$B$101</c:f>
              <c:numCache>
                <c:formatCode>m/d/yyyy</c:formatCode>
                <c:ptCount val="100"/>
                <c:pt idx="0">
                  <c:v>40787</c:v>
                </c:pt>
                <c:pt idx="1">
                  <c:v>40817</c:v>
                </c:pt>
                <c:pt idx="2">
                  <c:v>40848</c:v>
                </c:pt>
                <c:pt idx="3">
                  <c:v>40878</c:v>
                </c:pt>
                <c:pt idx="4">
                  <c:v>40909</c:v>
                </c:pt>
                <c:pt idx="5">
                  <c:v>40940</c:v>
                </c:pt>
                <c:pt idx="6">
                  <c:v>44184</c:v>
                </c:pt>
                <c:pt idx="7">
                  <c:v>41000</c:v>
                </c:pt>
                <c:pt idx="8">
                  <c:v>41030</c:v>
                </c:pt>
                <c:pt idx="9">
                  <c:v>41061</c:v>
                </c:pt>
                <c:pt idx="10">
                  <c:v>41091</c:v>
                </c:pt>
                <c:pt idx="11">
                  <c:v>41122</c:v>
                </c:pt>
                <c:pt idx="12">
                  <c:v>41153</c:v>
                </c:pt>
                <c:pt idx="13">
                  <c:v>41183</c:v>
                </c:pt>
                <c:pt idx="14">
                  <c:v>41214</c:v>
                </c:pt>
                <c:pt idx="15">
                  <c:v>41244</c:v>
                </c:pt>
                <c:pt idx="16">
                  <c:v>41275</c:v>
                </c:pt>
                <c:pt idx="17">
                  <c:v>41306</c:v>
                </c:pt>
                <c:pt idx="18">
                  <c:v>41334</c:v>
                </c:pt>
                <c:pt idx="19">
                  <c:v>41365</c:v>
                </c:pt>
                <c:pt idx="20">
                  <c:v>41395</c:v>
                </c:pt>
                <c:pt idx="21">
                  <c:v>41426</c:v>
                </c:pt>
                <c:pt idx="22">
                  <c:v>41456</c:v>
                </c:pt>
                <c:pt idx="23">
                  <c:v>41487</c:v>
                </c:pt>
                <c:pt idx="24">
                  <c:v>41518</c:v>
                </c:pt>
                <c:pt idx="25">
                  <c:v>41548</c:v>
                </c:pt>
                <c:pt idx="26">
                  <c:v>41579</c:v>
                </c:pt>
                <c:pt idx="27">
                  <c:v>41609</c:v>
                </c:pt>
                <c:pt idx="28">
                  <c:v>41640</c:v>
                </c:pt>
                <c:pt idx="29">
                  <c:v>41671</c:v>
                </c:pt>
                <c:pt idx="30">
                  <c:v>41699</c:v>
                </c:pt>
                <c:pt idx="31">
                  <c:v>41730</c:v>
                </c:pt>
                <c:pt idx="32">
                  <c:v>41760</c:v>
                </c:pt>
                <c:pt idx="33">
                  <c:v>41791</c:v>
                </c:pt>
                <c:pt idx="34">
                  <c:v>41821</c:v>
                </c:pt>
                <c:pt idx="35">
                  <c:v>41852</c:v>
                </c:pt>
                <c:pt idx="36">
                  <c:v>41883</c:v>
                </c:pt>
                <c:pt idx="37">
                  <c:v>41913</c:v>
                </c:pt>
                <c:pt idx="38">
                  <c:v>41944</c:v>
                </c:pt>
                <c:pt idx="39">
                  <c:v>41974</c:v>
                </c:pt>
                <c:pt idx="40">
                  <c:v>42005</c:v>
                </c:pt>
                <c:pt idx="41">
                  <c:v>42036</c:v>
                </c:pt>
                <c:pt idx="42">
                  <c:v>42064</c:v>
                </c:pt>
                <c:pt idx="43">
                  <c:v>42095</c:v>
                </c:pt>
                <c:pt idx="44">
                  <c:v>42125</c:v>
                </c:pt>
                <c:pt idx="45">
                  <c:v>42156</c:v>
                </c:pt>
                <c:pt idx="46">
                  <c:v>42186</c:v>
                </c:pt>
                <c:pt idx="47">
                  <c:v>42217</c:v>
                </c:pt>
                <c:pt idx="48">
                  <c:v>42248</c:v>
                </c:pt>
                <c:pt idx="49">
                  <c:v>42278</c:v>
                </c:pt>
                <c:pt idx="50">
                  <c:v>42309</c:v>
                </c:pt>
                <c:pt idx="51">
                  <c:v>42339</c:v>
                </c:pt>
                <c:pt idx="52">
                  <c:v>42370</c:v>
                </c:pt>
                <c:pt idx="53">
                  <c:v>42401</c:v>
                </c:pt>
                <c:pt idx="54">
                  <c:v>42430</c:v>
                </c:pt>
                <c:pt idx="55">
                  <c:v>42461</c:v>
                </c:pt>
                <c:pt idx="56">
                  <c:v>42491</c:v>
                </c:pt>
                <c:pt idx="57">
                  <c:v>42522</c:v>
                </c:pt>
                <c:pt idx="58">
                  <c:v>42552</c:v>
                </c:pt>
                <c:pt idx="59">
                  <c:v>42583</c:v>
                </c:pt>
                <c:pt idx="60">
                  <c:v>42614</c:v>
                </c:pt>
                <c:pt idx="61">
                  <c:v>42644</c:v>
                </c:pt>
                <c:pt idx="62">
                  <c:v>42675</c:v>
                </c:pt>
                <c:pt idx="63">
                  <c:v>42705</c:v>
                </c:pt>
                <c:pt idx="64">
                  <c:v>42736</c:v>
                </c:pt>
                <c:pt idx="65">
                  <c:v>42767</c:v>
                </c:pt>
                <c:pt idx="66">
                  <c:v>42795</c:v>
                </c:pt>
                <c:pt idx="67">
                  <c:v>42826</c:v>
                </c:pt>
                <c:pt idx="68">
                  <c:v>42856</c:v>
                </c:pt>
                <c:pt idx="69">
                  <c:v>42887</c:v>
                </c:pt>
                <c:pt idx="70">
                  <c:v>42917</c:v>
                </c:pt>
                <c:pt idx="71">
                  <c:v>42948</c:v>
                </c:pt>
                <c:pt idx="72">
                  <c:v>42979</c:v>
                </c:pt>
                <c:pt idx="73">
                  <c:v>43009</c:v>
                </c:pt>
                <c:pt idx="74">
                  <c:v>43040</c:v>
                </c:pt>
                <c:pt idx="75">
                  <c:v>43070</c:v>
                </c:pt>
                <c:pt idx="76">
                  <c:v>43101</c:v>
                </c:pt>
                <c:pt idx="77">
                  <c:v>43132</c:v>
                </c:pt>
                <c:pt idx="78">
                  <c:v>43160</c:v>
                </c:pt>
                <c:pt idx="79">
                  <c:v>43191</c:v>
                </c:pt>
                <c:pt idx="80">
                  <c:v>43221</c:v>
                </c:pt>
                <c:pt idx="81">
                  <c:v>43252</c:v>
                </c:pt>
                <c:pt idx="82">
                  <c:v>43282</c:v>
                </c:pt>
                <c:pt idx="83">
                  <c:v>43313</c:v>
                </c:pt>
                <c:pt idx="84">
                  <c:v>43344</c:v>
                </c:pt>
                <c:pt idx="85">
                  <c:v>43374</c:v>
                </c:pt>
                <c:pt idx="86">
                  <c:v>43405</c:v>
                </c:pt>
                <c:pt idx="87">
                  <c:v>43435</c:v>
                </c:pt>
                <c:pt idx="88">
                  <c:v>43466</c:v>
                </c:pt>
                <c:pt idx="89">
                  <c:v>43497</c:v>
                </c:pt>
                <c:pt idx="90">
                  <c:v>43525</c:v>
                </c:pt>
                <c:pt idx="91">
                  <c:v>43556</c:v>
                </c:pt>
                <c:pt idx="92">
                  <c:v>43586</c:v>
                </c:pt>
                <c:pt idx="93">
                  <c:v>43617</c:v>
                </c:pt>
                <c:pt idx="94">
                  <c:v>43647</c:v>
                </c:pt>
                <c:pt idx="95">
                  <c:v>43678</c:v>
                </c:pt>
                <c:pt idx="96">
                  <c:v>43709</c:v>
                </c:pt>
                <c:pt idx="97">
                  <c:v>43739</c:v>
                </c:pt>
                <c:pt idx="98">
                  <c:v>43770</c:v>
                </c:pt>
                <c:pt idx="99">
                  <c:v>43800</c:v>
                </c:pt>
              </c:numCache>
            </c:numRef>
          </c:cat>
          <c:val>
            <c:numRef>
              <c:f>Russia!$C$2:$C$101</c:f>
              <c:numCache>
                <c:formatCode>0.00</c:formatCode>
                <c:ptCount val="100"/>
                <c:pt idx="0">
                  <c:v>50</c:v>
                </c:pt>
                <c:pt idx="1">
                  <c:v>50.4</c:v>
                </c:pt>
                <c:pt idx="2">
                  <c:v>52.6</c:v>
                </c:pt>
                <c:pt idx="3">
                  <c:v>51.7</c:v>
                </c:pt>
                <c:pt idx="4">
                  <c:v>50.8</c:v>
                </c:pt>
                <c:pt idx="5">
                  <c:v>50.7</c:v>
                </c:pt>
                <c:pt idx="6">
                  <c:v>47.5</c:v>
                </c:pt>
                <c:pt idx="7">
                  <c:v>52.9</c:v>
                </c:pt>
                <c:pt idx="8">
                  <c:v>53.2</c:v>
                </c:pt>
                <c:pt idx="9">
                  <c:v>51</c:v>
                </c:pt>
                <c:pt idx="10">
                  <c:v>52</c:v>
                </c:pt>
                <c:pt idx="11">
                  <c:v>50.97</c:v>
                </c:pt>
                <c:pt idx="12">
                  <c:v>52.4</c:v>
                </c:pt>
                <c:pt idx="13">
                  <c:v>52.9</c:v>
                </c:pt>
                <c:pt idx="14">
                  <c:v>52.3</c:v>
                </c:pt>
                <c:pt idx="15">
                  <c:v>50</c:v>
                </c:pt>
                <c:pt idx="16">
                  <c:v>52</c:v>
                </c:pt>
                <c:pt idx="17">
                  <c:v>52</c:v>
                </c:pt>
                <c:pt idx="18">
                  <c:v>50.8</c:v>
                </c:pt>
                <c:pt idx="19">
                  <c:v>50.6</c:v>
                </c:pt>
                <c:pt idx="20">
                  <c:v>50.4</c:v>
                </c:pt>
                <c:pt idx="21">
                  <c:v>51.7</c:v>
                </c:pt>
                <c:pt idx="22">
                  <c:v>49.2</c:v>
                </c:pt>
                <c:pt idx="23">
                  <c:v>49.4</c:v>
                </c:pt>
                <c:pt idx="24">
                  <c:v>49.4</c:v>
                </c:pt>
                <c:pt idx="25">
                  <c:v>51.8</c:v>
                </c:pt>
                <c:pt idx="26">
                  <c:v>49.4</c:v>
                </c:pt>
                <c:pt idx="27">
                  <c:v>48.8</c:v>
                </c:pt>
                <c:pt idx="28">
                  <c:v>48</c:v>
                </c:pt>
                <c:pt idx="29">
                  <c:v>48.5</c:v>
                </c:pt>
                <c:pt idx="30">
                  <c:v>48.3</c:v>
                </c:pt>
                <c:pt idx="31">
                  <c:v>48.5</c:v>
                </c:pt>
                <c:pt idx="32">
                  <c:v>48.9</c:v>
                </c:pt>
                <c:pt idx="33">
                  <c:v>49.1</c:v>
                </c:pt>
                <c:pt idx="34">
                  <c:v>51</c:v>
                </c:pt>
                <c:pt idx="35">
                  <c:v>51</c:v>
                </c:pt>
                <c:pt idx="36">
                  <c:v>50.4</c:v>
                </c:pt>
                <c:pt idx="37">
                  <c:v>50.3</c:v>
                </c:pt>
                <c:pt idx="38">
                  <c:v>51.7</c:v>
                </c:pt>
                <c:pt idx="39">
                  <c:v>48.9</c:v>
                </c:pt>
                <c:pt idx="40">
                  <c:v>47.6</c:v>
                </c:pt>
                <c:pt idx="41">
                  <c:v>49.7</c:v>
                </c:pt>
                <c:pt idx="42">
                  <c:v>48.1</c:v>
                </c:pt>
                <c:pt idx="43">
                  <c:v>48.9</c:v>
                </c:pt>
                <c:pt idx="44">
                  <c:v>47.6</c:v>
                </c:pt>
                <c:pt idx="45">
                  <c:v>48.7</c:v>
                </c:pt>
                <c:pt idx="46">
                  <c:v>48.3</c:v>
                </c:pt>
                <c:pt idx="47">
                  <c:v>47.9</c:v>
                </c:pt>
                <c:pt idx="48">
                  <c:v>49.1</c:v>
                </c:pt>
                <c:pt idx="49">
                  <c:v>50.2</c:v>
                </c:pt>
                <c:pt idx="50">
                  <c:v>50.1</c:v>
                </c:pt>
                <c:pt idx="51">
                  <c:v>48.7</c:v>
                </c:pt>
                <c:pt idx="52">
                  <c:v>49.8</c:v>
                </c:pt>
                <c:pt idx="53">
                  <c:v>49.3</c:v>
                </c:pt>
                <c:pt idx="54">
                  <c:v>48.3</c:v>
                </c:pt>
                <c:pt idx="55">
                  <c:v>48</c:v>
                </c:pt>
                <c:pt idx="56">
                  <c:v>49.6</c:v>
                </c:pt>
                <c:pt idx="57">
                  <c:v>51.5</c:v>
                </c:pt>
                <c:pt idx="58">
                  <c:v>49.5</c:v>
                </c:pt>
                <c:pt idx="59">
                  <c:v>50.8</c:v>
                </c:pt>
                <c:pt idx="60">
                  <c:v>51.1</c:v>
                </c:pt>
                <c:pt idx="61">
                  <c:v>52.4</c:v>
                </c:pt>
                <c:pt idx="62">
                  <c:v>53.6</c:v>
                </c:pt>
                <c:pt idx="63">
                  <c:v>53.7</c:v>
                </c:pt>
                <c:pt idx="64">
                  <c:v>54.7</c:v>
                </c:pt>
                <c:pt idx="65">
                  <c:v>52.5</c:v>
                </c:pt>
                <c:pt idx="66">
                  <c:v>52.4</c:v>
                </c:pt>
                <c:pt idx="67">
                  <c:v>50.8</c:v>
                </c:pt>
                <c:pt idx="68">
                  <c:v>52.4</c:v>
                </c:pt>
                <c:pt idx="69">
                  <c:v>50.3</c:v>
                </c:pt>
                <c:pt idx="70">
                  <c:v>52.7</c:v>
                </c:pt>
                <c:pt idx="71">
                  <c:v>51.6</c:v>
                </c:pt>
                <c:pt idx="72">
                  <c:v>51.9</c:v>
                </c:pt>
                <c:pt idx="73">
                  <c:v>51.1</c:v>
                </c:pt>
                <c:pt idx="74">
                  <c:v>51.5</c:v>
                </c:pt>
                <c:pt idx="75">
                  <c:v>52</c:v>
                </c:pt>
                <c:pt idx="76">
                  <c:v>52.1</c:v>
                </c:pt>
                <c:pt idx="77">
                  <c:v>50.2</c:v>
                </c:pt>
                <c:pt idx="78">
                  <c:v>50.6</c:v>
                </c:pt>
                <c:pt idx="79">
                  <c:v>51.3</c:v>
                </c:pt>
                <c:pt idx="80">
                  <c:v>49.8</c:v>
                </c:pt>
                <c:pt idx="81">
                  <c:v>49.5</c:v>
                </c:pt>
                <c:pt idx="82">
                  <c:v>48.1</c:v>
                </c:pt>
                <c:pt idx="83">
                  <c:v>48.9</c:v>
                </c:pt>
                <c:pt idx="84">
                  <c:v>50</c:v>
                </c:pt>
                <c:pt idx="85">
                  <c:v>51.3</c:v>
                </c:pt>
                <c:pt idx="86">
                  <c:v>52.6</c:v>
                </c:pt>
                <c:pt idx="87">
                  <c:v>51.7</c:v>
                </c:pt>
                <c:pt idx="88">
                  <c:v>50.9</c:v>
                </c:pt>
                <c:pt idx="89">
                  <c:v>50.1</c:v>
                </c:pt>
                <c:pt idx="90">
                  <c:v>52.8</c:v>
                </c:pt>
                <c:pt idx="91">
                  <c:v>51.8</c:v>
                </c:pt>
                <c:pt idx="92">
                  <c:v>49.8</c:v>
                </c:pt>
                <c:pt idx="93">
                  <c:v>48.6</c:v>
                </c:pt>
                <c:pt idx="94">
                  <c:v>49.3</c:v>
                </c:pt>
                <c:pt idx="95">
                  <c:v>49.1</c:v>
                </c:pt>
                <c:pt idx="96">
                  <c:v>46.3</c:v>
                </c:pt>
                <c:pt idx="97">
                  <c:v>47.2</c:v>
                </c:pt>
                <c:pt idx="98">
                  <c:v>45.6</c:v>
                </c:pt>
                <c:pt idx="99">
                  <c:v>47.5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A1-40EC-B595-385C3EC6C0C5}"/>
            </c:ext>
          </c:extLst>
        </c:ser>
        <c:ser>
          <c:idx val="1"/>
          <c:order val="1"/>
          <c:tx>
            <c:strRef>
              <c:f>Russia!$D$1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Russia!$B$2:$B$101</c:f>
              <c:numCache>
                <c:formatCode>m/d/yyyy</c:formatCode>
                <c:ptCount val="100"/>
                <c:pt idx="0">
                  <c:v>40787</c:v>
                </c:pt>
                <c:pt idx="1">
                  <c:v>40817</c:v>
                </c:pt>
                <c:pt idx="2">
                  <c:v>40848</c:v>
                </c:pt>
                <c:pt idx="3">
                  <c:v>40878</c:v>
                </c:pt>
                <c:pt idx="4">
                  <c:v>40909</c:v>
                </c:pt>
                <c:pt idx="5">
                  <c:v>40940</c:v>
                </c:pt>
                <c:pt idx="6">
                  <c:v>44184</c:v>
                </c:pt>
                <c:pt idx="7">
                  <c:v>41000</c:v>
                </c:pt>
                <c:pt idx="8">
                  <c:v>41030</c:v>
                </c:pt>
                <c:pt idx="9">
                  <c:v>41061</c:v>
                </c:pt>
                <c:pt idx="10">
                  <c:v>41091</c:v>
                </c:pt>
                <c:pt idx="11">
                  <c:v>41122</c:v>
                </c:pt>
                <c:pt idx="12">
                  <c:v>41153</c:v>
                </c:pt>
                <c:pt idx="13">
                  <c:v>41183</c:v>
                </c:pt>
                <c:pt idx="14">
                  <c:v>41214</c:v>
                </c:pt>
                <c:pt idx="15">
                  <c:v>41244</c:v>
                </c:pt>
                <c:pt idx="16">
                  <c:v>41275</c:v>
                </c:pt>
                <c:pt idx="17">
                  <c:v>41306</c:v>
                </c:pt>
                <c:pt idx="18">
                  <c:v>41334</c:v>
                </c:pt>
                <c:pt idx="19">
                  <c:v>41365</c:v>
                </c:pt>
                <c:pt idx="20">
                  <c:v>41395</c:v>
                </c:pt>
                <c:pt idx="21">
                  <c:v>41426</c:v>
                </c:pt>
                <c:pt idx="22">
                  <c:v>41456</c:v>
                </c:pt>
                <c:pt idx="23">
                  <c:v>41487</c:v>
                </c:pt>
                <c:pt idx="24">
                  <c:v>41518</c:v>
                </c:pt>
                <c:pt idx="25">
                  <c:v>41548</c:v>
                </c:pt>
                <c:pt idx="26">
                  <c:v>41579</c:v>
                </c:pt>
                <c:pt idx="27">
                  <c:v>41609</c:v>
                </c:pt>
                <c:pt idx="28">
                  <c:v>41640</c:v>
                </c:pt>
                <c:pt idx="29">
                  <c:v>41671</c:v>
                </c:pt>
                <c:pt idx="30">
                  <c:v>41699</c:v>
                </c:pt>
                <c:pt idx="31">
                  <c:v>41730</c:v>
                </c:pt>
                <c:pt idx="32">
                  <c:v>41760</c:v>
                </c:pt>
                <c:pt idx="33">
                  <c:v>41791</c:v>
                </c:pt>
                <c:pt idx="34">
                  <c:v>41821</c:v>
                </c:pt>
                <c:pt idx="35">
                  <c:v>41852</c:v>
                </c:pt>
                <c:pt idx="36">
                  <c:v>41883</c:v>
                </c:pt>
                <c:pt idx="37">
                  <c:v>41913</c:v>
                </c:pt>
                <c:pt idx="38">
                  <c:v>41944</c:v>
                </c:pt>
                <c:pt idx="39">
                  <c:v>41974</c:v>
                </c:pt>
                <c:pt idx="40">
                  <c:v>42005</c:v>
                </c:pt>
                <c:pt idx="41">
                  <c:v>42036</c:v>
                </c:pt>
                <c:pt idx="42">
                  <c:v>42064</c:v>
                </c:pt>
                <c:pt idx="43">
                  <c:v>42095</c:v>
                </c:pt>
                <c:pt idx="44">
                  <c:v>42125</c:v>
                </c:pt>
                <c:pt idx="45">
                  <c:v>42156</c:v>
                </c:pt>
                <c:pt idx="46">
                  <c:v>42186</c:v>
                </c:pt>
                <c:pt idx="47">
                  <c:v>42217</c:v>
                </c:pt>
                <c:pt idx="48">
                  <c:v>42248</c:v>
                </c:pt>
                <c:pt idx="49">
                  <c:v>42278</c:v>
                </c:pt>
                <c:pt idx="50">
                  <c:v>42309</c:v>
                </c:pt>
                <c:pt idx="51">
                  <c:v>42339</c:v>
                </c:pt>
                <c:pt idx="52">
                  <c:v>42370</c:v>
                </c:pt>
                <c:pt idx="53">
                  <c:v>42401</c:v>
                </c:pt>
                <c:pt idx="54">
                  <c:v>42430</c:v>
                </c:pt>
                <c:pt idx="55">
                  <c:v>42461</c:v>
                </c:pt>
                <c:pt idx="56">
                  <c:v>42491</c:v>
                </c:pt>
                <c:pt idx="57">
                  <c:v>42522</c:v>
                </c:pt>
                <c:pt idx="58">
                  <c:v>42552</c:v>
                </c:pt>
                <c:pt idx="59">
                  <c:v>42583</c:v>
                </c:pt>
                <c:pt idx="60">
                  <c:v>42614</c:v>
                </c:pt>
                <c:pt idx="61">
                  <c:v>42644</c:v>
                </c:pt>
                <c:pt idx="62">
                  <c:v>42675</c:v>
                </c:pt>
                <c:pt idx="63">
                  <c:v>42705</c:v>
                </c:pt>
                <c:pt idx="64">
                  <c:v>42736</c:v>
                </c:pt>
                <c:pt idx="65">
                  <c:v>42767</c:v>
                </c:pt>
                <c:pt idx="66">
                  <c:v>42795</c:v>
                </c:pt>
                <c:pt idx="67">
                  <c:v>42826</c:v>
                </c:pt>
                <c:pt idx="68">
                  <c:v>42856</c:v>
                </c:pt>
                <c:pt idx="69">
                  <c:v>42887</c:v>
                </c:pt>
                <c:pt idx="70">
                  <c:v>42917</c:v>
                </c:pt>
                <c:pt idx="71">
                  <c:v>42948</c:v>
                </c:pt>
                <c:pt idx="72">
                  <c:v>42979</c:v>
                </c:pt>
                <c:pt idx="73">
                  <c:v>43009</c:v>
                </c:pt>
                <c:pt idx="74">
                  <c:v>43040</c:v>
                </c:pt>
                <c:pt idx="75">
                  <c:v>43070</c:v>
                </c:pt>
                <c:pt idx="76">
                  <c:v>43101</c:v>
                </c:pt>
                <c:pt idx="77">
                  <c:v>43132</c:v>
                </c:pt>
                <c:pt idx="78">
                  <c:v>43160</c:v>
                </c:pt>
                <c:pt idx="79">
                  <c:v>43191</c:v>
                </c:pt>
                <c:pt idx="80">
                  <c:v>43221</c:v>
                </c:pt>
                <c:pt idx="81">
                  <c:v>43252</c:v>
                </c:pt>
                <c:pt idx="82">
                  <c:v>43282</c:v>
                </c:pt>
                <c:pt idx="83">
                  <c:v>43313</c:v>
                </c:pt>
                <c:pt idx="84">
                  <c:v>43344</c:v>
                </c:pt>
                <c:pt idx="85">
                  <c:v>43374</c:v>
                </c:pt>
                <c:pt idx="86">
                  <c:v>43405</c:v>
                </c:pt>
                <c:pt idx="87">
                  <c:v>43435</c:v>
                </c:pt>
                <c:pt idx="88">
                  <c:v>43466</c:v>
                </c:pt>
                <c:pt idx="89">
                  <c:v>43497</c:v>
                </c:pt>
                <c:pt idx="90">
                  <c:v>43525</c:v>
                </c:pt>
                <c:pt idx="91">
                  <c:v>43556</c:v>
                </c:pt>
                <c:pt idx="92">
                  <c:v>43586</c:v>
                </c:pt>
                <c:pt idx="93">
                  <c:v>43617</c:v>
                </c:pt>
                <c:pt idx="94">
                  <c:v>43647</c:v>
                </c:pt>
                <c:pt idx="95">
                  <c:v>43678</c:v>
                </c:pt>
                <c:pt idx="96">
                  <c:v>43709</c:v>
                </c:pt>
                <c:pt idx="97">
                  <c:v>43739</c:v>
                </c:pt>
                <c:pt idx="98">
                  <c:v>43770</c:v>
                </c:pt>
                <c:pt idx="99">
                  <c:v>43800</c:v>
                </c:pt>
              </c:numCache>
            </c:numRef>
          </c:cat>
          <c:val>
            <c:numRef>
              <c:f>Russia!$D$2:$D$101</c:f>
              <c:numCache>
                <c:formatCode>0.00</c:formatCode>
                <c:ptCount val="100"/>
                <c:pt idx="1">
                  <c:v>0.39999999999999858</c:v>
                </c:pt>
                <c:pt idx="2">
                  <c:v>2.2000000000000028</c:v>
                </c:pt>
                <c:pt idx="3">
                  <c:v>-0.89999999999999858</c:v>
                </c:pt>
                <c:pt idx="4">
                  <c:v>-0.90000000000000568</c:v>
                </c:pt>
                <c:pt idx="5">
                  <c:v>-9.9999999999994316E-2</c:v>
                </c:pt>
                <c:pt idx="6">
                  <c:v>-3.2000000000000028</c:v>
                </c:pt>
                <c:pt idx="7">
                  <c:v>5.3999999999999986</c:v>
                </c:pt>
                <c:pt idx="8">
                  <c:v>0.30000000000000426</c:v>
                </c:pt>
                <c:pt idx="9">
                  <c:v>-2.2000000000000028</c:v>
                </c:pt>
                <c:pt idx="10">
                  <c:v>1</c:v>
                </c:pt>
                <c:pt idx="11">
                  <c:v>-1.0300000000000011</c:v>
                </c:pt>
                <c:pt idx="12">
                  <c:v>1.4299999999999997</c:v>
                </c:pt>
                <c:pt idx="13">
                  <c:v>0.5</c:v>
                </c:pt>
                <c:pt idx="14">
                  <c:v>-0.60000000000000142</c:v>
                </c:pt>
                <c:pt idx="15">
                  <c:v>-2.2999999999999972</c:v>
                </c:pt>
                <c:pt idx="16">
                  <c:v>2</c:v>
                </c:pt>
                <c:pt idx="17">
                  <c:v>0</c:v>
                </c:pt>
                <c:pt idx="18">
                  <c:v>-1.2000000000000028</c:v>
                </c:pt>
                <c:pt idx="19">
                  <c:v>-0.19999999999999574</c:v>
                </c:pt>
                <c:pt idx="20">
                  <c:v>-0.20000000000000284</c:v>
                </c:pt>
                <c:pt idx="21">
                  <c:v>1.3000000000000043</c:v>
                </c:pt>
                <c:pt idx="22">
                  <c:v>-2.5</c:v>
                </c:pt>
                <c:pt idx="23">
                  <c:v>0.19999999999999574</c:v>
                </c:pt>
                <c:pt idx="24">
                  <c:v>0</c:v>
                </c:pt>
                <c:pt idx="25">
                  <c:v>2.3999999999999986</c:v>
                </c:pt>
                <c:pt idx="26">
                  <c:v>-2.3999999999999986</c:v>
                </c:pt>
                <c:pt idx="27">
                  <c:v>-0.60000000000000142</c:v>
                </c:pt>
                <c:pt idx="28">
                  <c:v>-0.79999999999999716</c:v>
                </c:pt>
                <c:pt idx="29">
                  <c:v>0.5</c:v>
                </c:pt>
                <c:pt idx="30">
                  <c:v>-0.20000000000000284</c:v>
                </c:pt>
                <c:pt idx="31">
                  <c:v>0.20000000000000284</c:v>
                </c:pt>
                <c:pt idx="32">
                  <c:v>0.39999999999999858</c:v>
                </c:pt>
                <c:pt idx="33">
                  <c:v>0.20000000000000284</c:v>
                </c:pt>
                <c:pt idx="34">
                  <c:v>1.8999999999999986</c:v>
                </c:pt>
                <c:pt idx="35">
                  <c:v>0</c:v>
                </c:pt>
                <c:pt idx="36">
                  <c:v>-0.60000000000000142</c:v>
                </c:pt>
                <c:pt idx="37">
                  <c:v>-0.10000000000000142</c:v>
                </c:pt>
                <c:pt idx="38">
                  <c:v>1.4000000000000057</c:v>
                </c:pt>
                <c:pt idx="39">
                  <c:v>-2.8000000000000043</c:v>
                </c:pt>
                <c:pt idx="40">
                  <c:v>-1.2999999999999972</c:v>
                </c:pt>
                <c:pt idx="41">
                  <c:v>2.1000000000000014</c:v>
                </c:pt>
                <c:pt idx="42">
                  <c:v>-1.6000000000000014</c:v>
                </c:pt>
                <c:pt idx="43">
                  <c:v>0.79999999999999716</c:v>
                </c:pt>
                <c:pt idx="44">
                  <c:v>-1.2999999999999972</c:v>
                </c:pt>
                <c:pt idx="45">
                  <c:v>1.1000000000000014</c:v>
                </c:pt>
                <c:pt idx="46">
                  <c:v>-0.40000000000000568</c:v>
                </c:pt>
                <c:pt idx="47">
                  <c:v>-0.39999999999999858</c:v>
                </c:pt>
                <c:pt idx="48">
                  <c:v>1.2000000000000028</c:v>
                </c:pt>
                <c:pt idx="49">
                  <c:v>1.1000000000000014</c:v>
                </c:pt>
                <c:pt idx="50">
                  <c:v>-0.10000000000000142</c:v>
                </c:pt>
                <c:pt idx="51">
                  <c:v>-1.3999999999999986</c:v>
                </c:pt>
                <c:pt idx="52">
                  <c:v>1.0999999999999943</c:v>
                </c:pt>
                <c:pt idx="53">
                  <c:v>-0.5</c:v>
                </c:pt>
                <c:pt idx="54">
                  <c:v>-1</c:v>
                </c:pt>
                <c:pt idx="55">
                  <c:v>-0.29999999999999716</c:v>
                </c:pt>
                <c:pt idx="56">
                  <c:v>1.6000000000000014</c:v>
                </c:pt>
                <c:pt idx="57">
                  <c:v>1.8999999999999986</c:v>
                </c:pt>
                <c:pt idx="58">
                  <c:v>-2</c:v>
                </c:pt>
                <c:pt idx="59">
                  <c:v>1.2999999999999972</c:v>
                </c:pt>
                <c:pt idx="60">
                  <c:v>0.30000000000000426</c:v>
                </c:pt>
                <c:pt idx="61">
                  <c:v>1.2999999999999972</c:v>
                </c:pt>
                <c:pt idx="62">
                  <c:v>1.2000000000000028</c:v>
                </c:pt>
                <c:pt idx="63">
                  <c:v>0.10000000000000142</c:v>
                </c:pt>
                <c:pt idx="64">
                  <c:v>1</c:v>
                </c:pt>
                <c:pt idx="65">
                  <c:v>-2.2000000000000028</c:v>
                </c:pt>
                <c:pt idx="66">
                  <c:v>-0.10000000000000142</c:v>
                </c:pt>
                <c:pt idx="67">
                  <c:v>-1.6000000000000014</c:v>
                </c:pt>
                <c:pt idx="68">
                  <c:v>1.6000000000000014</c:v>
                </c:pt>
                <c:pt idx="69">
                  <c:v>-2.1000000000000014</c:v>
                </c:pt>
                <c:pt idx="70">
                  <c:v>2.4000000000000057</c:v>
                </c:pt>
                <c:pt idx="71">
                  <c:v>-1.1000000000000014</c:v>
                </c:pt>
                <c:pt idx="72">
                  <c:v>0.29999999999999716</c:v>
                </c:pt>
                <c:pt idx="73">
                  <c:v>-0.79999999999999716</c:v>
                </c:pt>
                <c:pt idx="74">
                  <c:v>0.39999999999999858</c:v>
                </c:pt>
                <c:pt idx="75">
                  <c:v>0.5</c:v>
                </c:pt>
                <c:pt idx="76">
                  <c:v>0.10000000000000142</c:v>
                </c:pt>
                <c:pt idx="77">
                  <c:v>-1.8999999999999986</c:v>
                </c:pt>
                <c:pt idx="78">
                  <c:v>0.39999999999999858</c:v>
                </c:pt>
                <c:pt idx="79">
                  <c:v>0.69999999999999574</c:v>
                </c:pt>
                <c:pt idx="80">
                  <c:v>-1.5</c:v>
                </c:pt>
                <c:pt idx="81">
                  <c:v>-0.29999999999999716</c:v>
                </c:pt>
                <c:pt idx="82">
                  <c:v>-1.3999999999999986</c:v>
                </c:pt>
                <c:pt idx="83">
                  <c:v>0.79999999999999716</c:v>
                </c:pt>
                <c:pt idx="84">
                  <c:v>1.1000000000000014</c:v>
                </c:pt>
                <c:pt idx="85">
                  <c:v>1.2999999999999972</c:v>
                </c:pt>
                <c:pt idx="86">
                  <c:v>1.3000000000000043</c:v>
                </c:pt>
                <c:pt idx="87">
                  <c:v>-0.89999999999999858</c:v>
                </c:pt>
                <c:pt idx="88">
                  <c:v>-0.80000000000000426</c:v>
                </c:pt>
                <c:pt idx="89">
                  <c:v>-0.79999999999999716</c:v>
                </c:pt>
                <c:pt idx="90">
                  <c:v>2.6999999999999957</c:v>
                </c:pt>
                <c:pt idx="91">
                  <c:v>-1</c:v>
                </c:pt>
                <c:pt idx="92">
                  <c:v>-2</c:v>
                </c:pt>
                <c:pt idx="93">
                  <c:v>-1.1999999999999957</c:v>
                </c:pt>
                <c:pt idx="94">
                  <c:v>0.69999999999999574</c:v>
                </c:pt>
                <c:pt idx="95">
                  <c:v>-0.19999999999999574</c:v>
                </c:pt>
                <c:pt idx="96">
                  <c:v>-2.8000000000000043</c:v>
                </c:pt>
                <c:pt idx="97">
                  <c:v>0.90000000000000568</c:v>
                </c:pt>
                <c:pt idx="98">
                  <c:v>-1.6000000000000014</c:v>
                </c:pt>
                <c:pt idx="99">
                  <c:v>1.8999999999999986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A1-40EC-B595-385C3EC6C0C5}"/>
            </c:ext>
          </c:extLst>
        </c:ser>
        <c:ser>
          <c:idx val="2"/>
          <c:order val="2"/>
          <c:tx>
            <c:strRef>
              <c:f>Russia!$E$1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Russia!$B$2:$B$101</c:f>
              <c:numCache>
                <c:formatCode>m/d/yyyy</c:formatCode>
                <c:ptCount val="100"/>
                <c:pt idx="0">
                  <c:v>40787</c:v>
                </c:pt>
                <c:pt idx="1">
                  <c:v>40817</c:v>
                </c:pt>
                <c:pt idx="2">
                  <c:v>40848</c:v>
                </c:pt>
                <c:pt idx="3">
                  <c:v>40878</c:v>
                </c:pt>
                <c:pt idx="4">
                  <c:v>40909</c:v>
                </c:pt>
                <c:pt idx="5">
                  <c:v>40940</c:v>
                </c:pt>
                <c:pt idx="6">
                  <c:v>44184</c:v>
                </c:pt>
                <c:pt idx="7">
                  <c:v>41000</c:v>
                </c:pt>
                <c:pt idx="8">
                  <c:v>41030</c:v>
                </c:pt>
                <c:pt idx="9">
                  <c:v>41061</c:v>
                </c:pt>
                <c:pt idx="10">
                  <c:v>41091</c:v>
                </c:pt>
                <c:pt idx="11">
                  <c:v>41122</c:v>
                </c:pt>
                <c:pt idx="12">
                  <c:v>41153</c:v>
                </c:pt>
                <c:pt idx="13">
                  <c:v>41183</c:v>
                </c:pt>
                <c:pt idx="14">
                  <c:v>41214</c:v>
                </c:pt>
                <c:pt idx="15">
                  <c:v>41244</c:v>
                </c:pt>
                <c:pt idx="16">
                  <c:v>41275</c:v>
                </c:pt>
                <c:pt idx="17">
                  <c:v>41306</c:v>
                </c:pt>
                <c:pt idx="18">
                  <c:v>41334</c:v>
                </c:pt>
                <c:pt idx="19">
                  <c:v>41365</c:v>
                </c:pt>
                <c:pt idx="20">
                  <c:v>41395</c:v>
                </c:pt>
                <c:pt idx="21">
                  <c:v>41426</c:v>
                </c:pt>
                <c:pt idx="22">
                  <c:v>41456</c:v>
                </c:pt>
                <c:pt idx="23">
                  <c:v>41487</c:v>
                </c:pt>
                <c:pt idx="24">
                  <c:v>41518</c:v>
                </c:pt>
                <c:pt idx="25">
                  <c:v>41548</c:v>
                </c:pt>
                <c:pt idx="26">
                  <c:v>41579</c:v>
                </c:pt>
                <c:pt idx="27">
                  <c:v>41609</c:v>
                </c:pt>
                <c:pt idx="28">
                  <c:v>41640</c:v>
                </c:pt>
                <c:pt idx="29">
                  <c:v>41671</c:v>
                </c:pt>
                <c:pt idx="30">
                  <c:v>41699</c:v>
                </c:pt>
                <c:pt idx="31">
                  <c:v>41730</c:v>
                </c:pt>
                <c:pt idx="32">
                  <c:v>41760</c:v>
                </c:pt>
                <c:pt idx="33">
                  <c:v>41791</c:v>
                </c:pt>
                <c:pt idx="34">
                  <c:v>41821</c:v>
                </c:pt>
                <c:pt idx="35">
                  <c:v>41852</c:v>
                </c:pt>
                <c:pt idx="36">
                  <c:v>41883</c:v>
                </c:pt>
                <c:pt idx="37">
                  <c:v>41913</c:v>
                </c:pt>
                <c:pt idx="38">
                  <c:v>41944</c:v>
                </c:pt>
                <c:pt idx="39">
                  <c:v>41974</c:v>
                </c:pt>
                <c:pt idx="40">
                  <c:v>42005</c:v>
                </c:pt>
                <c:pt idx="41">
                  <c:v>42036</c:v>
                </c:pt>
                <c:pt idx="42">
                  <c:v>42064</c:v>
                </c:pt>
                <c:pt idx="43">
                  <c:v>42095</c:v>
                </c:pt>
                <c:pt idx="44">
                  <c:v>42125</c:v>
                </c:pt>
                <c:pt idx="45">
                  <c:v>42156</c:v>
                </c:pt>
                <c:pt idx="46">
                  <c:v>42186</c:v>
                </c:pt>
                <c:pt idx="47">
                  <c:v>42217</c:v>
                </c:pt>
                <c:pt idx="48">
                  <c:v>42248</c:v>
                </c:pt>
                <c:pt idx="49">
                  <c:v>42278</c:v>
                </c:pt>
                <c:pt idx="50">
                  <c:v>42309</c:v>
                </c:pt>
                <c:pt idx="51">
                  <c:v>42339</c:v>
                </c:pt>
                <c:pt idx="52">
                  <c:v>42370</c:v>
                </c:pt>
                <c:pt idx="53">
                  <c:v>42401</c:v>
                </c:pt>
                <c:pt idx="54">
                  <c:v>42430</c:v>
                </c:pt>
                <c:pt idx="55">
                  <c:v>42461</c:v>
                </c:pt>
                <c:pt idx="56">
                  <c:v>42491</c:v>
                </c:pt>
                <c:pt idx="57">
                  <c:v>42522</c:v>
                </c:pt>
                <c:pt idx="58">
                  <c:v>42552</c:v>
                </c:pt>
                <c:pt idx="59">
                  <c:v>42583</c:v>
                </c:pt>
                <c:pt idx="60">
                  <c:v>42614</c:v>
                </c:pt>
                <c:pt idx="61">
                  <c:v>42644</c:v>
                </c:pt>
                <c:pt idx="62">
                  <c:v>42675</c:v>
                </c:pt>
                <c:pt idx="63">
                  <c:v>42705</c:v>
                </c:pt>
                <c:pt idx="64">
                  <c:v>42736</c:v>
                </c:pt>
                <c:pt idx="65">
                  <c:v>42767</c:v>
                </c:pt>
                <c:pt idx="66">
                  <c:v>42795</c:v>
                </c:pt>
                <c:pt idx="67">
                  <c:v>42826</c:v>
                </c:pt>
                <c:pt idx="68">
                  <c:v>42856</c:v>
                </c:pt>
                <c:pt idx="69">
                  <c:v>42887</c:v>
                </c:pt>
                <c:pt idx="70">
                  <c:v>42917</c:v>
                </c:pt>
                <c:pt idx="71">
                  <c:v>42948</c:v>
                </c:pt>
                <c:pt idx="72">
                  <c:v>42979</c:v>
                </c:pt>
                <c:pt idx="73">
                  <c:v>43009</c:v>
                </c:pt>
                <c:pt idx="74">
                  <c:v>43040</c:v>
                </c:pt>
                <c:pt idx="75">
                  <c:v>43070</c:v>
                </c:pt>
                <c:pt idx="76">
                  <c:v>43101</c:v>
                </c:pt>
                <c:pt idx="77">
                  <c:v>43132</c:v>
                </c:pt>
                <c:pt idx="78">
                  <c:v>43160</c:v>
                </c:pt>
                <c:pt idx="79">
                  <c:v>43191</c:v>
                </c:pt>
                <c:pt idx="80">
                  <c:v>43221</c:v>
                </c:pt>
                <c:pt idx="81">
                  <c:v>43252</c:v>
                </c:pt>
                <c:pt idx="82">
                  <c:v>43282</c:v>
                </c:pt>
                <c:pt idx="83">
                  <c:v>43313</c:v>
                </c:pt>
                <c:pt idx="84">
                  <c:v>43344</c:v>
                </c:pt>
                <c:pt idx="85">
                  <c:v>43374</c:v>
                </c:pt>
                <c:pt idx="86">
                  <c:v>43405</c:v>
                </c:pt>
                <c:pt idx="87">
                  <c:v>43435</c:v>
                </c:pt>
                <c:pt idx="88">
                  <c:v>43466</c:v>
                </c:pt>
                <c:pt idx="89">
                  <c:v>43497</c:v>
                </c:pt>
                <c:pt idx="90">
                  <c:v>43525</c:v>
                </c:pt>
                <c:pt idx="91">
                  <c:v>43556</c:v>
                </c:pt>
                <c:pt idx="92">
                  <c:v>43586</c:v>
                </c:pt>
                <c:pt idx="93">
                  <c:v>43617</c:v>
                </c:pt>
                <c:pt idx="94">
                  <c:v>43647</c:v>
                </c:pt>
                <c:pt idx="95">
                  <c:v>43678</c:v>
                </c:pt>
                <c:pt idx="96">
                  <c:v>43709</c:v>
                </c:pt>
                <c:pt idx="97">
                  <c:v>43739</c:v>
                </c:pt>
                <c:pt idx="98">
                  <c:v>43770</c:v>
                </c:pt>
                <c:pt idx="99">
                  <c:v>43800</c:v>
                </c:pt>
              </c:numCache>
            </c:numRef>
          </c:cat>
          <c:val>
            <c:numRef>
              <c:f>Russia!$E$2:$E$101</c:f>
              <c:numCache>
                <c:formatCode>0.00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51.479090909090907</c:v>
                </c:pt>
                <c:pt idx="12">
                  <c:v>51.697272727272725</c:v>
                </c:pt>
                <c:pt idx="13">
                  <c:v>51.924545454545452</c:v>
                </c:pt>
                <c:pt idx="14">
                  <c:v>51.897272727272714</c:v>
                </c:pt>
                <c:pt idx="15">
                  <c:v>51.742727272727272</c:v>
                </c:pt>
                <c:pt idx="16">
                  <c:v>51.851818181818174</c:v>
                </c:pt>
                <c:pt idx="17">
                  <c:v>51.97</c:v>
                </c:pt>
                <c:pt idx="18">
                  <c:v>51.872499999999995</c:v>
                </c:pt>
                <c:pt idx="19">
                  <c:v>51.680833333333332</c:v>
                </c:pt>
                <c:pt idx="20">
                  <c:v>51.447499999999998</c:v>
                </c:pt>
                <c:pt idx="21">
                  <c:v>51.505833333333335</c:v>
                </c:pt>
                <c:pt idx="22">
                  <c:v>51.272500000000008</c:v>
                </c:pt>
                <c:pt idx="23">
                  <c:v>51.141666666666673</c:v>
                </c:pt>
                <c:pt idx="24">
                  <c:v>50.891666666666659</c:v>
                </c:pt>
                <c:pt idx="25">
                  <c:v>50.79999999999999</c:v>
                </c:pt>
                <c:pt idx="26">
                  <c:v>50.55833333333333</c:v>
                </c:pt>
                <c:pt idx="27">
                  <c:v>50.458333333333321</c:v>
                </c:pt>
                <c:pt idx="28">
                  <c:v>50.124999999999993</c:v>
                </c:pt>
                <c:pt idx="29">
                  <c:v>49.833333333333336</c:v>
                </c:pt>
                <c:pt idx="30">
                  <c:v>49.625</c:v>
                </c:pt>
                <c:pt idx="31">
                  <c:v>49.449999999999996</c:v>
                </c:pt>
                <c:pt idx="32">
                  <c:v>49.324999999999996</c:v>
                </c:pt>
                <c:pt idx="33">
                  <c:v>49.108333333333341</c:v>
                </c:pt>
                <c:pt idx="34">
                  <c:v>49.258333333333333</c:v>
                </c:pt>
                <c:pt idx="35">
                  <c:v>49.391666666666673</c:v>
                </c:pt>
                <c:pt idx="36">
                  <c:v>49.474999999999994</c:v>
                </c:pt>
                <c:pt idx="37">
                  <c:v>49.349999999999994</c:v>
                </c:pt>
                <c:pt idx="38">
                  <c:v>49.541666666666664</c:v>
                </c:pt>
                <c:pt idx="39">
                  <c:v>49.550000000000004</c:v>
                </c:pt>
                <c:pt idx="40">
                  <c:v>49.516666666666673</c:v>
                </c:pt>
                <c:pt idx="41">
                  <c:v>49.616666666666667</c:v>
                </c:pt>
                <c:pt idx="42">
                  <c:v>49.6</c:v>
                </c:pt>
                <c:pt idx="43">
                  <c:v>49.633333333333326</c:v>
                </c:pt>
                <c:pt idx="44">
                  <c:v>49.525000000000006</c:v>
                </c:pt>
                <c:pt idx="45">
                  <c:v>49.491666666666667</c:v>
                </c:pt>
                <c:pt idx="46">
                  <c:v>49.266666666666659</c:v>
                </c:pt>
                <c:pt idx="47">
                  <c:v>49.008333333333326</c:v>
                </c:pt>
                <c:pt idx="48">
                  <c:v>48.900000000000006</c:v>
                </c:pt>
                <c:pt idx="49">
                  <c:v>48.891666666666673</c:v>
                </c:pt>
                <c:pt idx="50">
                  <c:v>48.758333333333333</c:v>
                </c:pt>
                <c:pt idx="51">
                  <c:v>48.741666666666674</c:v>
                </c:pt>
                <c:pt idx="52">
                  <c:v>48.925000000000004</c:v>
                </c:pt>
                <c:pt idx="53">
                  <c:v>48.891666666666659</c:v>
                </c:pt>
                <c:pt idx="54">
                  <c:v>48.908333333333331</c:v>
                </c:pt>
                <c:pt idx="55">
                  <c:v>48.833333333333336</c:v>
                </c:pt>
                <c:pt idx="56">
                  <c:v>49.000000000000007</c:v>
                </c:pt>
                <c:pt idx="57">
                  <c:v>49.233333333333341</c:v>
                </c:pt>
                <c:pt idx="58">
                  <c:v>49.333333333333336</c:v>
                </c:pt>
                <c:pt idx="59">
                  <c:v>49.57500000000001</c:v>
                </c:pt>
                <c:pt idx="60">
                  <c:v>49.741666666666674</c:v>
                </c:pt>
                <c:pt idx="61">
                  <c:v>49.925000000000004</c:v>
                </c:pt>
                <c:pt idx="62">
                  <c:v>50.216666666666676</c:v>
                </c:pt>
                <c:pt idx="63">
                  <c:v>50.633333333333333</c:v>
                </c:pt>
                <c:pt idx="64">
                  <c:v>51.041666666666679</c:v>
                </c:pt>
                <c:pt idx="65">
                  <c:v>51.308333333333337</c:v>
                </c:pt>
                <c:pt idx="66">
                  <c:v>51.65</c:v>
                </c:pt>
                <c:pt idx="67">
                  <c:v>51.883333333333326</c:v>
                </c:pt>
                <c:pt idx="68">
                  <c:v>52.116666666666667</c:v>
                </c:pt>
                <c:pt idx="69">
                  <c:v>52.016666666666659</c:v>
                </c:pt>
                <c:pt idx="70">
                  <c:v>52.283333333333331</c:v>
                </c:pt>
                <c:pt idx="71">
                  <c:v>52.35</c:v>
                </c:pt>
                <c:pt idx="72">
                  <c:v>52.416666666666664</c:v>
                </c:pt>
                <c:pt idx="73">
                  <c:v>52.30833333333333</c:v>
                </c:pt>
                <c:pt idx="74">
                  <c:v>52.133333333333333</c:v>
                </c:pt>
                <c:pt idx="75">
                  <c:v>51.991666666666667</c:v>
                </c:pt>
                <c:pt idx="76">
                  <c:v>51.775000000000006</c:v>
                </c:pt>
                <c:pt idx="77">
                  <c:v>51.583333333333343</c:v>
                </c:pt>
                <c:pt idx="78">
                  <c:v>51.433333333333337</c:v>
                </c:pt>
                <c:pt idx="79">
                  <c:v>51.475000000000001</c:v>
                </c:pt>
                <c:pt idx="80">
                  <c:v>51.258333333333326</c:v>
                </c:pt>
                <c:pt idx="81">
                  <c:v>51.191666666666663</c:v>
                </c:pt>
                <c:pt idx="82">
                  <c:v>50.808333333333337</c:v>
                </c:pt>
                <c:pt idx="83">
                  <c:v>50.583333333333336</c:v>
                </c:pt>
                <c:pt idx="84">
                  <c:v>50.425000000000004</c:v>
                </c:pt>
                <c:pt idx="85">
                  <c:v>50.441666666666663</c:v>
                </c:pt>
                <c:pt idx="86">
                  <c:v>50.533333333333331</c:v>
                </c:pt>
                <c:pt idx="87">
                  <c:v>50.508333333333333</c:v>
                </c:pt>
                <c:pt idx="88">
                  <c:v>50.408333333333339</c:v>
                </c:pt>
                <c:pt idx="89">
                  <c:v>50.400000000000006</c:v>
                </c:pt>
                <c:pt idx="90">
                  <c:v>50.583333333333336</c:v>
                </c:pt>
                <c:pt idx="91">
                  <c:v>50.625</c:v>
                </c:pt>
                <c:pt idx="92">
                  <c:v>50.625</c:v>
                </c:pt>
                <c:pt idx="93">
                  <c:v>50.550000000000004</c:v>
                </c:pt>
                <c:pt idx="94">
                  <c:v>50.65</c:v>
                </c:pt>
                <c:pt idx="95">
                  <c:v>50.666666666666679</c:v>
                </c:pt>
                <c:pt idx="96">
                  <c:v>50.358333333333341</c:v>
                </c:pt>
                <c:pt idx="97">
                  <c:v>50.01666666666668</c:v>
                </c:pt>
                <c:pt idx="98">
                  <c:v>49.433333333333344</c:v>
                </c:pt>
                <c:pt idx="99">
                  <c:v>49.083333333333343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A1-40EC-B595-385C3EC6C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'Saudi Arabia'!$C$1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'Saudi Arabia'!$B$2:$B$98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'Saudi Arabia'!$C$2:$C$98</c:f>
              <c:numCache>
                <c:formatCode>0.00</c:formatCode>
                <c:ptCount val="97"/>
                <c:pt idx="0">
                  <c:v>57.7</c:v>
                </c:pt>
                <c:pt idx="1">
                  <c:v>60</c:v>
                </c:pt>
                <c:pt idx="2">
                  <c:v>59.6</c:v>
                </c:pt>
                <c:pt idx="3">
                  <c:v>58.7</c:v>
                </c:pt>
                <c:pt idx="4">
                  <c:v>60.4</c:v>
                </c:pt>
                <c:pt idx="5">
                  <c:v>60.4</c:v>
                </c:pt>
                <c:pt idx="6">
                  <c:v>58.3</c:v>
                </c:pt>
                <c:pt idx="7">
                  <c:v>58.1</c:v>
                </c:pt>
                <c:pt idx="8">
                  <c:v>58.3</c:v>
                </c:pt>
                <c:pt idx="9">
                  <c:v>60.3</c:v>
                </c:pt>
                <c:pt idx="10">
                  <c:v>59.8</c:v>
                </c:pt>
                <c:pt idx="11">
                  <c:v>57</c:v>
                </c:pt>
                <c:pt idx="12">
                  <c:v>58.9</c:v>
                </c:pt>
                <c:pt idx="13">
                  <c:v>58.1</c:v>
                </c:pt>
                <c:pt idx="14">
                  <c:v>58.5</c:v>
                </c:pt>
                <c:pt idx="15">
                  <c:v>58.9</c:v>
                </c:pt>
                <c:pt idx="16">
                  <c:v>58</c:v>
                </c:pt>
                <c:pt idx="17">
                  <c:v>57.3</c:v>
                </c:pt>
                <c:pt idx="18">
                  <c:v>56.6</c:v>
                </c:pt>
                <c:pt idx="19">
                  <c:v>56.6</c:v>
                </c:pt>
                <c:pt idx="20">
                  <c:v>57.5</c:v>
                </c:pt>
                <c:pt idx="21">
                  <c:v>56.7</c:v>
                </c:pt>
                <c:pt idx="22">
                  <c:v>56.7</c:v>
                </c:pt>
                <c:pt idx="23">
                  <c:v>57.1</c:v>
                </c:pt>
                <c:pt idx="24">
                  <c:v>58.7</c:v>
                </c:pt>
                <c:pt idx="25">
                  <c:v>59.7</c:v>
                </c:pt>
                <c:pt idx="26">
                  <c:v>58.6</c:v>
                </c:pt>
                <c:pt idx="27">
                  <c:v>57</c:v>
                </c:pt>
                <c:pt idx="28">
                  <c:v>58.5</c:v>
                </c:pt>
                <c:pt idx="29">
                  <c:v>57</c:v>
                </c:pt>
                <c:pt idx="30">
                  <c:v>59.2</c:v>
                </c:pt>
                <c:pt idx="31">
                  <c:v>60.1</c:v>
                </c:pt>
                <c:pt idx="32">
                  <c:v>60.7</c:v>
                </c:pt>
                <c:pt idx="33">
                  <c:v>61.8</c:v>
                </c:pt>
                <c:pt idx="34">
                  <c:v>59.1</c:v>
                </c:pt>
                <c:pt idx="35">
                  <c:v>57.6</c:v>
                </c:pt>
                <c:pt idx="36">
                  <c:v>57.9</c:v>
                </c:pt>
                <c:pt idx="37">
                  <c:v>57.8</c:v>
                </c:pt>
                <c:pt idx="38">
                  <c:v>58.5</c:v>
                </c:pt>
                <c:pt idx="39">
                  <c:v>60.1</c:v>
                </c:pt>
                <c:pt idx="40">
                  <c:v>58.3</c:v>
                </c:pt>
                <c:pt idx="41">
                  <c:v>57</c:v>
                </c:pt>
                <c:pt idx="42">
                  <c:v>56.1</c:v>
                </c:pt>
                <c:pt idx="43">
                  <c:v>57.7</c:v>
                </c:pt>
                <c:pt idx="44">
                  <c:v>58.7</c:v>
                </c:pt>
                <c:pt idx="45">
                  <c:v>56.5</c:v>
                </c:pt>
                <c:pt idx="46">
                  <c:v>55.7</c:v>
                </c:pt>
                <c:pt idx="47">
                  <c:v>56.3</c:v>
                </c:pt>
                <c:pt idx="48">
                  <c:v>54.4</c:v>
                </c:pt>
                <c:pt idx="49">
                  <c:v>53.9</c:v>
                </c:pt>
                <c:pt idx="50">
                  <c:v>54.4</c:v>
                </c:pt>
                <c:pt idx="51">
                  <c:v>54.5</c:v>
                </c:pt>
                <c:pt idx="52">
                  <c:v>54.2</c:v>
                </c:pt>
                <c:pt idx="53">
                  <c:v>54.8</c:v>
                </c:pt>
                <c:pt idx="54">
                  <c:v>54.4</c:v>
                </c:pt>
                <c:pt idx="55">
                  <c:v>56</c:v>
                </c:pt>
                <c:pt idx="56">
                  <c:v>56.6</c:v>
                </c:pt>
                <c:pt idx="57">
                  <c:v>55.3</c:v>
                </c:pt>
                <c:pt idx="58">
                  <c:v>53.2</c:v>
                </c:pt>
                <c:pt idx="59">
                  <c:v>55</c:v>
                </c:pt>
                <c:pt idx="60">
                  <c:v>55.5</c:v>
                </c:pt>
                <c:pt idx="61">
                  <c:v>56.7</c:v>
                </c:pt>
                <c:pt idx="62">
                  <c:v>57</c:v>
                </c:pt>
                <c:pt idx="63">
                  <c:v>56.4</c:v>
                </c:pt>
                <c:pt idx="64">
                  <c:v>56.5</c:v>
                </c:pt>
                <c:pt idx="65">
                  <c:v>55.3</c:v>
                </c:pt>
                <c:pt idx="66">
                  <c:v>54.3</c:v>
                </c:pt>
                <c:pt idx="67">
                  <c:v>55.7</c:v>
                </c:pt>
                <c:pt idx="68">
                  <c:v>55.8</c:v>
                </c:pt>
                <c:pt idx="69">
                  <c:v>55.5</c:v>
                </c:pt>
                <c:pt idx="70">
                  <c:v>55.6</c:v>
                </c:pt>
                <c:pt idx="71">
                  <c:v>57.5</c:v>
                </c:pt>
                <c:pt idx="72">
                  <c:v>57.3</c:v>
                </c:pt>
                <c:pt idx="73">
                  <c:v>53</c:v>
                </c:pt>
                <c:pt idx="74">
                  <c:v>53.2</c:v>
                </c:pt>
                <c:pt idx="75">
                  <c:v>52.8</c:v>
                </c:pt>
                <c:pt idx="76">
                  <c:v>51.4</c:v>
                </c:pt>
                <c:pt idx="77">
                  <c:v>53.2</c:v>
                </c:pt>
                <c:pt idx="78">
                  <c:v>55</c:v>
                </c:pt>
                <c:pt idx="79">
                  <c:v>54.9</c:v>
                </c:pt>
                <c:pt idx="80">
                  <c:v>55.1</c:v>
                </c:pt>
                <c:pt idx="81">
                  <c:v>53.4</c:v>
                </c:pt>
                <c:pt idx="82">
                  <c:v>53.8</c:v>
                </c:pt>
                <c:pt idx="83">
                  <c:v>55.2</c:v>
                </c:pt>
                <c:pt idx="84">
                  <c:v>54.5</c:v>
                </c:pt>
                <c:pt idx="85">
                  <c:v>56.2</c:v>
                </c:pt>
                <c:pt idx="86">
                  <c:v>56.6</c:v>
                </c:pt>
                <c:pt idx="87">
                  <c:v>56.8</c:v>
                </c:pt>
                <c:pt idx="88">
                  <c:v>56.8</c:v>
                </c:pt>
                <c:pt idx="89">
                  <c:v>57.3</c:v>
                </c:pt>
                <c:pt idx="90">
                  <c:v>57.4</c:v>
                </c:pt>
                <c:pt idx="91">
                  <c:v>56.6</c:v>
                </c:pt>
                <c:pt idx="92">
                  <c:v>57</c:v>
                </c:pt>
                <c:pt idx="93">
                  <c:v>57.3</c:v>
                </c:pt>
                <c:pt idx="94">
                  <c:v>57.8</c:v>
                </c:pt>
                <c:pt idx="95">
                  <c:v>58.3</c:v>
                </c:pt>
                <c:pt idx="96">
                  <c:v>56.9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A1-4604-9D19-F4900CF5683F}"/>
            </c:ext>
          </c:extLst>
        </c:ser>
        <c:ser>
          <c:idx val="1"/>
          <c:order val="1"/>
          <c:tx>
            <c:strRef>
              <c:f>'Saudi Arabia'!$D$1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'Saudi Arabia'!$B$2:$B$98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'Saudi Arabia'!$D$2:$D$98</c:f>
              <c:numCache>
                <c:formatCode>0.00</c:formatCode>
                <c:ptCount val="97"/>
                <c:pt idx="1">
                  <c:v>2.2999999999999972</c:v>
                </c:pt>
                <c:pt idx="2">
                  <c:v>-0.39999999999999858</c:v>
                </c:pt>
                <c:pt idx="3">
                  <c:v>-0.89999999999999858</c:v>
                </c:pt>
                <c:pt idx="4">
                  <c:v>1.6999999999999957</c:v>
                </c:pt>
                <c:pt idx="5">
                  <c:v>0</c:v>
                </c:pt>
                <c:pt idx="6">
                  <c:v>-2.1000000000000014</c:v>
                </c:pt>
                <c:pt idx="7">
                  <c:v>-0.19999999999999574</c:v>
                </c:pt>
                <c:pt idx="8">
                  <c:v>0.19999999999999574</c:v>
                </c:pt>
                <c:pt idx="9">
                  <c:v>2</c:v>
                </c:pt>
                <c:pt idx="10">
                  <c:v>-0.5</c:v>
                </c:pt>
                <c:pt idx="11">
                  <c:v>-2.7999999999999972</c:v>
                </c:pt>
                <c:pt idx="12">
                  <c:v>1.8999999999999986</c:v>
                </c:pt>
                <c:pt idx="13">
                  <c:v>-0.79999999999999716</c:v>
                </c:pt>
                <c:pt idx="14">
                  <c:v>0.39999999999999858</c:v>
                </c:pt>
                <c:pt idx="15">
                  <c:v>0.39999999999999858</c:v>
                </c:pt>
                <c:pt idx="16">
                  <c:v>-0.89999999999999858</c:v>
                </c:pt>
                <c:pt idx="17">
                  <c:v>-0.70000000000000284</c:v>
                </c:pt>
                <c:pt idx="18">
                  <c:v>-0.69999999999999574</c:v>
                </c:pt>
                <c:pt idx="19">
                  <c:v>0</c:v>
                </c:pt>
                <c:pt idx="20">
                  <c:v>0.89999999999999858</c:v>
                </c:pt>
                <c:pt idx="21">
                  <c:v>-0.79999999999999716</c:v>
                </c:pt>
                <c:pt idx="22">
                  <c:v>0</c:v>
                </c:pt>
                <c:pt idx="23">
                  <c:v>0.39999999999999858</c:v>
                </c:pt>
                <c:pt idx="24">
                  <c:v>1.6000000000000014</c:v>
                </c:pt>
                <c:pt idx="25">
                  <c:v>1</c:v>
                </c:pt>
                <c:pt idx="26">
                  <c:v>-1.1000000000000014</c:v>
                </c:pt>
                <c:pt idx="27">
                  <c:v>-1.6000000000000014</c:v>
                </c:pt>
                <c:pt idx="28">
                  <c:v>1.5</c:v>
                </c:pt>
                <c:pt idx="29">
                  <c:v>-1.5</c:v>
                </c:pt>
                <c:pt idx="30">
                  <c:v>2.2000000000000028</c:v>
                </c:pt>
                <c:pt idx="31">
                  <c:v>0.89999999999999858</c:v>
                </c:pt>
                <c:pt idx="32">
                  <c:v>0.60000000000000142</c:v>
                </c:pt>
                <c:pt idx="33">
                  <c:v>1.0999999999999943</c:v>
                </c:pt>
                <c:pt idx="34">
                  <c:v>-2.6999999999999957</c:v>
                </c:pt>
                <c:pt idx="35">
                  <c:v>-1.5</c:v>
                </c:pt>
                <c:pt idx="36">
                  <c:v>0.29999999999999716</c:v>
                </c:pt>
                <c:pt idx="37">
                  <c:v>-0.10000000000000142</c:v>
                </c:pt>
                <c:pt idx="38">
                  <c:v>0.70000000000000284</c:v>
                </c:pt>
                <c:pt idx="39">
                  <c:v>1.6000000000000014</c:v>
                </c:pt>
                <c:pt idx="40">
                  <c:v>-1.8000000000000043</c:v>
                </c:pt>
                <c:pt idx="41">
                  <c:v>-1.2999999999999972</c:v>
                </c:pt>
                <c:pt idx="42">
                  <c:v>-0.89999999999999858</c:v>
                </c:pt>
                <c:pt idx="43">
                  <c:v>1.6000000000000014</c:v>
                </c:pt>
                <c:pt idx="44">
                  <c:v>1</c:v>
                </c:pt>
                <c:pt idx="45">
                  <c:v>-2.2000000000000028</c:v>
                </c:pt>
                <c:pt idx="46">
                  <c:v>-0.79999999999999716</c:v>
                </c:pt>
                <c:pt idx="47">
                  <c:v>0.59999999999999432</c:v>
                </c:pt>
                <c:pt idx="48">
                  <c:v>-1.8999999999999986</c:v>
                </c:pt>
                <c:pt idx="49">
                  <c:v>-0.5</c:v>
                </c:pt>
                <c:pt idx="50">
                  <c:v>0.5</c:v>
                </c:pt>
                <c:pt idx="51">
                  <c:v>0.10000000000000142</c:v>
                </c:pt>
                <c:pt idx="52">
                  <c:v>-0.29999999999999716</c:v>
                </c:pt>
                <c:pt idx="53">
                  <c:v>0.59999999999999432</c:v>
                </c:pt>
                <c:pt idx="54">
                  <c:v>-0.39999999999999858</c:v>
                </c:pt>
                <c:pt idx="55">
                  <c:v>1.6000000000000014</c:v>
                </c:pt>
                <c:pt idx="56">
                  <c:v>0.60000000000000142</c:v>
                </c:pt>
                <c:pt idx="57">
                  <c:v>-1.3000000000000043</c:v>
                </c:pt>
                <c:pt idx="58">
                  <c:v>-2.0999999999999943</c:v>
                </c:pt>
                <c:pt idx="59">
                  <c:v>1.7999999999999972</c:v>
                </c:pt>
                <c:pt idx="60">
                  <c:v>0.5</c:v>
                </c:pt>
                <c:pt idx="61">
                  <c:v>1.2000000000000028</c:v>
                </c:pt>
                <c:pt idx="62">
                  <c:v>0.29999999999999716</c:v>
                </c:pt>
                <c:pt idx="63">
                  <c:v>-0.60000000000000142</c:v>
                </c:pt>
                <c:pt idx="64">
                  <c:v>0.10000000000000142</c:v>
                </c:pt>
                <c:pt idx="65">
                  <c:v>-1.2000000000000028</c:v>
                </c:pt>
                <c:pt idx="66">
                  <c:v>-1</c:v>
                </c:pt>
                <c:pt idx="67">
                  <c:v>1.4000000000000057</c:v>
                </c:pt>
                <c:pt idx="68">
                  <c:v>9.9999999999994316E-2</c:v>
                </c:pt>
                <c:pt idx="69">
                  <c:v>-0.29999999999999716</c:v>
                </c:pt>
                <c:pt idx="70">
                  <c:v>0.10000000000000142</c:v>
                </c:pt>
                <c:pt idx="71">
                  <c:v>1.8999999999999986</c:v>
                </c:pt>
                <c:pt idx="72">
                  <c:v>-0.20000000000000284</c:v>
                </c:pt>
                <c:pt idx="73">
                  <c:v>-4.2999999999999972</c:v>
                </c:pt>
                <c:pt idx="74">
                  <c:v>0.20000000000000284</c:v>
                </c:pt>
                <c:pt idx="75">
                  <c:v>-0.40000000000000568</c:v>
                </c:pt>
                <c:pt idx="76">
                  <c:v>-1.3999999999999986</c:v>
                </c:pt>
                <c:pt idx="77">
                  <c:v>1.8000000000000043</c:v>
                </c:pt>
                <c:pt idx="78">
                  <c:v>1.7999999999999972</c:v>
                </c:pt>
                <c:pt idx="79">
                  <c:v>-0.10000000000000142</c:v>
                </c:pt>
                <c:pt idx="80">
                  <c:v>0.20000000000000284</c:v>
                </c:pt>
                <c:pt idx="81">
                  <c:v>-1.7000000000000028</c:v>
                </c:pt>
                <c:pt idx="82">
                  <c:v>0.39999999999999858</c:v>
                </c:pt>
                <c:pt idx="83">
                  <c:v>1.4000000000000057</c:v>
                </c:pt>
                <c:pt idx="84">
                  <c:v>-0.70000000000000284</c:v>
                </c:pt>
                <c:pt idx="85">
                  <c:v>1.7000000000000028</c:v>
                </c:pt>
                <c:pt idx="86">
                  <c:v>0.39999999999999858</c:v>
                </c:pt>
                <c:pt idx="87">
                  <c:v>0.19999999999999574</c:v>
                </c:pt>
                <c:pt idx="88">
                  <c:v>0</c:v>
                </c:pt>
                <c:pt idx="89">
                  <c:v>0.5</c:v>
                </c:pt>
                <c:pt idx="90">
                  <c:v>0.10000000000000142</c:v>
                </c:pt>
                <c:pt idx="91">
                  <c:v>-0.79999999999999716</c:v>
                </c:pt>
                <c:pt idx="92">
                  <c:v>0.39999999999999858</c:v>
                </c:pt>
                <c:pt idx="93">
                  <c:v>0.29999999999999716</c:v>
                </c:pt>
                <c:pt idx="94">
                  <c:v>0.5</c:v>
                </c:pt>
                <c:pt idx="95">
                  <c:v>0.5</c:v>
                </c:pt>
                <c:pt idx="96">
                  <c:v>-1.3999999999999986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1-4604-9D19-F4900CF5683F}"/>
            </c:ext>
          </c:extLst>
        </c:ser>
        <c:ser>
          <c:idx val="2"/>
          <c:order val="2"/>
          <c:tx>
            <c:strRef>
              <c:f>'Saudi Arabia'!$E$1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'Saudi Arabia'!$B$2:$B$98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'Saudi Arabia'!$E$2:$E$98</c:f>
              <c:numCache>
                <c:formatCode>0.00</c:formatCode>
                <c:ptCount val="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59.118181818181817</c:v>
                </c:pt>
                <c:pt idx="12">
                  <c:v>59.227272727272727</c:v>
                </c:pt>
                <c:pt idx="13">
                  <c:v>59.054545454545469</c:v>
                </c:pt>
                <c:pt idx="14">
                  <c:v>58.954545454545453</c:v>
                </c:pt>
                <c:pt idx="15">
                  <c:v>58.972727272727269</c:v>
                </c:pt>
                <c:pt idx="16">
                  <c:v>58.754545454545458</c:v>
                </c:pt>
                <c:pt idx="17">
                  <c:v>58.472727272727269</c:v>
                </c:pt>
                <c:pt idx="18">
                  <c:v>58.316666666666663</c:v>
                </c:pt>
                <c:pt idx="19">
                  <c:v>58.191666666666663</c:v>
                </c:pt>
                <c:pt idx="20">
                  <c:v>58.125</c:v>
                </c:pt>
                <c:pt idx="21">
                  <c:v>57.824999999999996</c:v>
                </c:pt>
                <c:pt idx="22">
                  <c:v>57.56666666666667</c:v>
                </c:pt>
                <c:pt idx="23">
                  <c:v>57.575000000000017</c:v>
                </c:pt>
                <c:pt idx="24">
                  <c:v>57.558333333333344</c:v>
                </c:pt>
                <c:pt idx="25">
                  <c:v>57.691666666666684</c:v>
                </c:pt>
                <c:pt idx="26">
                  <c:v>57.70000000000001</c:v>
                </c:pt>
                <c:pt idx="27">
                  <c:v>57.541666666666679</c:v>
                </c:pt>
                <c:pt idx="28">
                  <c:v>57.583333333333336</c:v>
                </c:pt>
                <c:pt idx="29">
                  <c:v>57.55833333333333</c:v>
                </c:pt>
                <c:pt idx="30">
                  <c:v>57.775000000000006</c:v>
                </c:pt>
                <c:pt idx="31">
                  <c:v>58.06666666666667</c:v>
                </c:pt>
                <c:pt idx="32">
                  <c:v>58.333333333333343</c:v>
                </c:pt>
                <c:pt idx="33">
                  <c:v>58.758333333333333</c:v>
                </c:pt>
                <c:pt idx="34">
                  <c:v>58.958333333333336</c:v>
                </c:pt>
                <c:pt idx="35">
                  <c:v>59</c:v>
                </c:pt>
                <c:pt idx="36">
                  <c:v>58.933333333333337</c:v>
                </c:pt>
                <c:pt idx="37">
                  <c:v>58.774999999999999</c:v>
                </c:pt>
                <c:pt idx="38">
                  <c:v>58.766666666666659</c:v>
                </c:pt>
                <c:pt idx="39">
                  <c:v>59.025000000000006</c:v>
                </c:pt>
                <c:pt idx="40">
                  <c:v>59.008333333333333</c:v>
                </c:pt>
                <c:pt idx="41">
                  <c:v>59.008333333333333</c:v>
                </c:pt>
                <c:pt idx="42">
                  <c:v>58.75</c:v>
                </c:pt>
                <c:pt idx="43">
                  <c:v>58.550000000000004</c:v>
                </c:pt>
                <c:pt idx="44">
                  <c:v>58.383333333333347</c:v>
                </c:pt>
                <c:pt idx="45">
                  <c:v>57.94166666666667</c:v>
                </c:pt>
                <c:pt idx="46">
                  <c:v>57.658333333333353</c:v>
                </c:pt>
                <c:pt idx="47">
                  <c:v>57.550000000000004</c:v>
                </c:pt>
                <c:pt idx="48">
                  <c:v>57.258333333333333</c:v>
                </c:pt>
                <c:pt idx="49">
                  <c:v>56.93333333333333</c:v>
                </c:pt>
                <c:pt idx="50">
                  <c:v>56.591666666666661</c:v>
                </c:pt>
                <c:pt idx="51">
                  <c:v>56.125</c:v>
                </c:pt>
                <c:pt idx="52">
                  <c:v>55.783333333333331</c:v>
                </c:pt>
                <c:pt idx="53">
                  <c:v>55.599999999999994</c:v>
                </c:pt>
                <c:pt idx="54">
                  <c:v>55.458333333333321</c:v>
                </c:pt>
                <c:pt idx="55">
                  <c:v>55.316666666666656</c:v>
                </c:pt>
                <c:pt idx="56">
                  <c:v>55.141666666666673</c:v>
                </c:pt>
                <c:pt idx="57">
                  <c:v>55.041666666666657</c:v>
                </c:pt>
                <c:pt idx="58">
                  <c:v>54.833333333333336</c:v>
                </c:pt>
                <c:pt idx="59">
                  <c:v>54.725000000000001</c:v>
                </c:pt>
                <c:pt idx="60">
                  <c:v>54.81666666666667</c:v>
                </c:pt>
                <c:pt idx="61">
                  <c:v>55.050000000000011</c:v>
                </c:pt>
                <c:pt idx="62">
                  <c:v>55.266666666666673</c:v>
                </c:pt>
                <c:pt idx="63">
                  <c:v>55.425000000000004</c:v>
                </c:pt>
                <c:pt idx="64">
                  <c:v>55.616666666666667</c:v>
                </c:pt>
                <c:pt idx="65">
                  <c:v>55.658333333333331</c:v>
                </c:pt>
                <c:pt idx="66">
                  <c:v>55.649999999999984</c:v>
                </c:pt>
                <c:pt idx="67">
                  <c:v>55.625</c:v>
                </c:pt>
                <c:pt idx="68">
                  <c:v>55.55833333333333</c:v>
                </c:pt>
                <c:pt idx="69">
                  <c:v>55.574999999999996</c:v>
                </c:pt>
                <c:pt idx="70">
                  <c:v>55.774999999999999</c:v>
                </c:pt>
                <c:pt idx="71">
                  <c:v>55.983333333333341</c:v>
                </c:pt>
                <c:pt idx="72">
                  <c:v>56.133333333333326</c:v>
                </c:pt>
                <c:pt idx="73">
                  <c:v>55.824999999999996</c:v>
                </c:pt>
                <c:pt idx="74">
                  <c:v>55.508333333333333</c:v>
                </c:pt>
                <c:pt idx="75">
                  <c:v>55.208333333333336</c:v>
                </c:pt>
                <c:pt idx="76">
                  <c:v>54.783333333333331</c:v>
                </c:pt>
                <c:pt idx="77">
                  <c:v>54.608333333333341</c:v>
                </c:pt>
                <c:pt idx="78">
                  <c:v>54.666666666666679</c:v>
                </c:pt>
                <c:pt idx="79">
                  <c:v>54.599999999999994</c:v>
                </c:pt>
                <c:pt idx="80">
                  <c:v>54.541666666666664</c:v>
                </c:pt>
                <c:pt idx="81">
                  <c:v>54.366666666666667</c:v>
                </c:pt>
                <c:pt idx="82">
                  <c:v>54.216666666666661</c:v>
                </c:pt>
                <c:pt idx="83">
                  <c:v>54.024999999999999</c:v>
                </c:pt>
                <c:pt idx="84">
                  <c:v>53.791666666666664</c:v>
                </c:pt>
                <c:pt idx="85">
                  <c:v>54.058333333333337</c:v>
                </c:pt>
                <c:pt idx="86">
                  <c:v>54.341666666666669</c:v>
                </c:pt>
                <c:pt idx="87">
                  <c:v>54.675000000000004</c:v>
                </c:pt>
                <c:pt idx="88">
                  <c:v>55.124999999999993</c:v>
                </c:pt>
                <c:pt idx="89">
                  <c:v>55.466666666666661</c:v>
                </c:pt>
                <c:pt idx="90">
                  <c:v>55.666666666666657</c:v>
                </c:pt>
                <c:pt idx="91">
                  <c:v>55.808333333333337</c:v>
                </c:pt>
                <c:pt idx="92">
                  <c:v>55.966666666666669</c:v>
                </c:pt>
                <c:pt idx="93">
                  <c:v>56.291666666666664</c:v>
                </c:pt>
                <c:pt idx="94">
                  <c:v>56.625</c:v>
                </c:pt>
                <c:pt idx="95">
                  <c:v>56.883333333333326</c:v>
                </c:pt>
                <c:pt idx="96">
                  <c:v>57.083333333333321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A1-4604-9D19-F4900CF56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Singapore!$C$1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Singapore!$B$2:$B$96</c:f>
              <c:numCache>
                <c:formatCode>m/d/yyyy</c:formatCode>
                <c:ptCount val="95"/>
                <c:pt idx="0">
                  <c:v>40940</c:v>
                </c:pt>
                <c:pt idx="1">
                  <c:v>40969</c:v>
                </c:pt>
                <c:pt idx="2">
                  <c:v>41000</c:v>
                </c:pt>
                <c:pt idx="3">
                  <c:v>41030</c:v>
                </c:pt>
                <c:pt idx="4">
                  <c:v>41061</c:v>
                </c:pt>
                <c:pt idx="5">
                  <c:v>41091</c:v>
                </c:pt>
                <c:pt idx="6">
                  <c:v>44154</c:v>
                </c:pt>
                <c:pt idx="7">
                  <c:v>41153</c:v>
                </c:pt>
                <c:pt idx="8">
                  <c:v>41183</c:v>
                </c:pt>
                <c:pt idx="9">
                  <c:v>41214</c:v>
                </c:pt>
                <c:pt idx="10">
                  <c:v>41244</c:v>
                </c:pt>
                <c:pt idx="11">
                  <c:v>41275</c:v>
                </c:pt>
                <c:pt idx="12">
                  <c:v>41306</c:v>
                </c:pt>
                <c:pt idx="13">
                  <c:v>41334</c:v>
                </c:pt>
                <c:pt idx="14">
                  <c:v>41365</c:v>
                </c:pt>
                <c:pt idx="15">
                  <c:v>41395</c:v>
                </c:pt>
                <c:pt idx="16">
                  <c:v>41426</c:v>
                </c:pt>
                <c:pt idx="17">
                  <c:v>41456</c:v>
                </c:pt>
                <c:pt idx="18">
                  <c:v>41487</c:v>
                </c:pt>
                <c:pt idx="19">
                  <c:v>41518</c:v>
                </c:pt>
                <c:pt idx="20">
                  <c:v>41548</c:v>
                </c:pt>
                <c:pt idx="21">
                  <c:v>41579</c:v>
                </c:pt>
                <c:pt idx="22">
                  <c:v>41609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42125</c:v>
                </c:pt>
                <c:pt idx="40">
                  <c:v>42156</c:v>
                </c:pt>
                <c:pt idx="41">
                  <c:v>42186</c:v>
                </c:pt>
                <c:pt idx="42">
                  <c:v>42217</c:v>
                </c:pt>
                <c:pt idx="43">
                  <c:v>42248</c:v>
                </c:pt>
                <c:pt idx="44">
                  <c:v>42278</c:v>
                </c:pt>
                <c:pt idx="45">
                  <c:v>42309</c:v>
                </c:pt>
                <c:pt idx="46">
                  <c:v>42339</c:v>
                </c:pt>
                <c:pt idx="47">
                  <c:v>42370</c:v>
                </c:pt>
                <c:pt idx="48">
                  <c:v>42401</c:v>
                </c:pt>
                <c:pt idx="49">
                  <c:v>42430</c:v>
                </c:pt>
                <c:pt idx="50">
                  <c:v>42461</c:v>
                </c:pt>
                <c:pt idx="51">
                  <c:v>42491</c:v>
                </c:pt>
                <c:pt idx="52">
                  <c:v>42522</c:v>
                </c:pt>
                <c:pt idx="53">
                  <c:v>42552</c:v>
                </c:pt>
                <c:pt idx="54">
                  <c:v>42583</c:v>
                </c:pt>
                <c:pt idx="55">
                  <c:v>42614</c:v>
                </c:pt>
                <c:pt idx="56">
                  <c:v>42644</c:v>
                </c:pt>
                <c:pt idx="57">
                  <c:v>42675</c:v>
                </c:pt>
                <c:pt idx="58">
                  <c:v>42705</c:v>
                </c:pt>
                <c:pt idx="59">
                  <c:v>42736</c:v>
                </c:pt>
                <c:pt idx="60">
                  <c:v>42767</c:v>
                </c:pt>
                <c:pt idx="61">
                  <c:v>42795</c:v>
                </c:pt>
                <c:pt idx="62">
                  <c:v>42826</c:v>
                </c:pt>
                <c:pt idx="63">
                  <c:v>42856</c:v>
                </c:pt>
                <c:pt idx="64">
                  <c:v>42887</c:v>
                </c:pt>
                <c:pt idx="65">
                  <c:v>42917</c:v>
                </c:pt>
                <c:pt idx="66">
                  <c:v>42948</c:v>
                </c:pt>
                <c:pt idx="67">
                  <c:v>42979</c:v>
                </c:pt>
                <c:pt idx="68">
                  <c:v>43009</c:v>
                </c:pt>
                <c:pt idx="69">
                  <c:v>43040</c:v>
                </c:pt>
                <c:pt idx="70">
                  <c:v>43070</c:v>
                </c:pt>
                <c:pt idx="71">
                  <c:v>43101</c:v>
                </c:pt>
                <c:pt idx="72">
                  <c:v>43132</c:v>
                </c:pt>
                <c:pt idx="73">
                  <c:v>43160</c:v>
                </c:pt>
                <c:pt idx="74">
                  <c:v>43191</c:v>
                </c:pt>
                <c:pt idx="75">
                  <c:v>43221</c:v>
                </c:pt>
                <c:pt idx="76">
                  <c:v>43252</c:v>
                </c:pt>
                <c:pt idx="77">
                  <c:v>43282</c:v>
                </c:pt>
                <c:pt idx="78">
                  <c:v>43313</c:v>
                </c:pt>
                <c:pt idx="79">
                  <c:v>43344</c:v>
                </c:pt>
                <c:pt idx="80">
                  <c:v>43374</c:v>
                </c:pt>
                <c:pt idx="81">
                  <c:v>43405</c:v>
                </c:pt>
                <c:pt idx="82">
                  <c:v>43435</c:v>
                </c:pt>
                <c:pt idx="83">
                  <c:v>43466</c:v>
                </c:pt>
                <c:pt idx="84">
                  <c:v>43497</c:v>
                </c:pt>
                <c:pt idx="85">
                  <c:v>43525</c:v>
                </c:pt>
                <c:pt idx="86">
                  <c:v>43556</c:v>
                </c:pt>
                <c:pt idx="87">
                  <c:v>43586</c:v>
                </c:pt>
                <c:pt idx="88">
                  <c:v>43617</c:v>
                </c:pt>
                <c:pt idx="89">
                  <c:v>43647</c:v>
                </c:pt>
                <c:pt idx="90">
                  <c:v>43678</c:v>
                </c:pt>
                <c:pt idx="91">
                  <c:v>43709</c:v>
                </c:pt>
                <c:pt idx="92">
                  <c:v>43739</c:v>
                </c:pt>
                <c:pt idx="93">
                  <c:v>43770</c:v>
                </c:pt>
                <c:pt idx="94">
                  <c:v>43800</c:v>
                </c:pt>
              </c:numCache>
            </c:numRef>
          </c:cat>
          <c:val>
            <c:numRef>
              <c:f>Singapore!$C$2:$C$96</c:f>
              <c:numCache>
                <c:formatCode>0.00</c:formatCode>
                <c:ptCount val="95"/>
                <c:pt idx="0">
                  <c:v>50.4</c:v>
                </c:pt>
                <c:pt idx="1">
                  <c:v>50.2</c:v>
                </c:pt>
                <c:pt idx="2">
                  <c:v>49.7</c:v>
                </c:pt>
                <c:pt idx="3">
                  <c:v>50.4</c:v>
                </c:pt>
                <c:pt idx="4">
                  <c:v>50.4</c:v>
                </c:pt>
                <c:pt idx="5">
                  <c:v>49.8</c:v>
                </c:pt>
                <c:pt idx="6">
                  <c:v>49.8</c:v>
                </c:pt>
                <c:pt idx="7">
                  <c:v>48.7</c:v>
                </c:pt>
                <c:pt idx="8">
                  <c:v>48.3</c:v>
                </c:pt>
                <c:pt idx="9">
                  <c:v>48.8</c:v>
                </c:pt>
                <c:pt idx="10">
                  <c:v>48.6</c:v>
                </c:pt>
                <c:pt idx="11">
                  <c:v>50.2</c:v>
                </c:pt>
                <c:pt idx="12">
                  <c:v>49.4</c:v>
                </c:pt>
                <c:pt idx="13">
                  <c:v>50.6</c:v>
                </c:pt>
                <c:pt idx="14">
                  <c:v>50.3</c:v>
                </c:pt>
                <c:pt idx="15">
                  <c:v>51.1</c:v>
                </c:pt>
                <c:pt idx="16">
                  <c:v>51.7</c:v>
                </c:pt>
                <c:pt idx="17">
                  <c:v>51.8</c:v>
                </c:pt>
                <c:pt idx="18">
                  <c:v>50.5</c:v>
                </c:pt>
                <c:pt idx="19">
                  <c:v>50.5</c:v>
                </c:pt>
                <c:pt idx="20">
                  <c:v>51.2</c:v>
                </c:pt>
                <c:pt idx="21">
                  <c:v>50.8</c:v>
                </c:pt>
                <c:pt idx="22">
                  <c:v>49.7</c:v>
                </c:pt>
                <c:pt idx="23">
                  <c:v>50.5</c:v>
                </c:pt>
                <c:pt idx="24">
                  <c:v>50.9</c:v>
                </c:pt>
                <c:pt idx="25">
                  <c:v>50.8</c:v>
                </c:pt>
                <c:pt idx="26">
                  <c:v>51.1</c:v>
                </c:pt>
                <c:pt idx="27">
                  <c:v>50.8</c:v>
                </c:pt>
                <c:pt idx="28">
                  <c:v>50.5</c:v>
                </c:pt>
                <c:pt idx="29">
                  <c:v>51.5</c:v>
                </c:pt>
                <c:pt idx="30">
                  <c:v>49.7</c:v>
                </c:pt>
                <c:pt idx="31">
                  <c:v>50.5</c:v>
                </c:pt>
                <c:pt idx="32">
                  <c:v>51.9</c:v>
                </c:pt>
                <c:pt idx="33">
                  <c:v>51.8</c:v>
                </c:pt>
                <c:pt idx="34">
                  <c:v>49.6</c:v>
                </c:pt>
                <c:pt idx="35">
                  <c:v>49.9</c:v>
                </c:pt>
                <c:pt idx="36">
                  <c:v>49.7</c:v>
                </c:pt>
                <c:pt idx="37">
                  <c:v>49.6</c:v>
                </c:pt>
                <c:pt idx="38">
                  <c:v>49.4</c:v>
                </c:pt>
                <c:pt idx="39">
                  <c:v>50.2</c:v>
                </c:pt>
                <c:pt idx="40">
                  <c:v>50.4</c:v>
                </c:pt>
                <c:pt idx="41">
                  <c:v>49.7</c:v>
                </c:pt>
                <c:pt idx="42">
                  <c:v>49.3</c:v>
                </c:pt>
                <c:pt idx="43">
                  <c:v>48.6</c:v>
                </c:pt>
                <c:pt idx="44">
                  <c:v>48.9</c:v>
                </c:pt>
                <c:pt idx="45">
                  <c:v>49.2</c:v>
                </c:pt>
                <c:pt idx="46">
                  <c:v>49.5</c:v>
                </c:pt>
                <c:pt idx="47">
                  <c:v>49</c:v>
                </c:pt>
                <c:pt idx="48">
                  <c:v>48.5</c:v>
                </c:pt>
                <c:pt idx="49">
                  <c:v>49.4</c:v>
                </c:pt>
                <c:pt idx="50">
                  <c:v>49.8</c:v>
                </c:pt>
                <c:pt idx="51">
                  <c:v>49.8</c:v>
                </c:pt>
                <c:pt idx="52">
                  <c:v>49.6</c:v>
                </c:pt>
                <c:pt idx="53">
                  <c:v>49.3</c:v>
                </c:pt>
                <c:pt idx="54">
                  <c:v>49.8</c:v>
                </c:pt>
                <c:pt idx="55">
                  <c:v>50.1</c:v>
                </c:pt>
                <c:pt idx="56">
                  <c:v>50</c:v>
                </c:pt>
                <c:pt idx="57">
                  <c:v>50.2</c:v>
                </c:pt>
                <c:pt idx="58">
                  <c:v>50.6</c:v>
                </c:pt>
                <c:pt idx="59">
                  <c:v>51</c:v>
                </c:pt>
                <c:pt idx="60">
                  <c:v>50.9</c:v>
                </c:pt>
                <c:pt idx="61">
                  <c:v>51.2</c:v>
                </c:pt>
                <c:pt idx="62">
                  <c:v>51.1</c:v>
                </c:pt>
                <c:pt idx="63">
                  <c:v>50.8</c:v>
                </c:pt>
                <c:pt idx="64">
                  <c:v>50.9</c:v>
                </c:pt>
                <c:pt idx="65">
                  <c:v>51</c:v>
                </c:pt>
                <c:pt idx="66">
                  <c:v>51.8</c:v>
                </c:pt>
                <c:pt idx="67">
                  <c:v>52</c:v>
                </c:pt>
                <c:pt idx="68">
                  <c:v>52.6</c:v>
                </c:pt>
                <c:pt idx="69">
                  <c:v>52.9</c:v>
                </c:pt>
                <c:pt idx="70">
                  <c:v>52.8</c:v>
                </c:pt>
                <c:pt idx="71">
                  <c:v>53.1</c:v>
                </c:pt>
                <c:pt idx="72">
                  <c:v>52.7</c:v>
                </c:pt>
                <c:pt idx="73">
                  <c:v>53</c:v>
                </c:pt>
                <c:pt idx="74">
                  <c:v>52.9</c:v>
                </c:pt>
                <c:pt idx="75">
                  <c:v>52.7</c:v>
                </c:pt>
                <c:pt idx="76">
                  <c:v>52.5</c:v>
                </c:pt>
                <c:pt idx="77">
                  <c:v>52.3</c:v>
                </c:pt>
                <c:pt idx="78">
                  <c:v>52.6</c:v>
                </c:pt>
                <c:pt idx="79">
                  <c:v>52.4</c:v>
                </c:pt>
                <c:pt idx="80">
                  <c:v>51.9</c:v>
                </c:pt>
                <c:pt idx="81">
                  <c:v>51.5</c:v>
                </c:pt>
                <c:pt idx="82">
                  <c:v>51.1</c:v>
                </c:pt>
                <c:pt idx="83">
                  <c:v>50.7</c:v>
                </c:pt>
                <c:pt idx="84">
                  <c:v>50.4</c:v>
                </c:pt>
                <c:pt idx="85">
                  <c:v>50.8</c:v>
                </c:pt>
                <c:pt idx="86">
                  <c:v>50.3</c:v>
                </c:pt>
                <c:pt idx="87">
                  <c:v>49.9</c:v>
                </c:pt>
                <c:pt idx="88">
                  <c:v>49.6</c:v>
                </c:pt>
                <c:pt idx="89">
                  <c:v>49.8</c:v>
                </c:pt>
                <c:pt idx="90">
                  <c:v>49.9</c:v>
                </c:pt>
                <c:pt idx="91">
                  <c:v>49.5</c:v>
                </c:pt>
                <c:pt idx="92">
                  <c:v>49.6</c:v>
                </c:pt>
                <c:pt idx="93">
                  <c:v>49.8</c:v>
                </c:pt>
                <c:pt idx="94">
                  <c:v>50.1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77-46A5-9954-A3BA0B3843A4}"/>
            </c:ext>
          </c:extLst>
        </c:ser>
        <c:ser>
          <c:idx val="1"/>
          <c:order val="1"/>
          <c:tx>
            <c:strRef>
              <c:f>Singapore!$D$1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Singapore!$B$2:$B$96</c:f>
              <c:numCache>
                <c:formatCode>m/d/yyyy</c:formatCode>
                <c:ptCount val="95"/>
                <c:pt idx="0">
                  <c:v>40940</c:v>
                </c:pt>
                <c:pt idx="1">
                  <c:v>40969</c:v>
                </c:pt>
                <c:pt idx="2">
                  <c:v>41000</c:v>
                </c:pt>
                <c:pt idx="3">
                  <c:v>41030</c:v>
                </c:pt>
                <c:pt idx="4">
                  <c:v>41061</c:v>
                </c:pt>
                <c:pt idx="5">
                  <c:v>41091</c:v>
                </c:pt>
                <c:pt idx="6">
                  <c:v>44154</c:v>
                </c:pt>
                <c:pt idx="7">
                  <c:v>41153</c:v>
                </c:pt>
                <c:pt idx="8">
                  <c:v>41183</c:v>
                </c:pt>
                <c:pt idx="9">
                  <c:v>41214</c:v>
                </c:pt>
                <c:pt idx="10">
                  <c:v>41244</c:v>
                </c:pt>
                <c:pt idx="11">
                  <c:v>41275</c:v>
                </c:pt>
                <c:pt idx="12">
                  <c:v>41306</c:v>
                </c:pt>
                <c:pt idx="13">
                  <c:v>41334</c:v>
                </c:pt>
                <c:pt idx="14">
                  <c:v>41365</c:v>
                </c:pt>
                <c:pt idx="15">
                  <c:v>41395</c:v>
                </c:pt>
                <c:pt idx="16">
                  <c:v>41426</c:v>
                </c:pt>
                <c:pt idx="17">
                  <c:v>41456</c:v>
                </c:pt>
                <c:pt idx="18">
                  <c:v>41487</c:v>
                </c:pt>
                <c:pt idx="19">
                  <c:v>41518</c:v>
                </c:pt>
                <c:pt idx="20">
                  <c:v>41548</c:v>
                </c:pt>
                <c:pt idx="21">
                  <c:v>41579</c:v>
                </c:pt>
                <c:pt idx="22">
                  <c:v>41609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42125</c:v>
                </c:pt>
                <c:pt idx="40">
                  <c:v>42156</c:v>
                </c:pt>
                <c:pt idx="41">
                  <c:v>42186</c:v>
                </c:pt>
                <c:pt idx="42">
                  <c:v>42217</c:v>
                </c:pt>
                <c:pt idx="43">
                  <c:v>42248</c:v>
                </c:pt>
                <c:pt idx="44">
                  <c:v>42278</c:v>
                </c:pt>
                <c:pt idx="45">
                  <c:v>42309</c:v>
                </c:pt>
                <c:pt idx="46">
                  <c:v>42339</c:v>
                </c:pt>
                <c:pt idx="47">
                  <c:v>42370</c:v>
                </c:pt>
                <c:pt idx="48">
                  <c:v>42401</c:v>
                </c:pt>
                <c:pt idx="49">
                  <c:v>42430</c:v>
                </c:pt>
                <c:pt idx="50">
                  <c:v>42461</c:v>
                </c:pt>
                <c:pt idx="51">
                  <c:v>42491</c:v>
                </c:pt>
                <c:pt idx="52">
                  <c:v>42522</c:v>
                </c:pt>
                <c:pt idx="53">
                  <c:v>42552</c:v>
                </c:pt>
                <c:pt idx="54">
                  <c:v>42583</c:v>
                </c:pt>
                <c:pt idx="55">
                  <c:v>42614</c:v>
                </c:pt>
                <c:pt idx="56">
                  <c:v>42644</c:v>
                </c:pt>
                <c:pt idx="57">
                  <c:v>42675</c:v>
                </c:pt>
                <c:pt idx="58">
                  <c:v>42705</c:v>
                </c:pt>
                <c:pt idx="59">
                  <c:v>42736</c:v>
                </c:pt>
                <c:pt idx="60">
                  <c:v>42767</c:v>
                </c:pt>
                <c:pt idx="61">
                  <c:v>42795</c:v>
                </c:pt>
                <c:pt idx="62">
                  <c:v>42826</c:v>
                </c:pt>
                <c:pt idx="63">
                  <c:v>42856</c:v>
                </c:pt>
                <c:pt idx="64">
                  <c:v>42887</c:v>
                </c:pt>
                <c:pt idx="65">
                  <c:v>42917</c:v>
                </c:pt>
                <c:pt idx="66">
                  <c:v>42948</c:v>
                </c:pt>
                <c:pt idx="67">
                  <c:v>42979</c:v>
                </c:pt>
                <c:pt idx="68">
                  <c:v>43009</c:v>
                </c:pt>
                <c:pt idx="69">
                  <c:v>43040</c:v>
                </c:pt>
                <c:pt idx="70">
                  <c:v>43070</c:v>
                </c:pt>
                <c:pt idx="71">
                  <c:v>43101</c:v>
                </c:pt>
                <c:pt idx="72">
                  <c:v>43132</c:v>
                </c:pt>
                <c:pt idx="73">
                  <c:v>43160</c:v>
                </c:pt>
                <c:pt idx="74">
                  <c:v>43191</c:v>
                </c:pt>
                <c:pt idx="75">
                  <c:v>43221</c:v>
                </c:pt>
                <c:pt idx="76">
                  <c:v>43252</c:v>
                </c:pt>
                <c:pt idx="77">
                  <c:v>43282</c:v>
                </c:pt>
                <c:pt idx="78">
                  <c:v>43313</c:v>
                </c:pt>
                <c:pt idx="79">
                  <c:v>43344</c:v>
                </c:pt>
                <c:pt idx="80">
                  <c:v>43374</c:v>
                </c:pt>
                <c:pt idx="81">
                  <c:v>43405</c:v>
                </c:pt>
                <c:pt idx="82">
                  <c:v>43435</c:v>
                </c:pt>
                <c:pt idx="83">
                  <c:v>43466</c:v>
                </c:pt>
                <c:pt idx="84">
                  <c:v>43497</c:v>
                </c:pt>
                <c:pt idx="85">
                  <c:v>43525</c:v>
                </c:pt>
                <c:pt idx="86">
                  <c:v>43556</c:v>
                </c:pt>
                <c:pt idx="87">
                  <c:v>43586</c:v>
                </c:pt>
                <c:pt idx="88">
                  <c:v>43617</c:v>
                </c:pt>
                <c:pt idx="89">
                  <c:v>43647</c:v>
                </c:pt>
                <c:pt idx="90">
                  <c:v>43678</c:v>
                </c:pt>
                <c:pt idx="91">
                  <c:v>43709</c:v>
                </c:pt>
                <c:pt idx="92">
                  <c:v>43739</c:v>
                </c:pt>
                <c:pt idx="93">
                  <c:v>43770</c:v>
                </c:pt>
                <c:pt idx="94">
                  <c:v>43800</c:v>
                </c:pt>
              </c:numCache>
            </c:numRef>
          </c:cat>
          <c:val>
            <c:numRef>
              <c:f>Singapore!$D$2:$D$96</c:f>
              <c:numCache>
                <c:formatCode>0.00</c:formatCode>
                <c:ptCount val="95"/>
                <c:pt idx="1">
                  <c:v>-0.19999999999999574</c:v>
                </c:pt>
                <c:pt idx="2">
                  <c:v>-0.5</c:v>
                </c:pt>
                <c:pt idx="3">
                  <c:v>0.69999999999999574</c:v>
                </c:pt>
                <c:pt idx="4">
                  <c:v>0</c:v>
                </c:pt>
                <c:pt idx="5">
                  <c:v>-0.60000000000000142</c:v>
                </c:pt>
                <c:pt idx="6">
                  <c:v>0</c:v>
                </c:pt>
                <c:pt idx="7">
                  <c:v>-1.0999999999999943</c:v>
                </c:pt>
                <c:pt idx="8">
                  <c:v>-0.40000000000000568</c:v>
                </c:pt>
                <c:pt idx="9">
                  <c:v>0.5</c:v>
                </c:pt>
                <c:pt idx="10">
                  <c:v>-0.19999999999999574</c:v>
                </c:pt>
                <c:pt idx="11">
                  <c:v>1.6000000000000014</c:v>
                </c:pt>
                <c:pt idx="12">
                  <c:v>-0.80000000000000426</c:v>
                </c:pt>
                <c:pt idx="13">
                  <c:v>1.2000000000000028</c:v>
                </c:pt>
                <c:pt idx="14">
                  <c:v>-0.30000000000000426</c:v>
                </c:pt>
                <c:pt idx="15">
                  <c:v>0.80000000000000426</c:v>
                </c:pt>
                <c:pt idx="16">
                  <c:v>0.60000000000000142</c:v>
                </c:pt>
                <c:pt idx="17">
                  <c:v>9.9999999999994316E-2</c:v>
                </c:pt>
                <c:pt idx="18">
                  <c:v>-1.2999999999999972</c:v>
                </c:pt>
                <c:pt idx="19">
                  <c:v>0</c:v>
                </c:pt>
                <c:pt idx="20">
                  <c:v>0.70000000000000284</c:v>
                </c:pt>
                <c:pt idx="21">
                  <c:v>-0.40000000000000568</c:v>
                </c:pt>
                <c:pt idx="22">
                  <c:v>-1.0999999999999943</c:v>
                </c:pt>
                <c:pt idx="23">
                  <c:v>0.79999999999999716</c:v>
                </c:pt>
                <c:pt idx="24">
                  <c:v>0.39999999999999858</c:v>
                </c:pt>
                <c:pt idx="25">
                  <c:v>-0.10000000000000142</c:v>
                </c:pt>
                <c:pt idx="26">
                  <c:v>0.30000000000000426</c:v>
                </c:pt>
                <c:pt idx="27">
                  <c:v>-0.30000000000000426</c:v>
                </c:pt>
                <c:pt idx="28">
                  <c:v>-0.29999999999999716</c:v>
                </c:pt>
                <c:pt idx="29">
                  <c:v>1</c:v>
                </c:pt>
                <c:pt idx="30">
                  <c:v>-1.7999999999999972</c:v>
                </c:pt>
                <c:pt idx="31">
                  <c:v>0.79999999999999716</c:v>
                </c:pt>
                <c:pt idx="32">
                  <c:v>1.3999999999999986</c:v>
                </c:pt>
                <c:pt idx="33">
                  <c:v>-0.10000000000000142</c:v>
                </c:pt>
                <c:pt idx="34">
                  <c:v>-2.1999999999999957</c:v>
                </c:pt>
                <c:pt idx="35">
                  <c:v>0.29999999999999716</c:v>
                </c:pt>
                <c:pt idx="36">
                  <c:v>-0.19999999999999574</c:v>
                </c:pt>
                <c:pt idx="37">
                  <c:v>-0.10000000000000142</c:v>
                </c:pt>
                <c:pt idx="38">
                  <c:v>-0.20000000000000284</c:v>
                </c:pt>
                <c:pt idx="39">
                  <c:v>0.80000000000000426</c:v>
                </c:pt>
                <c:pt idx="40">
                  <c:v>0.19999999999999574</c:v>
                </c:pt>
                <c:pt idx="41">
                  <c:v>-0.69999999999999574</c:v>
                </c:pt>
                <c:pt idx="42">
                  <c:v>-0.40000000000000568</c:v>
                </c:pt>
                <c:pt idx="43">
                  <c:v>-0.69999999999999574</c:v>
                </c:pt>
                <c:pt idx="44">
                  <c:v>0.29999999999999716</c:v>
                </c:pt>
                <c:pt idx="45">
                  <c:v>0.30000000000000426</c:v>
                </c:pt>
                <c:pt idx="46">
                  <c:v>0.29999999999999716</c:v>
                </c:pt>
                <c:pt idx="47">
                  <c:v>-0.5</c:v>
                </c:pt>
                <c:pt idx="48">
                  <c:v>-0.5</c:v>
                </c:pt>
                <c:pt idx="49">
                  <c:v>0.89999999999999858</c:v>
                </c:pt>
                <c:pt idx="50">
                  <c:v>0.39999999999999858</c:v>
                </c:pt>
                <c:pt idx="51">
                  <c:v>0</c:v>
                </c:pt>
                <c:pt idx="52">
                  <c:v>-0.19999999999999574</c:v>
                </c:pt>
                <c:pt idx="53">
                  <c:v>-0.30000000000000426</c:v>
                </c:pt>
                <c:pt idx="54">
                  <c:v>0.5</c:v>
                </c:pt>
                <c:pt idx="55">
                  <c:v>0.30000000000000426</c:v>
                </c:pt>
                <c:pt idx="56">
                  <c:v>-0.10000000000000142</c:v>
                </c:pt>
                <c:pt idx="57">
                  <c:v>0.20000000000000284</c:v>
                </c:pt>
                <c:pt idx="58">
                  <c:v>0.39999999999999858</c:v>
                </c:pt>
                <c:pt idx="59">
                  <c:v>0.39999999999999858</c:v>
                </c:pt>
                <c:pt idx="60">
                  <c:v>-0.10000000000000142</c:v>
                </c:pt>
                <c:pt idx="61">
                  <c:v>0.30000000000000426</c:v>
                </c:pt>
                <c:pt idx="62">
                  <c:v>-0.10000000000000142</c:v>
                </c:pt>
                <c:pt idx="63">
                  <c:v>-0.30000000000000426</c:v>
                </c:pt>
                <c:pt idx="64">
                  <c:v>0.10000000000000142</c:v>
                </c:pt>
                <c:pt idx="65">
                  <c:v>0.10000000000000142</c:v>
                </c:pt>
                <c:pt idx="66">
                  <c:v>0.79999999999999716</c:v>
                </c:pt>
                <c:pt idx="67">
                  <c:v>0.20000000000000284</c:v>
                </c:pt>
                <c:pt idx="68">
                  <c:v>0.60000000000000142</c:v>
                </c:pt>
                <c:pt idx="69">
                  <c:v>0.29999999999999716</c:v>
                </c:pt>
                <c:pt idx="70">
                  <c:v>-0.10000000000000142</c:v>
                </c:pt>
                <c:pt idx="71">
                  <c:v>0.30000000000000426</c:v>
                </c:pt>
                <c:pt idx="72">
                  <c:v>-0.39999999999999858</c:v>
                </c:pt>
                <c:pt idx="73">
                  <c:v>0.29999999999999716</c:v>
                </c:pt>
                <c:pt idx="74">
                  <c:v>-0.10000000000000142</c:v>
                </c:pt>
                <c:pt idx="75">
                  <c:v>-0.19999999999999574</c:v>
                </c:pt>
                <c:pt idx="76">
                  <c:v>-0.20000000000000284</c:v>
                </c:pt>
                <c:pt idx="77">
                  <c:v>-0.20000000000000284</c:v>
                </c:pt>
                <c:pt idx="78">
                  <c:v>0.30000000000000426</c:v>
                </c:pt>
                <c:pt idx="79">
                  <c:v>-0.20000000000000284</c:v>
                </c:pt>
                <c:pt idx="80">
                  <c:v>-0.5</c:v>
                </c:pt>
                <c:pt idx="81">
                  <c:v>-0.39999999999999858</c:v>
                </c:pt>
                <c:pt idx="82">
                  <c:v>-0.39999999999999858</c:v>
                </c:pt>
                <c:pt idx="83">
                  <c:v>-0.39999999999999858</c:v>
                </c:pt>
                <c:pt idx="84">
                  <c:v>-0.30000000000000426</c:v>
                </c:pt>
                <c:pt idx="85">
                  <c:v>0.39999999999999858</c:v>
                </c:pt>
                <c:pt idx="86">
                  <c:v>-0.5</c:v>
                </c:pt>
                <c:pt idx="87">
                  <c:v>-0.39999999999999858</c:v>
                </c:pt>
                <c:pt idx="88">
                  <c:v>-0.29999999999999716</c:v>
                </c:pt>
                <c:pt idx="89">
                  <c:v>0.19999999999999574</c:v>
                </c:pt>
                <c:pt idx="90">
                  <c:v>0.10000000000000142</c:v>
                </c:pt>
                <c:pt idx="91">
                  <c:v>-0.39999999999999858</c:v>
                </c:pt>
                <c:pt idx="92">
                  <c:v>0.10000000000000142</c:v>
                </c:pt>
                <c:pt idx="93">
                  <c:v>0.19999999999999574</c:v>
                </c:pt>
                <c:pt idx="94">
                  <c:v>0.30000000000000426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77-46A5-9954-A3BA0B3843A4}"/>
            </c:ext>
          </c:extLst>
        </c:ser>
        <c:ser>
          <c:idx val="2"/>
          <c:order val="2"/>
          <c:tx>
            <c:strRef>
              <c:f>Singapore!$E$1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Singapore!$B$2:$B$96</c:f>
              <c:numCache>
                <c:formatCode>m/d/yyyy</c:formatCode>
                <c:ptCount val="95"/>
                <c:pt idx="0">
                  <c:v>40940</c:v>
                </c:pt>
                <c:pt idx="1">
                  <c:v>40969</c:v>
                </c:pt>
                <c:pt idx="2">
                  <c:v>41000</c:v>
                </c:pt>
                <c:pt idx="3">
                  <c:v>41030</c:v>
                </c:pt>
                <c:pt idx="4">
                  <c:v>41061</c:v>
                </c:pt>
                <c:pt idx="5">
                  <c:v>41091</c:v>
                </c:pt>
                <c:pt idx="6">
                  <c:v>44154</c:v>
                </c:pt>
                <c:pt idx="7">
                  <c:v>41153</c:v>
                </c:pt>
                <c:pt idx="8">
                  <c:v>41183</c:v>
                </c:pt>
                <c:pt idx="9">
                  <c:v>41214</c:v>
                </c:pt>
                <c:pt idx="10">
                  <c:v>41244</c:v>
                </c:pt>
                <c:pt idx="11">
                  <c:v>41275</c:v>
                </c:pt>
                <c:pt idx="12">
                  <c:v>41306</c:v>
                </c:pt>
                <c:pt idx="13">
                  <c:v>41334</c:v>
                </c:pt>
                <c:pt idx="14">
                  <c:v>41365</c:v>
                </c:pt>
                <c:pt idx="15">
                  <c:v>41395</c:v>
                </c:pt>
                <c:pt idx="16">
                  <c:v>41426</c:v>
                </c:pt>
                <c:pt idx="17">
                  <c:v>41456</c:v>
                </c:pt>
                <c:pt idx="18">
                  <c:v>41487</c:v>
                </c:pt>
                <c:pt idx="19">
                  <c:v>41518</c:v>
                </c:pt>
                <c:pt idx="20">
                  <c:v>41548</c:v>
                </c:pt>
                <c:pt idx="21">
                  <c:v>41579</c:v>
                </c:pt>
                <c:pt idx="22">
                  <c:v>41609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42125</c:v>
                </c:pt>
                <c:pt idx="40">
                  <c:v>42156</c:v>
                </c:pt>
                <c:pt idx="41">
                  <c:v>42186</c:v>
                </c:pt>
                <c:pt idx="42">
                  <c:v>42217</c:v>
                </c:pt>
                <c:pt idx="43">
                  <c:v>42248</c:v>
                </c:pt>
                <c:pt idx="44">
                  <c:v>42278</c:v>
                </c:pt>
                <c:pt idx="45">
                  <c:v>42309</c:v>
                </c:pt>
                <c:pt idx="46">
                  <c:v>42339</c:v>
                </c:pt>
                <c:pt idx="47">
                  <c:v>42370</c:v>
                </c:pt>
                <c:pt idx="48">
                  <c:v>42401</c:v>
                </c:pt>
                <c:pt idx="49">
                  <c:v>42430</c:v>
                </c:pt>
                <c:pt idx="50">
                  <c:v>42461</c:v>
                </c:pt>
                <c:pt idx="51">
                  <c:v>42491</c:v>
                </c:pt>
                <c:pt idx="52">
                  <c:v>42522</c:v>
                </c:pt>
                <c:pt idx="53">
                  <c:v>42552</c:v>
                </c:pt>
                <c:pt idx="54">
                  <c:v>42583</c:v>
                </c:pt>
                <c:pt idx="55">
                  <c:v>42614</c:v>
                </c:pt>
                <c:pt idx="56">
                  <c:v>42644</c:v>
                </c:pt>
                <c:pt idx="57">
                  <c:v>42675</c:v>
                </c:pt>
                <c:pt idx="58">
                  <c:v>42705</c:v>
                </c:pt>
                <c:pt idx="59">
                  <c:v>42736</c:v>
                </c:pt>
                <c:pt idx="60">
                  <c:v>42767</c:v>
                </c:pt>
                <c:pt idx="61">
                  <c:v>42795</c:v>
                </c:pt>
                <c:pt idx="62">
                  <c:v>42826</c:v>
                </c:pt>
                <c:pt idx="63">
                  <c:v>42856</c:v>
                </c:pt>
                <c:pt idx="64">
                  <c:v>42887</c:v>
                </c:pt>
                <c:pt idx="65">
                  <c:v>42917</c:v>
                </c:pt>
                <c:pt idx="66">
                  <c:v>42948</c:v>
                </c:pt>
                <c:pt idx="67">
                  <c:v>42979</c:v>
                </c:pt>
                <c:pt idx="68">
                  <c:v>43009</c:v>
                </c:pt>
                <c:pt idx="69">
                  <c:v>43040</c:v>
                </c:pt>
                <c:pt idx="70">
                  <c:v>43070</c:v>
                </c:pt>
                <c:pt idx="71">
                  <c:v>43101</c:v>
                </c:pt>
                <c:pt idx="72">
                  <c:v>43132</c:v>
                </c:pt>
                <c:pt idx="73">
                  <c:v>43160</c:v>
                </c:pt>
                <c:pt idx="74">
                  <c:v>43191</c:v>
                </c:pt>
                <c:pt idx="75">
                  <c:v>43221</c:v>
                </c:pt>
                <c:pt idx="76">
                  <c:v>43252</c:v>
                </c:pt>
                <c:pt idx="77">
                  <c:v>43282</c:v>
                </c:pt>
                <c:pt idx="78">
                  <c:v>43313</c:v>
                </c:pt>
                <c:pt idx="79">
                  <c:v>43344</c:v>
                </c:pt>
                <c:pt idx="80">
                  <c:v>43374</c:v>
                </c:pt>
                <c:pt idx="81">
                  <c:v>43405</c:v>
                </c:pt>
                <c:pt idx="82">
                  <c:v>43435</c:v>
                </c:pt>
                <c:pt idx="83">
                  <c:v>43466</c:v>
                </c:pt>
                <c:pt idx="84">
                  <c:v>43497</c:v>
                </c:pt>
                <c:pt idx="85">
                  <c:v>43525</c:v>
                </c:pt>
                <c:pt idx="86">
                  <c:v>43556</c:v>
                </c:pt>
                <c:pt idx="87">
                  <c:v>43586</c:v>
                </c:pt>
                <c:pt idx="88">
                  <c:v>43617</c:v>
                </c:pt>
                <c:pt idx="89">
                  <c:v>43647</c:v>
                </c:pt>
                <c:pt idx="90">
                  <c:v>43678</c:v>
                </c:pt>
                <c:pt idx="91">
                  <c:v>43709</c:v>
                </c:pt>
                <c:pt idx="92">
                  <c:v>43739</c:v>
                </c:pt>
                <c:pt idx="93">
                  <c:v>43770</c:v>
                </c:pt>
                <c:pt idx="94">
                  <c:v>43800</c:v>
                </c:pt>
              </c:numCache>
            </c:numRef>
          </c:cat>
          <c:val>
            <c:numRef>
              <c:f>Singapore!$E$2:$E$96</c:f>
              <c:numCache>
                <c:formatCode>0.00</c:formatCode>
                <c:ptCount val="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49.590909090909101</c:v>
                </c:pt>
                <c:pt idx="12">
                  <c:v>49.5</c:v>
                </c:pt>
                <c:pt idx="13">
                  <c:v>49.536363636363632</c:v>
                </c:pt>
                <c:pt idx="14">
                  <c:v>49.590909090909093</c:v>
                </c:pt>
                <c:pt idx="15">
                  <c:v>49.654545454545456</c:v>
                </c:pt>
                <c:pt idx="16">
                  <c:v>49.77272727272728</c:v>
                </c:pt>
                <c:pt idx="17">
                  <c:v>49.954545454545453</c:v>
                </c:pt>
                <c:pt idx="18">
                  <c:v>50</c:v>
                </c:pt>
                <c:pt idx="19">
                  <c:v>50.15</c:v>
                </c:pt>
                <c:pt idx="20">
                  <c:v>50.391666666666673</c:v>
                </c:pt>
                <c:pt idx="21">
                  <c:v>50.558333333333337</c:v>
                </c:pt>
                <c:pt idx="22">
                  <c:v>50.650000000000006</c:v>
                </c:pt>
                <c:pt idx="23">
                  <c:v>50.675000000000004</c:v>
                </c:pt>
                <c:pt idx="24">
                  <c:v>50.800000000000004</c:v>
                </c:pt>
                <c:pt idx="25">
                  <c:v>50.816666666666663</c:v>
                </c:pt>
                <c:pt idx="26">
                  <c:v>50.883333333333333</c:v>
                </c:pt>
                <c:pt idx="27">
                  <c:v>50.858333333333327</c:v>
                </c:pt>
                <c:pt idx="28">
                  <c:v>50.758333333333333</c:v>
                </c:pt>
                <c:pt idx="29">
                  <c:v>50.733333333333327</c:v>
                </c:pt>
                <c:pt idx="30">
                  <c:v>50.666666666666664</c:v>
                </c:pt>
                <c:pt idx="31">
                  <c:v>50.666666666666664</c:v>
                </c:pt>
                <c:pt idx="32">
                  <c:v>50.724999999999994</c:v>
                </c:pt>
                <c:pt idx="33">
                  <c:v>50.80833333333333</c:v>
                </c:pt>
                <c:pt idx="34">
                  <c:v>50.79999999999999</c:v>
                </c:pt>
                <c:pt idx="35">
                  <c:v>50.749999999999993</c:v>
                </c:pt>
                <c:pt idx="36">
                  <c:v>50.650000000000006</c:v>
                </c:pt>
                <c:pt idx="37">
                  <c:v>50.550000000000004</c:v>
                </c:pt>
                <c:pt idx="38">
                  <c:v>50.408333333333331</c:v>
                </c:pt>
                <c:pt idx="39">
                  <c:v>50.358333333333341</c:v>
                </c:pt>
                <c:pt idx="40">
                  <c:v>50.349999999999994</c:v>
                </c:pt>
                <c:pt idx="41">
                  <c:v>50.199999999999996</c:v>
                </c:pt>
                <c:pt idx="42">
                  <c:v>50.166666666666657</c:v>
                </c:pt>
                <c:pt idx="43">
                  <c:v>50.008333333333326</c:v>
                </c:pt>
                <c:pt idx="44">
                  <c:v>49.758333333333326</c:v>
                </c:pt>
                <c:pt idx="45">
                  <c:v>49.541666666666664</c:v>
                </c:pt>
                <c:pt idx="46">
                  <c:v>49.533333333333331</c:v>
                </c:pt>
                <c:pt idx="47">
                  <c:v>49.458333333333336</c:v>
                </c:pt>
                <c:pt idx="48">
                  <c:v>49.358333333333327</c:v>
                </c:pt>
                <c:pt idx="49">
                  <c:v>49.341666666666669</c:v>
                </c:pt>
                <c:pt idx="50">
                  <c:v>49.375</c:v>
                </c:pt>
                <c:pt idx="51">
                  <c:v>49.341666666666661</c:v>
                </c:pt>
                <c:pt idx="52">
                  <c:v>49.274999999999999</c:v>
                </c:pt>
                <c:pt idx="53">
                  <c:v>49.241666666666667</c:v>
                </c:pt>
                <c:pt idx="54">
                  <c:v>49.283333333333331</c:v>
                </c:pt>
                <c:pt idx="55">
                  <c:v>49.408333333333339</c:v>
                </c:pt>
                <c:pt idx="56">
                  <c:v>49.5</c:v>
                </c:pt>
                <c:pt idx="57">
                  <c:v>49.583333333333343</c:v>
                </c:pt>
                <c:pt idx="58">
                  <c:v>49.675000000000011</c:v>
                </c:pt>
                <c:pt idx="59">
                  <c:v>49.841666666666669</c:v>
                </c:pt>
                <c:pt idx="60">
                  <c:v>50.041666666666664</c:v>
                </c:pt>
                <c:pt idx="61">
                  <c:v>50.19166666666667</c:v>
                </c:pt>
                <c:pt idx="62">
                  <c:v>50.300000000000004</c:v>
                </c:pt>
                <c:pt idx="63">
                  <c:v>50.383333333333326</c:v>
                </c:pt>
                <c:pt idx="64">
                  <c:v>50.491666666666667</c:v>
                </c:pt>
                <c:pt idx="65">
                  <c:v>50.633333333333333</c:v>
                </c:pt>
                <c:pt idx="66">
                  <c:v>50.79999999999999</c:v>
                </c:pt>
                <c:pt idx="67">
                  <c:v>50.958333333333336</c:v>
                </c:pt>
                <c:pt idx="68">
                  <c:v>51.175000000000004</c:v>
                </c:pt>
                <c:pt idx="69">
                  <c:v>51.4</c:v>
                </c:pt>
                <c:pt idx="70">
                  <c:v>51.583333333333321</c:v>
                </c:pt>
                <c:pt idx="71">
                  <c:v>51.758333333333333</c:v>
                </c:pt>
                <c:pt idx="72">
                  <c:v>51.908333333333339</c:v>
                </c:pt>
                <c:pt idx="73">
                  <c:v>52.058333333333337</c:v>
                </c:pt>
                <c:pt idx="74">
                  <c:v>52.208333333333336</c:v>
                </c:pt>
                <c:pt idx="75">
                  <c:v>52.366666666666667</c:v>
                </c:pt>
                <c:pt idx="76">
                  <c:v>52.500000000000007</c:v>
                </c:pt>
                <c:pt idx="77">
                  <c:v>52.608333333333327</c:v>
                </c:pt>
                <c:pt idx="78">
                  <c:v>52.675000000000004</c:v>
                </c:pt>
                <c:pt idx="79">
                  <c:v>52.708333333333336</c:v>
                </c:pt>
                <c:pt idx="80">
                  <c:v>52.65</c:v>
                </c:pt>
                <c:pt idx="81">
                  <c:v>52.533333333333331</c:v>
                </c:pt>
                <c:pt idx="82">
                  <c:v>52.391666666666673</c:v>
                </c:pt>
                <c:pt idx="83">
                  <c:v>52.19166666666667</c:v>
                </c:pt>
                <c:pt idx="84">
                  <c:v>52</c:v>
                </c:pt>
                <c:pt idx="85">
                  <c:v>51.816666666666663</c:v>
                </c:pt>
                <c:pt idx="86">
                  <c:v>51.599999999999994</c:v>
                </c:pt>
                <c:pt idx="87">
                  <c:v>51.366666666666653</c:v>
                </c:pt>
                <c:pt idx="88">
                  <c:v>51.125</c:v>
                </c:pt>
                <c:pt idx="89">
                  <c:v>50.916666666666657</c:v>
                </c:pt>
                <c:pt idx="90">
                  <c:v>50.691666666666663</c:v>
                </c:pt>
                <c:pt idx="91">
                  <c:v>50.449999999999996</c:v>
                </c:pt>
                <c:pt idx="92">
                  <c:v>50.258333333333333</c:v>
                </c:pt>
                <c:pt idx="93">
                  <c:v>50.116666666666667</c:v>
                </c:pt>
                <c:pt idx="94">
                  <c:v>50.033333333333331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77-46A5-9954-A3BA0B3843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'South Africa'!$C$1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Africa'!$B$2:$B$245</c:f>
              <c:numCache>
                <c:formatCode>m/d/yyyy</c:formatCode>
                <c:ptCount val="244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44154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39173</c:v>
                </c:pt>
                <c:pt idx="92">
                  <c:v>39203</c:v>
                </c:pt>
                <c:pt idx="93">
                  <c:v>39234</c:v>
                </c:pt>
                <c:pt idx="94">
                  <c:v>39264</c:v>
                </c:pt>
                <c:pt idx="95">
                  <c:v>39295</c:v>
                </c:pt>
                <c:pt idx="96">
                  <c:v>39326</c:v>
                </c:pt>
                <c:pt idx="97">
                  <c:v>39356</c:v>
                </c:pt>
                <c:pt idx="98">
                  <c:v>39387</c:v>
                </c:pt>
                <c:pt idx="99">
                  <c:v>39417</c:v>
                </c:pt>
                <c:pt idx="100">
                  <c:v>39448</c:v>
                </c:pt>
                <c:pt idx="101">
                  <c:v>39479</c:v>
                </c:pt>
                <c:pt idx="102">
                  <c:v>39508</c:v>
                </c:pt>
                <c:pt idx="103">
                  <c:v>39539</c:v>
                </c:pt>
                <c:pt idx="104">
                  <c:v>39569</c:v>
                </c:pt>
                <c:pt idx="105">
                  <c:v>39600</c:v>
                </c:pt>
                <c:pt idx="106">
                  <c:v>39630</c:v>
                </c:pt>
                <c:pt idx="107">
                  <c:v>39661</c:v>
                </c:pt>
                <c:pt idx="108">
                  <c:v>39692</c:v>
                </c:pt>
                <c:pt idx="109">
                  <c:v>39722</c:v>
                </c:pt>
                <c:pt idx="110">
                  <c:v>39753</c:v>
                </c:pt>
                <c:pt idx="111">
                  <c:v>39783</c:v>
                </c:pt>
                <c:pt idx="112">
                  <c:v>39814</c:v>
                </c:pt>
                <c:pt idx="113">
                  <c:v>39845</c:v>
                </c:pt>
                <c:pt idx="114">
                  <c:v>39873</c:v>
                </c:pt>
                <c:pt idx="115">
                  <c:v>39904</c:v>
                </c:pt>
                <c:pt idx="116">
                  <c:v>39934</c:v>
                </c:pt>
                <c:pt idx="117">
                  <c:v>39965</c:v>
                </c:pt>
                <c:pt idx="118">
                  <c:v>39995</c:v>
                </c:pt>
                <c:pt idx="119">
                  <c:v>40026</c:v>
                </c:pt>
                <c:pt idx="120">
                  <c:v>40057</c:v>
                </c:pt>
                <c:pt idx="121">
                  <c:v>40087</c:v>
                </c:pt>
                <c:pt idx="122">
                  <c:v>40118</c:v>
                </c:pt>
                <c:pt idx="123">
                  <c:v>40148</c:v>
                </c:pt>
                <c:pt idx="124">
                  <c:v>40179</c:v>
                </c:pt>
                <c:pt idx="125">
                  <c:v>40210</c:v>
                </c:pt>
                <c:pt idx="126">
                  <c:v>40238</c:v>
                </c:pt>
                <c:pt idx="127">
                  <c:v>40269</c:v>
                </c:pt>
                <c:pt idx="128">
                  <c:v>40299</c:v>
                </c:pt>
                <c:pt idx="129">
                  <c:v>40330</c:v>
                </c:pt>
                <c:pt idx="130">
                  <c:v>40360</c:v>
                </c:pt>
                <c:pt idx="131">
                  <c:v>40391</c:v>
                </c:pt>
                <c:pt idx="132">
                  <c:v>40422</c:v>
                </c:pt>
                <c:pt idx="133">
                  <c:v>40452</c:v>
                </c:pt>
                <c:pt idx="134">
                  <c:v>40483</c:v>
                </c:pt>
                <c:pt idx="135">
                  <c:v>40513</c:v>
                </c:pt>
                <c:pt idx="136">
                  <c:v>40544</c:v>
                </c:pt>
                <c:pt idx="137">
                  <c:v>40575</c:v>
                </c:pt>
                <c:pt idx="138">
                  <c:v>40603</c:v>
                </c:pt>
                <c:pt idx="139">
                  <c:v>40634</c:v>
                </c:pt>
                <c:pt idx="140">
                  <c:v>40664</c:v>
                </c:pt>
                <c:pt idx="141">
                  <c:v>40695</c:v>
                </c:pt>
                <c:pt idx="142">
                  <c:v>40725</c:v>
                </c:pt>
                <c:pt idx="143">
                  <c:v>40756</c:v>
                </c:pt>
                <c:pt idx="144">
                  <c:v>40787</c:v>
                </c:pt>
                <c:pt idx="145">
                  <c:v>40817</c:v>
                </c:pt>
                <c:pt idx="146">
                  <c:v>40848</c:v>
                </c:pt>
                <c:pt idx="147">
                  <c:v>40878</c:v>
                </c:pt>
                <c:pt idx="148">
                  <c:v>40909</c:v>
                </c:pt>
                <c:pt idx="149">
                  <c:v>40940</c:v>
                </c:pt>
                <c:pt idx="150">
                  <c:v>40969</c:v>
                </c:pt>
                <c:pt idx="151">
                  <c:v>41000</c:v>
                </c:pt>
                <c:pt idx="152">
                  <c:v>41030</c:v>
                </c:pt>
                <c:pt idx="153">
                  <c:v>41061</c:v>
                </c:pt>
                <c:pt idx="154">
                  <c:v>41091</c:v>
                </c:pt>
                <c:pt idx="155">
                  <c:v>41122</c:v>
                </c:pt>
                <c:pt idx="156">
                  <c:v>41153</c:v>
                </c:pt>
                <c:pt idx="157">
                  <c:v>41183</c:v>
                </c:pt>
                <c:pt idx="158">
                  <c:v>41214</c:v>
                </c:pt>
                <c:pt idx="159">
                  <c:v>41244</c:v>
                </c:pt>
                <c:pt idx="160">
                  <c:v>41275</c:v>
                </c:pt>
                <c:pt idx="161">
                  <c:v>41306</c:v>
                </c:pt>
                <c:pt idx="162">
                  <c:v>41334</c:v>
                </c:pt>
                <c:pt idx="163">
                  <c:v>41365</c:v>
                </c:pt>
                <c:pt idx="164">
                  <c:v>41395</c:v>
                </c:pt>
                <c:pt idx="165">
                  <c:v>41426</c:v>
                </c:pt>
                <c:pt idx="166">
                  <c:v>41456</c:v>
                </c:pt>
                <c:pt idx="167">
                  <c:v>41487</c:v>
                </c:pt>
                <c:pt idx="168">
                  <c:v>41518</c:v>
                </c:pt>
                <c:pt idx="169">
                  <c:v>41548</c:v>
                </c:pt>
                <c:pt idx="170">
                  <c:v>41579</c:v>
                </c:pt>
                <c:pt idx="171">
                  <c:v>41609</c:v>
                </c:pt>
                <c:pt idx="172">
                  <c:v>41640</c:v>
                </c:pt>
                <c:pt idx="173">
                  <c:v>41671</c:v>
                </c:pt>
                <c:pt idx="174">
                  <c:v>41699</c:v>
                </c:pt>
                <c:pt idx="175">
                  <c:v>41730</c:v>
                </c:pt>
                <c:pt idx="176">
                  <c:v>41760</c:v>
                </c:pt>
                <c:pt idx="177">
                  <c:v>41791</c:v>
                </c:pt>
                <c:pt idx="178">
                  <c:v>41821</c:v>
                </c:pt>
                <c:pt idx="179">
                  <c:v>41852</c:v>
                </c:pt>
                <c:pt idx="180">
                  <c:v>41883</c:v>
                </c:pt>
                <c:pt idx="181">
                  <c:v>41913</c:v>
                </c:pt>
                <c:pt idx="182">
                  <c:v>41944</c:v>
                </c:pt>
                <c:pt idx="183">
                  <c:v>41974</c:v>
                </c:pt>
                <c:pt idx="184">
                  <c:v>42005</c:v>
                </c:pt>
                <c:pt idx="185">
                  <c:v>42036</c:v>
                </c:pt>
                <c:pt idx="186">
                  <c:v>42064</c:v>
                </c:pt>
                <c:pt idx="187">
                  <c:v>42095</c:v>
                </c:pt>
                <c:pt idx="188">
                  <c:v>42125</c:v>
                </c:pt>
                <c:pt idx="189">
                  <c:v>42156</c:v>
                </c:pt>
                <c:pt idx="190">
                  <c:v>42186</c:v>
                </c:pt>
                <c:pt idx="191">
                  <c:v>42217</c:v>
                </c:pt>
                <c:pt idx="192">
                  <c:v>42248</c:v>
                </c:pt>
                <c:pt idx="193">
                  <c:v>42278</c:v>
                </c:pt>
                <c:pt idx="194">
                  <c:v>42309</c:v>
                </c:pt>
                <c:pt idx="195">
                  <c:v>42339</c:v>
                </c:pt>
                <c:pt idx="196">
                  <c:v>42370</c:v>
                </c:pt>
                <c:pt idx="197">
                  <c:v>42401</c:v>
                </c:pt>
                <c:pt idx="198">
                  <c:v>42430</c:v>
                </c:pt>
                <c:pt idx="199">
                  <c:v>42461</c:v>
                </c:pt>
                <c:pt idx="200">
                  <c:v>42491</c:v>
                </c:pt>
                <c:pt idx="201">
                  <c:v>42522</c:v>
                </c:pt>
                <c:pt idx="202">
                  <c:v>42552</c:v>
                </c:pt>
                <c:pt idx="203">
                  <c:v>42583</c:v>
                </c:pt>
                <c:pt idx="204">
                  <c:v>42614</c:v>
                </c:pt>
                <c:pt idx="205">
                  <c:v>42644</c:v>
                </c:pt>
                <c:pt idx="206">
                  <c:v>42675</c:v>
                </c:pt>
                <c:pt idx="207">
                  <c:v>42705</c:v>
                </c:pt>
                <c:pt idx="208">
                  <c:v>42736</c:v>
                </c:pt>
                <c:pt idx="209">
                  <c:v>42767</c:v>
                </c:pt>
                <c:pt idx="210">
                  <c:v>42795</c:v>
                </c:pt>
                <c:pt idx="211">
                  <c:v>42826</c:v>
                </c:pt>
                <c:pt idx="212">
                  <c:v>42856</c:v>
                </c:pt>
                <c:pt idx="213">
                  <c:v>42887</c:v>
                </c:pt>
                <c:pt idx="214">
                  <c:v>42917</c:v>
                </c:pt>
                <c:pt idx="215">
                  <c:v>42948</c:v>
                </c:pt>
                <c:pt idx="216">
                  <c:v>42979</c:v>
                </c:pt>
                <c:pt idx="217">
                  <c:v>43009</c:v>
                </c:pt>
                <c:pt idx="218">
                  <c:v>43040</c:v>
                </c:pt>
                <c:pt idx="219">
                  <c:v>43070</c:v>
                </c:pt>
                <c:pt idx="220">
                  <c:v>43101</c:v>
                </c:pt>
                <c:pt idx="221">
                  <c:v>43132</c:v>
                </c:pt>
                <c:pt idx="222">
                  <c:v>43160</c:v>
                </c:pt>
                <c:pt idx="223">
                  <c:v>43191</c:v>
                </c:pt>
                <c:pt idx="224">
                  <c:v>43221</c:v>
                </c:pt>
                <c:pt idx="225">
                  <c:v>43252</c:v>
                </c:pt>
                <c:pt idx="226">
                  <c:v>43282</c:v>
                </c:pt>
                <c:pt idx="227">
                  <c:v>43313</c:v>
                </c:pt>
                <c:pt idx="228">
                  <c:v>43344</c:v>
                </c:pt>
                <c:pt idx="229">
                  <c:v>43374</c:v>
                </c:pt>
                <c:pt idx="230">
                  <c:v>43405</c:v>
                </c:pt>
                <c:pt idx="231">
                  <c:v>43435</c:v>
                </c:pt>
                <c:pt idx="232">
                  <c:v>43466</c:v>
                </c:pt>
                <c:pt idx="233">
                  <c:v>43497</c:v>
                </c:pt>
                <c:pt idx="234">
                  <c:v>43525</c:v>
                </c:pt>
                <c:pt idx="235">
                  <c:v>43556</c:v>
                </c:pt>
                <c:pt idx="236">
                  <c:v>43586</c:v>
                </c:pt>
                <c:pt idx="237">
                  <c:v>43617</c:v>
                </c:pt>
                <c:pt idx="238">
                  <c:v>43647</c:v>
                </c:pt>
                <c:pt idx="239">
                  <c:v>43678</c:v>
                </c:pt>
                <c:pt idx="240">
                  <c:v>43709</c:v>
                </c:pt>
                <c:pt idx="241">
                  <c:v>43739</c:v>
                </c:pt>
                <c:pt idx="242">
                  <c:v>43770</c:v>
                </c:pt>
                <c:pt idx="243">
                  <c:v>43800</c:v>
                </c:pt>
              </c:numCache>
            </c:numRef>
          </c:cat>
          <c:val>
            <c:numRef>
              <c:f>'South Africa'!$C$2:$C$245</c:f>
              <c:numCache>
                <c:formatCode>0.00</c:formatCode>
                <c:ptCount val="244"/>
                <c:pt idx="0">
                  <c:v>50.6</c:v>
                </c:pt>
                <c:pt idx="1">
                  <c:v>50.87</c:v>
                </c:pt>
                <c:pt idx="2">
                  <c:v>51.76</c:v>
                </c:pt>
                <c:pt idx="3">
                  <c:v>52.62</c:v>
                </c:pt>
                <c:pt idx="4">
                  <c:v>53.97</c:v>
                </c:pt>
                <c:pt idx="5">
                  <c:v>54.3</c:v>
                </c:pt>
                <c:pt idx="6">
                  <c:v>47.7</c:v>
                </c:pt>
                <c:pt idx="7">
                  <c:v>53.77</c:v>
                </c:pt>
                <c:pt idx="8">
                  <c:v>52.03</c:v>
                </c:pt>
                <c:pt idx="9">
                  <c:v>49.81</c:v>
                </c:pt>
                <c:pt idx="10">
                  <c:v>48.64</c:v>
                </c:pt>
                <c:pt idx="11">
                  <c:v>51.51</c:v>
                </c:pt>
                <c:pt idx="12">
                  <c:v>49.76</c:v>
                </c:pt>
                <c:pt idx="13">
                  <c:v>53.54</c:v>
                </c:pt>
                <c:pt idx="14">
                  <c:v>50.79</c:v>
                </c:pt>
                <c:pt idx="15">
                  <c:v>47.6</c:v>
                </c:pt>
                <c:pt idx="16">
                  <c:v>50.64</c:v>
                </c:pt>
                <c:pt idx="17">
                  <c:v>53.2</c:v>
                </c:pt>
                <c:pt idx="18">
                  <c:v>51.13</c:v>
                </c:pt>
                <c:pt idx="19">
                  <c:v>51.21</c:v>
                </c:pt>
                <c:pt idx="20">
                  <c:v>53.21</c:v>
                </c:pt>
                <c:pt idx="21">
                  <c:v>52.85</c:v>
                </c:pt>
                <c:pt idx="22">
                  <c:v>49.96</c:v>
                </c:pt>
                <c:pt idx="23">
                  <c:v>50.91</c:v>
                </c:pt>
                <c:pt idx="24">
                  <c:v>50.19</c:v>
                </c:pt>
                <c:pt idx="25">
                  <c:v>50.72</c:v>
                </c:pt>
                <c:pt idx="26">
                  <c:v>52.61</c:v>
                </c:pt>
                <c:pt idx="27">
                  <c:v>52.75</c:v>
                </c:pt>
                <c:pt idx="28">
                  <c:v>54.95</c:v>
                </c:pt>
                <c:pt idx="29">
                  <c:v>52.8</c:v>
                </c:pt>
                <c:pt idx="30">
                  <c:v>53.41</c:v>
                </c:pt>
                <c:pt idx="31">
                  <c:v>57.21</c:v>
                </c:pt>
                <c:pt idx="32">
                  <c:v>56.02</c:v>
                </c:pt>
                <c:pt idx="33">
                  <c:v>55.05</c:v>
                </c:pt>
                <c:pt idx="34">
                  <c:v>54.51</c:v>
                </c:pt>
                <c:pt idx="35">
                  <c:v>53.6</c:v>
                </c:pt>
                <c:pt idx="36">
                  <c:v>55.63</c:v>
                </c:pt>
                <c:pt idx="37">
                  <c:v>54.7</c:v>
                </c:pt>
                <c:pt idx="38">
                  <c:v>53.63</c:v>
                </c:pt>
                <c:pt idx="39">
                  <c:v>52.79</c:v>
                </c:pt>
                <c:pt idx="40">
                  <c:v>51.58</c:v>
                </c:pt>
                <c:pt idx="41">
                  <c:v>51.65</c:v>
                </c:pt>
                <c:pt idx="42">
                  <c:v>49.55</c:v>
                </c:pt>
                <c:pt idx="43">
                  <c:v>48.3</c:v>
                </c:pt>
                <c:pt idx="44">
                  <c:v>46.43</c:v>
                </c:pt>
                <c:pt idx="45">
                  <c:v>45.07</c:v>
                </c:pt>
                <c:pt idx="46">
                  <c:v>47.15</c:v>
                </c:pt>
                <c:pt idx="47">
                  <c:v>48.5</c:v>
                </c:pt>
                <c:pt idx="48">
                  <c:v>45.76</c:v>
                </c:pt>
                <c:pt idx="49">
                  <c:v>47.66</c:v>
                </c:pt>
                <c:pt idx="50">
                  <c:v>50.82</c:v>
                </c:pt>
                <c:pt idx="51">
                  <c:v>49.9</c:v>
                </c:pt>
                <c:pt idx="52">
                  <c:v>52.28</c:v>
                </c:pt>
                <c:pt idx="53">
                  <c:v>51.18</c:v>
                </c:pt>
                <c:pt idx="54">
                  <c:v>53.33</c:v>
                </c:pt>
                <c:pt idx="55">
                  <c:v>53.35</c:v>
                </c:pt>
                <c:pt idx="56">
                  <c:v>53.5</c:v>
                </c:pt>
                <c:pt idx="57">
                  <c:v>53.54</c:v>
                </c:pt>
                <c:pt idx="58">
                  <c:v>52.98</c:v>
                </c:pt>
                <c:pt idx="59">
                  <c:v>54.86</c:v>
                </c:pt>
                <c:pt idx="60">
                  <c:v>54.17</c:v>
                </c:pt>
                <c:pt idx="61">
                  <c:v>53.69</c:v>
                </c:pt>
                <c:pt idx="62">
                  <c:v>51.34</c:v>
                </c:pt>
                <c:pt idx="63">
                  <c:v>54.33</c:v>
                </c:pt>
                <c:pt idx="64">
                  <c:v>50.46</c:v>
                </c:pt>
                <c:pt idx="65">
                  <c:v>53.37</c:v>
                </c:pt>
                <c:pt idx="66">
                  <c:v>56.41</c:v>
                </c:pt>
                <c:pt idx="67">
                  <c:v>53.21</c:v>
                </c:pt>
                <c:pt idx="68">
                  <c:v>52.14</c:v>
                </c:pt>
                <c:pt idx="69">
                  <c:v>55.05</c:v>
                </c:pt>
                <c:pt idx="70">
                  <c:v>53.33</c:v>
                </c:pt>
                <c:pt idx="71">
                  <c:v>53.8</c:v>
                </c:pt>
                <c:pt idx="72">
                  <c:v>50.64</c:v>
                </c:pt>
                <c:pt idx="73">
                  <c:v>50.68</c:v>
                </c:pt>
                <c:pt idx="74">
                  <c:v>51.32</c:v>
                </c:pt>
                <c:pt idx="75">
                  <c:v>52.38</c:v>
                </c:pt>
                <c:pt idx="76">
                  <c:v>49.45</c:v>
                </c:pt>
                <c:pt idx="77">
                  <c:v>50.43</c:v>
                </c:pt>
                <c:pt idx="78">
                  <c:v>50.56</c:v>
                </c:pt>
                <c:pt idx="79">
                  <c:v>52.47</c:v>
                </c:pt>
                <c:pt idx="80">
                  <c:v>53.93</c:v>
                </c:pt>
                <c:pt idx="81">
                  <c:v>57.01</c:v>
                </c:pt>
                <c:pt idx="82">
                  <c:v>57.13</c:v>
                </c:pt>
                <c:pt idx="83">
                  <c:v>55.75</c:v>
                </c:pt>
                <c:pt idx="84">
                  <c:v>55.72</c:v>
                </c:pt>
                <c:pt idx="85">
                  <c:v>53.54</c:v>
                </c:pt>
                <c:pt idx="86">
                  <c:v>54.55</c:v>
                </c:pt>
                <c:pt idx="87">
                  <c:v>54.98</c:v>
                </c:pt>
                <c:pt idx="88">
                  <c:v>55.58</c:v>
                </c:pt>
                <c:pt idx="89">
                  <c:v>57.12</c:v>
                </c:pt>
                <c:pt idx="90">
                  <c:v>57.89</c:v>
                </c:pt>
                <c:pt idx="91">
                  <c:v>56.27</c:v>
                </c:pt>
                <c:pt idx="92">
                  <c:v>56.28</c:v>
                </c:pt>
                <c:pt idx="93">
                  <c:v>56.11</c:v>
                </c:pt>
                <c:pt idx="94">
                  <c:v>56.05</c:v>
                </c:pt>
                <c:pt idx="95">
                  <c:v>53.38</c:v>
                </c:pt>
                <c:pt idx="96">
                  <c:v>52.21</c:v>
                </c:pt>
                <c:pt idx="97">
                  <c:v>53.75</c:v>
                </c:pt>
                <c:pt idx="98">
                  <c:v>53.19</c:v>
                </c:pt>
                <c:pt idx="99">
                  <c:v>51.95</c:v>
                </c:pt>
                <c:pt idx="100">
                  <c:v>51.79</c:v>
                </c:pt>
                <c:pt idx="101">
                  <c:v>48.5</c:v>
                </c:pt>
                <c:pt idx="102">
                  <c:v>46.79</c:v>
                </c:pt>
                <c:pt idx="103">
                  <c:v>54.85</c:v>
                </c:pt>
                <c:pt idx="104">
                  <c:v>51.3</c:v>
                </c:pt>
                <c:pt idx="105">
                  <c:v>47.85</c:v>
                </c:pt>
                <c:pt idx="106">
                  <c:v>48.73</c:v>
                </c:pt>
                <c:pt idx="107">
                  <c:v>51.3</c:v>
                </c:pt>
                <c:pt idx="108">
                  <c:v>49.68</c:v>
                </c:pt>
                <c:pt idx="109">
                  <c:v>48.57</c:v>
                </c:pt>
                <c:pt idx="110">
                  <c:v>43.4</c:v>
                </c:pt>
                <c:pt idx="111">
                  <c:v>43.68</c:v>
                </c:pt>
                <c:pt idx="112">
                  <c:v>44.49</c:v>
                </c:pt>
                <c:pt idx="113">
                  <c:v>44.32</c:v>
                </c:pt>
                <c:pt idx="114">
                  <c:v>39.74</c:v>
                </c:pt>
                <c:pt idx="115">
                  <c:v>38.380000000000003</c:v>
                </c:pt>
                <c:pt idx="116">
                  <c:v>40.36</c:v>
                </c:pt>
                <c:pt idx="117">
                  <c:v>40.950000000000003</c:v>
                </c:pt>
                <c:pt idx="118">
                  <c:v>41.34</c:v>
                </c:pt>
                <c:pt idx="119">
                  <c:v>41.37</c:v>
                </c:pt>
                <c:pt idx="120">
                  <c:v>46.96</c:v>
                </c:pt>
                <c:pt idx="121">
                  <c:v>47.54</c:v>
                </c:pt>
                <c:pt idx="122">
                  <c:v>50</c:v>
                </c:pt>
                <c:pt idx="123">
                  <c:v>50.89</c:v>
                </c:pt>
                <c:pt idx="124">
                  <c:v>50.92</c:v>
                </c:pt>
                <c:pt idx="125">
                  <c:v>52.84</c:v>
                </c:pt>
                <c:pt idx="126">
                  <c:v>52.76</c:v>
                </c:pt>
                <c:pt idx="127">
                  <c:v>53.69</c:v>
                </c:pt>
                <c:pt idx="128">
                  <c:v>52.66</c:v>
                </c:pt>
                <c:pt idx="129">
                  <c:v>51.4</c:v>
                </c:pt>
                <c:pt idx="130">
                  <c:v>51.85</c:v>
                </c:pt>
                <c:pt idx="131">
                  <c:v>52.66</c:v>
                </c:pt>
                <c:pt idx="132">
                  <c:v>50.41</c:v>
                </c:pt>
                <c:pt idx="133">
                  <c:v>51.77</c:v>
                </c:pt>
                <c:pt idx="134">
                  <c:v>51.24</c:v>
                </c:pt>
                <c:pt idx="135">
                  <c:v>51.07</c:v>
                </c:pt>
                <c:pt idx="136">
                  <c:v>54.82</c:v>
                </c:pt>
                <c:pt idx="137">
                  <c:v>53.2</c:v>
                </c:pt>
                <c:pt idx="138">
                  <c:v>54.09</c:v>
                </c:pt>
                <c:pt idx="139">
                  <c:v>53</c:v>
                </c:pt>
                <c:pt idx="140">
                  <c:v>52.34</c:v>
                </c:pt>
                <c:pt idx="141">
                  <c:v>53.23</c:v>
                </c:pt>
                <c:pt idx="142">
                  <c:v>48.88</c:v>
                </c:pt>
                <c:pt idx="143">
                  <c:v>49.11</c:v>
                </c:pt>
                <c:pt idx="144">
                  <c:v>52.72</c:v>
                </c:pt>
                <c:pt idx="145">
                  <c:v>52.4</c:v>
                </c:pt>
                <c:pt idx="146">
                  <c:v>52.54</c:v>
                </c:pt>
                <c:pt idx="147">
                  <c:v>51.95</c:v>
                </c:pt>
                <c:pt idx="148">
                  <c:v>53.65</c:v>
                </c:pt>
                <c:pt idx="149">
                  <c:v>51.36</c:v>
                </c:pt>
                <c:pt idx="150">
                  <c:v>52.12</c:v>
                </c:pt>
                <c:pt idx="151">
                  <c:v>50.64</c:v>
                </c:pt>
                <c:pt idx="152">
                  <c:v>51.57</c:v>
                </c:pt>
                <c:pt idx="153">
                  <c:v>49.93</c:v>
                </c:pt>
                <c:pt idx="154">
                  <c:v>50.79</c:v>
                </c:pt>
                <c:pt idx="155">
                  <c:v>50.56</c:v>
                </c:pt>
                <c:pt idx="156">
                  <c:v>49.74</c:v>
                </c:pt>
                <c:pt idx="157">
                  <c:v>50.39</c:v>
                </c:pt>
                <c:pt idx="158">
                  <c:v>51.6</c:v>
                </c:pt>
                <c:pt idx="159">
                  <c:v>50.86</c:v>
                </c:pt>
                <c:pt idx="160">
                  <c:v>49.74</c:v>
                </c:pt>
                <c:pt idx="161">
                  <c:v>51.75</c:v>
                </c:pt>
                <c:pt idx="162">
                  <c:v>50.17</c:v>
                </c:pt>
                <c:pt idx="163">
                  <c:v>50.08</c:v>
                </c:pt>
                <c:pt idx="164">
                  <c:v>50.17</c:v>
                </c:pt>
                <c:pt idx="165">
                  <c:v>51.59</c:v>
                </c:pt>
                <c:pt idx="166">
                  <c:v>51.69</c:v>
                </c:pt>
                <c:pt idx="167">
                  <c:v>54.73</c:v>
                </c:pt>
                <c:pt idx="168">
                  <c:v>51.31</c:v>
                </c:pt>
                <c:pt idx="169">
                  <c:v>50.68</c:v>
                </c:pt>
                <c:pt idx="170">
                  <c:v>52.43</c:v>
                </c:pt>
                <c:pt idx="171">
                  <c:v>51.67</c:v>
                </c:pt>
                <c:pt idx="172">
                  <c:v>50.77</c:v>
                </c:pt>
                <c:pt idx="173">
                  <c:v>52.35</c:v>
                </c:pt>
                <c:pt idx="174">
                  <c:v>51.23</c:v>
                </c:pt>
                <c:pt idx="175">
                  <c:v>49.31</c:v>
                </c:pt>
                <c:pt idx="176">
                  <c:v>46.59</c:v>
                </c:pt>
                <c:pt idx="177">
                  <c:v>49.94</c:v>
                </c:pt>
                <c:pt idx="178">
                  <c:v>49.74</c:v>
                </c:pt>
                <c:pt idx="179">
                  <c:v>50.57</c:v>
                </c:pt>
                <c:pt idx="180">
                  <c:v>50.72</c:v>
                </c:pt>
                <c:pt idx="181">
                  <c:v>50.97</c:v>
                </c:pt>
                <c:pt idx="182">
                  <c:v>52.49</c:v>
                </c:pt>
                <c:pt idx="183">
                  <c:v>52.01</c:v>
                </c:pt>
                <c:pt idx="184">
                  <c:v>51.7</c:v>
                </c:pt>
                <c:pt idx="185">
                  <c:v>48.83</c:v>
                </c:pt>
                <c:pt idx="186">
                  <c:v>49.15</c:v>
                </c:pt>
                <c:pt idx="187">
                  <c:v>48.61</c:v>
                </c:pt>
                <c:pt idx="188">
                  <c:v>51.35</c:v>
                </c:pt>
                <c:pt idx="189">
                  <c:v>50.17</c:v>
                </c:pt>
                <c:pt idx="190">
                  <c:v>50.35</c:v>
                </c:pt>
                <c:pt idx="191">
                  <c:v>50.07</c:v>
                </c:pt>
                <c:pt idx="192">
                  <c:v>49.61</c:v>
                </c:pt>
                <c:pt idx="193">
                  <c:v>48.92</c:v>
                </c:pt>
                <c:pt idx="194">
                  <c:v>46.56</c:v>
                </c:pt>
                <c:pt idx="195">
                  <c:v>48.76</c:v>
                </c:pt>
                <c:pt idx="196">
                  <c:v>47.72</c:v>
                </c:pt>
                <c:pt idx="197">
                  <c:v>49.45</c:v>
                </c:pt>
                <c:pt idx="198">
                  <c:v>50.73</c:v>
                </c:pt>
                <c:pt idx="199">
                  <c:v>52.2</c:v>
                </c:pt>
                <c:pt idx="200">
                  <c:v>51.49</c:v>
                </c:pt>
                <c:pt idx="201">
                  <c:v>52.38</c:v>
                </c:pt>
                <c:pt idx="202">
                  <c:v>51.56</c:v>
                </c:pt>
                <c:pt idx="203">
                  <c:v>49.5</c:v>
                </c:pt>
                <c:pt idx="204">
                  <c:v>50.58</c:v>
                </c:pt>
                <c:pt idx="205">
                  <c:v>49.05</c:v>
                </c:pt>
                <c:pt idx="206">
                  <c:v>48.52</c:v>
                </c:pt>
                <c:pt idx="207">
                  <c:v>46.45</c:v>
                </c:pt>
                <c:pt idx="208">
                  <c:v>50.3</c:v>
                </c:pt>
                <c:pt idx="209">
                  <c:v>51.4</c:v>
                </c:pt>
                <c:pt idx="210">
                  <c:v>50.66</c:v>
                </c:pt>
                <c:pt idx="211">
                  <c:v>47.17</c:v>
                </c:pt>
                <c:pt idx="212">
                  <c:v>49.84</c:v>
                </c:pt>
                <c:pt idx="213">
                  <c:v>48.26</c:v>
                </c:pt>
                <c:pt idx="214">
                  <c:v>45.32</c:v>
                </c:pt>
                <c:pt idx="215">
                  <c:v>48.11</c:v>
                </c:pt>
                <c:pt idx="216">
                  <c:v>48.2</c:v>
                </c:pt>
                <c:pt idx="217">
                  <c:v>50.4</c:v>
                </c:pt>
                <c:pt idx="218">
                  <c:v>50.6</c:v>
                </c:pt>
                <c:pt idx="219">
                  <c:v>47.39</c:v>
                </c:pt>
                <c:pt idx="220">
                  <c:v>49.47</c:v>
                </c:pt>
                <c:pt idx="221">
                  <c:v>49.65</c:v>
                </c:pt>
                <c:pt idx="222">
                  <c:v>48.35</c:v>
                </c:pt>
                <c:pt idx="223">
                  <c:v>48.59</c:v>
                </c:pt>
                <c:pt idx="224">
                  <c:v>50.26</c:v>
                </c:pt>
                <c:pt idx="225">
                  <c:v>49.25</c:v>
                </c:pt>
                <c:pt idx="226">
                  <c:v>50.53</c:v>
                </c:pt>
                <c:pt idx="227">
                  <c:v>48.95</c:v>
                </c:pt>
                <c:pt idx="228">
                  <c:v>48.9</c:v>
                </c:pt>
                <c:pt idx="229">
                  <c:v>46.15</c:v>
                </c:pt>
                <c:pt idx="230">
                  <c:v>50.57</c:v>
                </c:pt>
                <c:pt idx="231">
                  <c:v>50.14</c:v>
                </c:pt>
                <c:pt idx="232">
                  <c:v>50.26</c:v>
                </c:pt>
                <c:pt idx="233">
                  <c:v>49.02</c:v>
                </c:pt>
                <c:pt idx="234">
                  <c:v>48.49</c:v>
                </c:pt>
                <c:pt idx="235">
                  <c:v>47.98</c:v>
                </c:pt>
                <c:pt idx="236">
                  <c:v>48.17</c:v>
                </c:pt>
                <c:pt idx="237">
                  <c:v>49.21</c:v>
                </c:pt>
                <c:pt idx="238">
                  <c:v>50.16</c:v>
                </c:pt>
                <c:pt idx="239">
                  <c:v>46.5</c:v>
                </c:pt>
                <c:pt idx="240">
                  <c:v>45.07</c:v>
                </c:pt>
                <c:pt idx="241">
                  <c:v>48.1</c:v>
                </c:pt>
                <c:pt idx="242">
                  <c:v>47.7</c:v>
                </c:pt>
                <c:pt idx="243">
                  <c:v>47.1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14-4F51-9B25-F3A94F746DED}"/>
            </c:ext>
          </c:extLst>
        </c:ser>
        <c:ser>
          <c:idx val="1"/>
          <c:order val="1"/>
          <c:tx>
            <c:strRef>
              <c:f>'South Africa'!$D$1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Africa'!$B$2:$B$245</c:f>
              <c:numCache>
                <c:formatCode>m/d/yyyy</c:formatCode>
                <c:ptCount val="244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44154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39173</c:v>
                </c:pt>
                <c:pt idx="92">
                  <c:v>39203</c:v>
                </c:pt>
                <c:pt idx="93">
                  <c:v>39234</c:v>
                </c:pt>
                <c:pt idx="94">
                  <c:v>39264</c:v>
                </c:pt>
                <c:pt idx="95">
                  <c:v>39295</c:v>
                </c:pt>
                <c:pt idx="96">
                  <c:v>39326</c:v>
                </c:pt>
                <c:pt idx="97">
                  <c:v>39356</c:v>
                </c:pt>
                <c:pt idx="98">
                  <c:v>39387</c:v>
                </c:pt>
                <c:pt idx="99">
                  <c:v>39417</c:v>
                </c:pt>
                <c:pt idx="100">
                  <c:v>39448</c:v>
                </c:pt>
                <c:pt idx="101">
                  <c:v>39479</c:v>
                </c:pt>
                <c:pt idx="102">
                  <c:v>39508</c:v>
                </c:pt>
                <c:pt idx="103">
                  <c:v>39539</c:v>
                </c:pt>
                <c:pt idx="104">
                  <c:v>39569</c:v>
                </c:pt>
                <c:pt idx="105">
                  <c:v>39600</c:v>
                </c:pt>
                <c:pt idx="106">
                  <c:v>39630</c:v>
                </c:pt>
                <c:pt idx="107">
                  <c:v>39661</c:v>
                </c:pt>
                <c:pt idx="108">
                  <c:v>39692</c:v>
                </c:pt>
                <c:pt idx="109">
                  <c:v>39722</c:v>
                </c:pt>
                <c:pt idx="110">
                  <c:v>39753</c:v>
                </c:pt>
                <c:pt idx="111">
                  <c:v>39783</c:v>
                </c:pt>
                <c:pt idx="112">
                  <c:v>39814</c:v>
                </c:pt>
                <c:pt idx="113">
                  <c:v>39845</c:v>
                </c:pt>
                <c:pt idx="114">
                  <c:v>39873</c:v>
                </c:pt>
                <c:pt idx="115">
                  <c:v>39904</c:v>
                </c:pt>
                <c:pt idx="116">
                  <c:v>39934</c:v>
                </c:pt>
                <c:pt idx="117">
                  <c:v>39965</c:v>
                </c:pt>
                <c:pt idx="118">
                  <c:v>39995</c:v>
                </c:pt>
                <c:pt idx="119">
                  <c:v>40026</c:v>
                </c:pt>
                <c:pt idx="120">
                  <c:v>40057</c:v>
                </c:pt>
                <c:pt idx="121">
                  <c:v>40087</c:v>
                </c:pt>
                <c:pt idx="122">
                  <c:v>40118</c:v>
                </c:pt>
                <c:pt idx="123">
                  <c:v>40148</c:v>
                </c:pt>
                <c:pt idx="124">
                  <c:v>40179</c:v>
                </c:pt>
                <c:pt idx="125">
                  <c:v>40210</c:v>
                </c:pt>
                <c:pt idx="126">
                  <c:v>40238</c:v>
                </c:pt>
                <c:pt idx="127">
                  <c:v>40269</c:v>
                </c:pt>
                <c:pt idx="128">
                  <c:v>40299</c:v>
                </c:pt>
                <c:pt idx="129">
                  <c:v>40330</c:v>
                </c:pt>
                <c:pt idx="130">
                  <c:v>40360</c:v>
                </c:pt>
                <c:pt idx="131">
                  <c:v>40391</c:v>
                </c:pt>
                <c:pt idx="132">
                  <c:v>40422</c:v>
                </c:pt>
                <c:pt idx="133">
                  <c:v>40452</c:v>
                </c:pt>
                <c:pt idx="134">
                  <c:v>40483</c:v>
                </c:pt>
                <c:pt idx="135">
                  <c:v>40513</c:v>
                </c:pt>
                <c:pt idx="136">
                  <c:v>40544</c:v>
                </c:pt>
                <c:pt idx="137">
                  <c:v>40575</c:v>
                </c:pt>
                <c:pt idx="138">
                  <c:v>40603</c:v>
                </c:pt>
                <c:pt idx="139">
                  <c:v>40634</c:v>
                </c:pt>
                <c:pt idx="140">
                  <c:v>40664</c:v>
                </c:pt>
                <c:pt idx="141">
                  <c:v>40695</c:v>
                </c:pt>
                <c:pt idx="142">
                  <c:v>40725</c:v>
                </c:pt>
                <c:pt idx="143">
                  <c:v>40756</c:v>
                </c:pt>
                <c:pt idx="144">
                  <c:v>40787</c:v>
                </c:pt>
                <c:pt idx="145">
                  <c:v>40817</c:v>
                </c:pt>
                <c:pt idx="146">
                  <c:v>40848</c:v>
                </c:pt>
                <c:pt idx="147">
                  <c:v>40878</c:v>
                </c:pt>
                <c:pt idx="148">
                  <c:v>40909</c:v>
                </c:pt>
                <c:pt idx="149">
                  <c:v>40940</c:v>
                </c:pt>
                <c:pt idx="150">
                  <c:v>40969</c:v>
                </c:pt>
                <c:pt idx="151">
                  <c:v>41000</c:v>
                </c:pt>
                <c:pt idx="152">
                  <c:v>41030</c:v>
                </c:pt>
                <c:pt idx="153">
                  <c:v>41061</c:v>
                </c:pt>
                <c:pt idx="154">
                  <c:v>41091</c:v>
                </c:pt>
                <c:pt idx="155">
                  <c:v>41122</c:v>
                </c:pt>
                <c:pt idx="156">
                  <c:v>41153</c:v>
                </c:pt>
                <c:pt idx="157">
                  <c:v>41183</c:v>
                </c:pt>
                <c:pt idx="158">
                  <c:v>41214</c:v>
                </c:pt>
                <c:pt idx="159">
                  <c:v>41244</c:v>
                </c:pt>
                <c:pt idx="160">
                  <c:v>41275</c:v>
                </c:pt>
                <c:pt idx="161">
                  <c:v>41306</c:v>
                </c:pt>
                <c:pt idx="162">
                  <c:v>41334</c:v>
                </c:pt>
                <c:pt idx="163">
                  <c:v>41365</c:v>
                </c:pt>
                <c:pt idx="164">
                  <c:v>41395</c:v>
                </c:pt>
                <c:pt idx="165">
                  <c:v>41426</c:v>
                </c:pt>
                <c:pt idx="166">
                  <c:v>41456</c:v>
                </c:pt>
                <c:pt idx="167">
                  <c:v>41487</c:v>
                </c:pt>
                <c:pt idx="168">
                  <c:v>41518</c:v>
                </c:pt>
                <c:pt idx="169">
                  <c:v>41548</c:v>
                </c:pt>
                <c:pt idx="170">
                  <c:v>41579</c:v>
                </c:pt>
                <c:pt idx="171">
                  <c:v>41609</c:v>
                </c:pt>
                <c:pt idx="172">
                  <c:v>41640</c:v>
                </c:pt>
                <c:pt idx="173">
                  <c:v>41671</c:v>
                </c:pt>
                <c:pt idx="174">
                  <c:v>41699</c:v>
                </c:pt>
                <c:pt idx="175">
                  <c:v>41730</c:v>
                </c:pt>
                <c:pt idx="176">
                  <c:v>41760</c:v>
                </c:pt>
                <c:pt idx="177">
                  <c:v>41791</c:v>
                </c:pt>
                <c:pt idx="178">
                  <c:v>41821</c:v>
                </c:pt>
                <c:pt idx="179">
                  <c:v>41852</c:v>
                </c:pt>
                <c:pt idx="180">
                  <c:v>41883</c:v>
                </c:pt>
                <c:pt idx="181">
                  <c:v>41913</c:v>
                </c:pt>
                <c:pt idx="182">
                  <c:v>41944</c:v>
                </c:pt>
                <c:pt idx="183">
                  <c:v>41974</c:v>
                </c:pt>
                <c:pt idx="184">
                  <c:v>42005</c:v>
                </c:pt>
                <c:pt idx="185">
                  <c:v>42036</c:v>
                </c:pt>
                <c:pt idx="186">
                  <c:v>42064</c:v>
                </c:pt>
                <c:pt idx="187">
                  <c:v>42095</c:v>
                </c:pt>
                <c:pt idx="188">
                  <c:v>42125</c:v>
                </c:pt>
                <c:pt idx="189">
                  <c:v>42156</c:v>
                </c:pt>
                <c:pt idx="190">
                  <c:v>42186</c:v>
                </c:pt>
                <c:pt idx="191">
                  <c:v>42217</c:v>
                </c:pt>
                <c:pt idx="192">
                  <c:v>42248</c:v>
                </c:pt>
                <c:pt idx="193">
                  <c:v>42278</c:v>
                </c:pt>
                <c:pt idx="194">
                  <c:v>42309</c:v>
                </c:pt>
                <c:pt idx="195">
                  <c:v>42339</c:v>
                </c:pt>
                <c:pt idx="196">
                  <c:v>42370</c:v>
                </c:pt>
                <c:pt idx="197">
                  <c:v>42401</c:v>
                </c:pt>
                <c:pt idx="198">
                  <c:v>42430</c:v>
                </c:pt>
                <c:pt idx="199">
                  <c:v>42461</c:v>
                </c:pt>
                <c:pt idx="200">
                  <c:v>42491</c:v>
                </c:pt>
                <c:pt idx="201">
                  <c:v>42522</c:v>
                </c:pt>
                <c:pt idx="202">
                  <c:v>42552</c:v>
                </c:pt>
                <c:pt idx="203">
                  <c:v>42583</c:v>
                </c:pt>
                <c:pt idx="204">
                  <c:v>42614</c:v>
                </c:pt>
                <c:pt idx="205">
                  <c:v>42644</c:v>
                </c:pt>
                <c:pt idx="206">
                  <c:v>42675</c:v>
                </c:pt>
                <c:pt idx="207">
                  <c:v>42705</c:v>
                </c:pt>
                <c:pt idx="208">
                  <c:v>42736</c:v>
                </c:pt>
                <c:pt idx="209">
                  <c:v>42767</c:v>
                </c:pt>
                <c:pt idx="210">
                  <c:v>42795</c:v>
                </c:pt>
                <c:pt idx="211">
                  <c:v>42826</c:v>
                </c:pt>
                <c:pt idx="212">
                  <c:v>42856</c:v>
                </c:pt>
                <c:pt idx="213">
                  <c:v>42887</c:v>
                </c:pt>
                <c:pt idx="214">
                  <c:v>42917</c:v>
                </c:pt>
                <c:pt idx="215">
                  <c:v>42948</c:v>
                </c:pt>
                <c:pt idx="216">
                  <c:v>42979</c:v>
                </c:pt>
                <c:pt idx="217">
                  <c:v>43009</c:v>
                </c:pt>
                <c:pt idx="218">
                  <c:v>43040</c:v>
                </c:pt>
                <c:pt idx="219">
                  <c:v>43070</c:v>
                </c:pt>
                <c:pt idx="220">
                  <c:v>43101</c:v>
                </c:pt>
                <c:pt idx="221">
                  <c:v>43132</c:v>
                </c:pt>
                <c:pt idx="222">
                  <c:v>43160</c:v>
                </c:pt>
                <c:pt idx="223">
                  <c:v>43191</c:v>
                </c:pt>
                <c:pt idx="224">
                  <c:v>43221</c:v>
                </c:pt>
                <c:pt idx="225">
                  <c:v>43252</c:v>
                </c:pt>
                <c:pt idx="226">
                  <c:v>43282</c:v>
                </c:pt>
                <c:pt idx="227">
                  <c:v>43313</c:v>
                </c:pt>
                <c:pt idx="228">
                  <c:v>43344</c:v>
                </c:pt>
                <c:pt idx="229">
                  <c:v>43374</c:v>
                </c:pt>
                <c:pt idx="230">
                  <c:v>43405</c:v>
                </c:pt>
                <c:pt idx="231">
                  <c:v>43435</c:v>
                </c:pt>
                <c:pt idx="232">
                  <c:v>43466</c:v>
                </c:pt>
                <c:pt idx="233">
                  <c:v>43497</c:v>
                </c:pt>
                <c:pt idx="234">
                  <c:v>43525</c:v>
                </c:pt>
                <c:pt idx="235">
                  <c:v>43556</c:v>
                </c:pt>
                <c:pt idx="236">
                  <c:v>43586</c:v>
                </c:pt>
                <c:pt idx="237">
                  <c:v>43617</c:v>
                </c:pt>
                <c:pt idx="238">
                  <c:v>43647</c:v>
                </c:pt>
                <c:pt idx="239">
                  <c:v>43678</c:v>
                </c:pt>
                <c:pt idx="240">
                  <c:v>43709</c:v>
                </c:pt>
                <c:pt idx="241">
                  <c:v>43739</c:v>
                </c:pt>
                <c:pt idx="242">
                  <c:v>43770</c:v>
                </c:pt>
                <c:pt idx="243">
                  <c:v>43800</c:v>
                </c:pt>
              </c:numCache>
            </c:numRef>
          </c:cat>
          <c:val>
            <c:numRef>
              <c:f>'South Africa'!$D$2:$D$245</c:f>
              <c:numCache>
                <c:formatCode>0.00</c:formatCode>
                <c:ptCount val="244"/>
                <c:pt idx="1">
                  <c:v>0.26999999999999602</c:v>
                </c:pt>
                <c:pt idx="2">
                  <c:v>0.89000000000000057</c:v>
                </c:pt>
                <c:pt idx="3">
                  <c:v>0.85999999999999943</c:v>
                </c:pt>
                <c:pt idx="4">
                  <c:v>1.3500000000000014</c:v>
                </c:pt>
                <c:pt idx="5">
                  <c:v>0.32999999999999829</c:v>
                </c:pt>
                <c:pt idx="6">
                  <c:v>-6.5999999999999943</c:v>
                </c:pt>
                <c:pt idx="7">
                  <c:v>6.07</c:v>
                </c:pt>
                <c:pt idx="8">
                  <c:v>-1.740000000000002</c:v>
                </c:pt>
                <c:pt idx="9">
                  <c:v>-2.2199999999999989</c:v>
                </c:pt>
                <c:pt idx="10">
                  <c:v>-1.1700000000000017</c:v>
                </c:pt>
                <c:pt idx="11">
                  <c:v>2.8699999999999974</c:v>
                </c:pt>
                <c:pt idx="12">
                  <c:v>-1.75</c:v>
                </c:pt>
                <c:pt idx="13">
                  <c:v>3.7800000000000011</c:v>
                </c:pt>
                <c:pt idx="14">
                  <c:v>-2.75</c:v>
                </c:pt>
                <c:pt idx="15">
                  <c:v>-3.1899999999999977</c:v>
                </c:pt>
                <c:pt idx="16">
                  <c:v>3.0399999999999991</c:v>
                </c:pt>
                <c:pt idx="17">
                  <c:v>2.5600000000000023</c:v>
                </c:pt>
                <c:pt idx="18">
                  <c:v>-2.0700000000000003</c:v>
                </c:pt>
                <c:pt idx="19">
                  <c:v>7.9999999999998295E-2</c:v>
                </c:pt>
                <c:pt idx="20">
                  <c:v>2</c:v>
                </c:pt>
                <c:pt idx="21">
                  <c:v>-0.35999999999999943</c:v>
                </c:pt>
                <c:pt idx="22">
                  <c:v>-2.8900000000000006</c:v>
                </c:pt>
                <c:pt idx="23">
                  <c:v>0.94999999999999574</c:v>
                </c:pt>
                <c:pt idx="24">
                  <c:v>-0.71999999999999886</c:v>
                </c:pt>
                <c:pt idx="25">
                  <c:v>0.53000000000000114</c:v>
                </c:pt>
                <c:pt idx="26">
                  <c:v>1.8900000000000006</c:v>
                </c:pt>
                <c:pt idx="27">
                  <c:v>0.14000000000000057</c:v>
                </c:pt>
                <c:pt idx="28">
                  <c:v>2.2000000000000028</c:v>
                </c:pt>
                <c:pt idx="29">
                  <c:v>-2.1500000000000057</c:v>
                </c:pt>
                <c:pt idx="30">
                  <c:v>0.60999999999999943</c:v>
                </c:pt>
                <c:pt idx="31">
                  <c:v>3.8000000000000043</c:v>
                </c:pt>
                <c:pt idx="32">
                  <c:v>-1.1899999999999977</c:v>
                </c:pt>
                <c:pt idx="33">
                  <c:v>-0.97000000000000597</c:v>
                </c:pt>
                <c:pt idx="34">
                  <c:v>-0.53999999999999915</c:v>
                </c:pt>
                <c:pt idx="35">
                  <c:v>-0.90999999999999659</c:v>
                </c:pt>
                <c:pt idx="36">
                  <c:v>2.0300000000000011</c:v>
                </c:pt>
                <c:pt idx="37">
                  <c:v>-0.92999999999999972</c:v>
                </c:pt>
                <c:pt idx="38">
                  <c:v>-1.0700000000000003</c:v>
                </c:pt>
                <c:pt idx="39">
                  <c:v>-0.84000000000000341</c:v>
                </c:pt>
                <c:pt idx="40">
                  <c:v>-1.2100000000000009</c:v>
                </c:pt>
                <c:pt idx="41">
                  <c:v>7.0000000000000284E-2</c:v>
                </c:pt>
                <c:pt idx="42">
                  <c:v>-2.1000000000000014</c:v>
                </c:pt>
                <c:pt idx="43">
                  <c:v>-1.25</c:v>
                </c:pt>
                <c:pt idx="44">
                  <c:v>-1.8699999999999974</c:v>
                </c:pt>
                <c:pt idx="45">
                  <c:v>-1.3599999999999994</c:v>
                </c:pt>
                <c:pt idx="46">
                  <c:v>2.0799999999999983</c:v>
                </c:pt>
                <c:pt idx="47">
                  <c:v>1.3500000000000014</c:v>
                </c:pt>
                <c:pt idx="48">
                  <c:v>-2.740000000000002</c:v>
                </c:pt>
                <c:pt idx="49">
                  <c:v>1.8999999999999986</c:v>
                </c:pt>
                <c:pt idx="50">
                  <c:v>3.1600000000000037</c:v>
                </c:pt>
                <c:pt idx="51">
                  <c:v>-0.92000000000000171</c:v>
                </c:pt>
                <c:pt idx="52">
                  <c:v>2.3800000000000026</c:v>
                </c:pt>
                <c:pt idx="53">
                  <c:v>-1.1000000000000014</c:v>
                </c:pt>
                <c:pt idx="54">
                  <c:v>2.1499999999999986</c:v>
                </c:pt>
                <c:pt idx="55">
                  <c:v>2.0000000000003126E-2</c:v>
                </c:pt>
                <c:pt idx="56">
                  <c:v>0.14999999999999858</c:v>
                </c:pt>
                <c:pt idx="57">
                  <c:v>3.9999999999999147E-2</c:v>
                </c:pt>
                <c:pt idx="58">
                  <c:v>-0.56000000000000227</c:v>
                </c:pt>
                <c:pt idx="59">
                  <c:v>1.8800000000000026</c:v>
                </c:pt>
                <c:pt idx="60">
                  <c:v>-0.68999999999999773</c:v>
                </c:pt>
                <c:pt idx="61">
                  <c:v>-0.48000000000000398</c:v>
                </c:pt>
                <c:pt idx="62">
                  <c:v>-2.3499999999999943</c:v>
                </c:pt>
                <c:pt idx="63">
                  <c:v>2.9899999999999949</c:v>
                </c:pt>
                <c:pt idx="64">
                  <c:v>-3.8699999999999974</c:v>
                </c:pt>
                <c:pt idx="65">
                  <c:v>2.9099999999999966</c:v>
                </c:pt>
                <c:pt idx="66">
                  <c:v>3.0399999999999991</c:v>
                </c:pt>
                <c:pt idx="67">
                  <c:v>-3.1999999999999957</c:v>
                </c:pt>
                <c:pt idx="68">
                  <c:v>-1.0700000000000003</c:v>
                </c:pt>
                <c:pt idx="69">
                  <c:v>2.9099999999999966</c:v>
                </c:pt>
                <c:pt idx="70">
                  <c:v>-1.7199999999999989</c:v>
                </c:pt>
                <c:pt idx="71">
                  <c:v>0.46999999999999886</c:v>
                </c:pt>
                <c:pt idx="72">
                  <c:v>-3.1599999999999966</c:v>
                </c:pt>
                <c:pt idx="73">
                  <c:v>3.9999999999999147E-2</c:v>
                </c:pt>
                <c:pt idx="74">
                  <c:v>0.64000000000000057</c:v>
                </c:pt>
                <c:pt idx="75">
                  <c:v>1.0600000000000023</c:v>
                </c:pt>
                <c:pt idx="76">
                  <c:v>-2.9299999999999997</c:v>
                </c:pt>
                <c:pt idx="77">
                  <c:v>0.97999999999999687</c:v>
                </c:pt>
                <c:pt idx="78">
                  <c:v>0.13000000000000256</c:v>
                </c:pt>
                <c:pt idx="79">
                  <c:v>1.9099999999999966</c:v>
                </c:pt>
                <c:pt idx="80">
                  <c:v>1.4600000000000009</c:v>
                </c:pt>
                <c:pt idx="81">
                  <c:v>3.0799999999999983</c:v>
                </c:pt>
                <c:pt idx="82">
                  <c:v>0.12000000000000455</c:v>
                </c:pt>
                <c:pt idx="83">
                  <c:v>-1.3800000000000026</c:v>
                </c:pt>
                <c:pt idx="84">
                  <c:v>-3.0000000000001137E-2</c:v>
                </c:pt>
                <c:pt idx="85">
                  <c:v>-2.1799999999999997</c:v>
                </c:pt>
                <c:pt idx="86">
                  <c:v>1.009999999999998</c:v>
                </c:pt>
                <c:pt idx="87">
                  <c:v>0.42999999999999972</c:v>
                </c:pt>
                <c:pt idx="88">
                  <c:v>0.60000000000000142</c:v>
                </c:pt>
                <c:pt idx="89">
                  <c:v>1.5399999999999991</c:v>
                </c:pt>
                <c:pt idx="90">
                  <c:v>0.77000000000000313</c:v>
                </c:pt>
                <c:pt idx="91">
                  <c:v>-1.6199999999999974</c:v>
                </c:pt>
                <c:pt idx="92">
                  <c:v>9.9999999999980105E-3</c:v>
                </c:pt>
                <c:pt idx="93">
                  <c:v>-0.17000000000000171</c:v>
                </c:pt>
                <c:pt idx="94">
                  <c:v>-6.0000000000002274E-2</c:v>
                </c:pt>
                <c:pt idx="95">
                  <c:v>-2.6699999999999946</c:v>
                </c:pt>
                <c:pt idx="96">
                  <c:v>-1.1700000000000017</c:v>
                </c:pt>
                <c:pt idx="97">
                  <c:v>1.5399999999999991</c:v>
                </c:pt>
                <c:pt idx="98">
                  <c:v>-0.56000000000000227</c:v>
                </c:pt>
                <c:pt idx="99">
                  <c:v>-1.2399999999999949</c:v>
                </c:pt>
                <c:pt idx="100">
                  <c:v>-0.16000000000000369</c:v>
                </c:pt>
                <c:pt idx="101">
                  <c:v>-3.2899999999999991</c:v>
                </c:pt>
                <c:pt idx="102">
                  <c:v>-1.7100000000000009</c:v>
                </c:pt>
                <c:pt idx="103">
                  <c:v>8.0600000000000023</c:v>
                </c:pt>
                <c:pt idx="104">
                  <c:v>-3.5500000000000043</c:v>
                </c:pt>
                <c:pt idx="105">
                  <c:v>-3.4499999999999957</c:v>
                </c:pt>
                <c:pt idx="106">
                  <c:v>0.87999999999999545</c:v>
                </c:pt>
                <c:pt idx="107">
                  <c:v>2.5700000000000003</c:v>
                </c:pt>
                <c:pt idx="108">
                  <c:v>-1.6199999999999974</c:v>
                </c:pt>
                <c:pt idx="109">
                  <c:v>-1.1099999999999994</c:v>
                </c:pt>
                <c:pt idx="110">
                  <c:v>-5.1700000000000017</c:v>
                </c:pt>
                <c:pt idx="111">
                  <c:v>0.28000000000000114</c:v>
                </c:pt>
                <c:pt idx="112">
                  <c:v>0.81000000000000227</c:v>
                </c:pt>
                <c:pt idx="113">
                  <c:v>-0.17000000000000171</c:v>
                </c:pt>
                <c:pt idx="114">
                  <c:v>-4.5799999999999983</c:v>
                </c:pt>
                <c:pt idx="115">
                  <c:v>-1.3599999999999994</c:v>
                </c:pt>
                <c:pt idx="116">
                  <c:v>1.9799999999999969</c:v>
                </c:pt>
                <c:pt idx="117">
                  <c:v>0.59000000000000341</c:v>
                </c:pt>
                <c:pt idx="118">
                  <c:v>0.39000000000000057</c:v>
                </c:pt>
                <c:pt idx="119">
                  <c:v>2.9999999999994031E-2</c:v>
                </c:pt>
                <c:pt idx="120">
                  <c:v>5.5900000000000034</c:v>
                </c:pt>
                <c:pt idx="121">
                  <c:v>0.57999999999999829</c:v>
                </c:pt>
                <c:pt idx="122">
                  <c:v>2.4600000000000009</c:v>
                </c:pt>
                <c:pt idx="123">
                  <c:v>0.89000000000000057</c:v>
                </c:pt>
                <c:pt idx="124">
                  <c:v>3.0000000000001137E-2</c:v>
                </c:pt>
                <c:pt idx="125">
                  <c:v>1.9200000000000017</c:v>
                </c:pt>
                <c:pt idx="126">
                  <c:v>-8.00000000000054E-2</c:v>
                </c:pt>
                <c:pt idx="127">
                  <c:v>0.92999999999999972</c:v>
                </c:pt>
                <c:pt idx="128">
                  <c:v>-1.0300000000000011</c:v>
                </c:pt>
                <c:pt idx="129">
                  <c:v>-1.259999999999998</c:v>
                </c:pt>
                <c:pt idx="130">
                  <c:v>0.45000000000000284</c:v>
                </c:pt>
                <c:pt idx="131">
                  <c:v>0.80999999999999517</c:v>
                </c:pt>
                <c:pt idx="132">
                  <c:v>-2.25</c:v>
                </c:pt>
                <c:pt idx="133">
                  <c:v>1.3600000000000065</c:v>
                </c:pt>
                <c:pt idx="134">
                  <c:v>-0.53000000000000114</c:v>
                </c:pt>
                <c:pt idx="135">
                  <c:v>-0.17000000000000171</c:v>
                </c:pt>
                <c:pt idx="136">
                  <c:v>3.75</c:v>
                </c:pt>
                <c:pt idx="137">
                  <c:v>-1.6199999999999974</c:v>
                </c:pt>
                <c:pt idx="138">
                  <c:v>0.89000000000000057</c:v>
                </c:pt>
                <c:pt idx="139">
                  <c:v>-1.0900000000000034</c:v>
                </c:pt>
                <c:pt idx="140">
                  <c:v>-0.65999999999999659</c:v>
                </c:pt>
                <c:pt idx="141">
                  <c:v>0.88999999999999346</c:v>
                </c:pt>
                <c:pt idx="142">
                  <c:v>-4.3499999999999943</c:v>
                </c:pt>
                <c:pt idx="143">
                  <c:v>0.22999999999999687</c:v>
                </c:pt>
                <c:pt idx="144">
                  <c:v>3.6099999999999994</c:v>
                </c:pt>
                <c:pt idx="145">
                  <c:v>-0.32000000000000028</c:v>
                </c:pt>
                <c:pt idx="146">
                  <c:v>0.14000000000000057</c:v>
                </c:pt>
                <c:pt idx="147">
                  <c:v>-0.58999999999999631</c:v>
                </c:pt>
                <c:pt idx="148">
                  <c:v>1.6999999999999957</c:v>
                </c:pt>
                <c:pt idx="149">
                  <c:v>-2.2899999999999991</c:v>
                </c:pt>
                <c:pt idx="150">
                  <c:v>0.75999999999999801</c:v>
                </c:pt>
                <c:pt idx="151">
                  <c:v>-1.4799999999999969</c:v>
                </c:pt>
                <c:pt idx="152">
                  <c:v>0.92999999999999972</c:v>
                </c:pt>
                <c:pt idx="153">
                  <c:v>-1.6400000000000006</c:v>
                </c:pt>
                <c:pt idx="154">
                  <c:v>0.85999999999999943</c:v>
                </c:pt>
                <c:pt idx="155">
                  <c:v>-0.22999999999999687</c:v>
                </c:pt>
                <c:pt idx="156">
                  <c:v>-0.82000000000000028</c:v>
                </c:pt>
                <c:pt idx="157">
                  <c:v>0.64999999999999858</c:v>
                </c:pt>
                <c:pt idx="158">
                  <c:v>1.2100000000000009</c:v>
                </c:pt>
                <c:pt idx="159">
                  <c:v>-0.74000000000000199</c:v>
                </c:pt>
                <c:pt idx="160">
                  <c:v>-1.1199999999999974</c:v>
                </c:pt>
                <c:pt idx="161">
                  <c:v>2.009999999999998</c:v>
                </c:pt>
                <c:pt idx="162">
                  <c:v>-1.5799999999999983</c:v>
                </c:pt>
                <c:pt idx="163">
                  <c:v>-9.0000000000003411E-2</c:v>
                </c:pt>
                <c:pt idx="164">
                  <c:v>9.0000000000003411E-2</c:v>
                </c:pt>
                <c:pt idx="165">
                  <c:v>1.4200000000000017</c:v>
                </c:pt>
                <c:pt idx="166">
                  <c:v>9.9999999999994316E-2</c:v>
                </c:pt>
                <c:pt idx="167">
                  <c:v>3.0399999999999991</c:v>
                </c:pt>
                <c:pt idx="168">
                  <c:v>-3.4199999999999946</c:v>
                </c:pt>
                <c:pt idx="169">
                  <c:v>-0.63000000000000256</c:v>
                </c:pt>
                <c:pt idx="170">
                  <c:v>1.75</c:v>
                </c:pt>
                <c:pt idx="171">
                  <c:v>-0.75999999999999801</c:v>
                </c:pt>
                <c:pt idx="172">
                  <c:v>-0.89999999999999858</c:v>
                </c:pt>
                <c:pt idx="173">
                  <c:v>1.5799999999999983</c:v>
                </c:pt>
                <c:pt idx="174">
                  <c:v>-1.1200000000000045</c:v>
                </c:pt>
                <c:pt idx="175">
                  <c:v>-1.9199999999999946</c:v>
                </c:pt>
                <c:pt idx="176">
                  <c:v>-2.7199999999999989</c:v>
                </c:pt>
                <c:pt idx="177">
                  <c:v>3.3499999999999943</c:v>
                </c:pt>
                <c:pt idx="178">
                  <c:v>-0.19999999999999574</c:v>
                </c:pt>
                <c:pt idx="179">
                  <c:v>0.82999999999999829</c:v>
                </c:pt>
                <c:pt idx="180">
                  <c:v>0.14999999999999858</c:v>
                </c:pt>
                <c:pt idx="181">
                  <c:v>0.25</c:v>
                </c:pt>
                <c:pt idx="182">
                  <c:v>1.5200000000000031</c:v>
                </c:pt>
                <c:pt idx="183">
                  <c:v>-0.48000000000000398</c:v>
                </c:pt>
                <c:pt idx="184">
                  <c:v>-0.30999999999999517</c:v>
                </c:pt>
                <c:pt idx="185">
                  <c:v>-2.8700000000000045</c:v>
                </c:pt>
                <c:pt idx="186">
                  <c:v>0.32000000000000028</c:v>
                </c:pt>
                <c:pt idx="187">
                  <c:v>-0.53999999999999915</c:v>
                </c:pt>
                <c:pt idx="188">
                  <c:v>2.740000000000002</c:v>
                </c:pt>
                <c:pt idx="189">
                  <c:v>-1.1799999999999997</c:v>
                </c:pt>
                <c:pt idx="190">
                  <c:v>0.17999999999999972</c:v>
                </c:pt>
                <c:pt idx="191">
                  <c:v>-0.28000000000000114</c:v>
                </c:pt>
                <c:pt idx="192">
                  <c:v>-0.46000000000000085</c:v>
                </c:pt>
                <c:pt idx="193">
                  <c:v>-0.68999999999999773</c:v>
                </c:pt>
                <c:pt idx="194">
                  <c:v>-2.3599999999999994</c:v>
                </c:pt>
                <c:pt idx="195">
                  <c:v>2.1999999999999957</c:v>
                </c:pt>
                <c:pt idx="196">
                  <c:v>-1.0399999999999991</c:v>
                </c:pt>
                <c:pt idx="197">
                  <c:v>1.730000000000004</c:v>
                </c:pt>
                <c:pt idx="198">
                  <c:v>1.279999999999994</c:v>
                </c:pt>
                <c:pt idx="199">
                  <c:v>1.470000000000006</c:v>
                </c:pt>
                <c:pt idx="200">
                  <c:v>-0.71000000000000085</c:v>
                </c:pt>
                <c:pt idx="201">
                  <c:v>0.89000000000000057</c:v>
                </c:pt>
                <c:pt idx="202">
                  <c:v>-0.82000000000000028</c:v>
                </c:pt>
                <c:pt idx="203">
                  <c:v>-2.0600000000000023</c:v>
                </c:pt>
                <c:pt idx="204">
                  <c:v>1.0799999999999983</c:v>
                </c:pt>
                <c:pt idx="205">
                  <c:v>-1.5300000000000011</c:v>
                </c:pt>
                <c:pt idx="206">
                  <c:v>-0.52999999999999403</c:v>
                </c:pt>
                <c:pt idx="207">
                  <c:v>-2.0700000000000003</c:v>
                </c:pt>
                <c:pt idx="208">
                  <c:v>3.8499999999999943</c:v>
                </c:pt>
                <c:pt idx="209">
                  <c:v>1.1000000000000014</c:v>
                </c:pt>
                <c:pt idx="210">
                  <c:v>-0.74000000000000199</c:v>
                </c:pt>
                <c:pt idx="211">
                  <c:v>-3.4899999999999949</c:v>
                </c:pt>
                <c:pt idx="212">
                  <c:v>2.6700000000000017</c:v>
                </c:pt>
                <c:pt idx="213">
                  <c:v>-1.5800000000000054</c:v>
                </c:pt>
                <c:pt idx="214">
                  <c:v>-2.9399999999999977</c:v>
                </c:pt>
                <c:pt idx="215">
                  <c:v>2.7899999999999991</c:v>
                </c:pt>
                <c:pt idx="216">
                  <c:v>9.0000000000003411E-2</c:v>
                </c:pt>
                <c:pt idx="217">
                  <c:v>2.1999999999999957</c:v>
                </c:pt>
                <c:pt idx="218">
                  <c:v>0.20000000000000284</c:v>
                </c:pt>
                <c:pt idx="219">
                  <c:v>-3.2100000000000009</c:v>
                </c:pt>
                <c:pt idx="220">
                  <c:v>2.0799999999999983</c:v>
                </c:pt>
                <c:pt idx="221">
                  <c:v>0.17999999999999972</c:v>
                </c:pt>
                <c:pt idx="222">
                  <c:v>-1.2999999999999972</c:v>
                </c:pt>
                <c:pt idx="223">
                  <c:v>0.24000000000000199</c:v>
                </c:pt>
                <c:pt idx="224">
                  <c:v>1.6699999999999946</c:v>
                </c:pt>
                <c:pt idx="225">
                  <c:v>-1.009999999999998</c:v>
                </c:pt>
                <c:pt idx="226">
                  <c:v>1.2800000000000011</c:v>
                </c:pt>
                <c:pt idx="227">
                  <c:v>-1.5799999999999983</c:v>
                </c:pt>
                <c:pt idx="228">
                  <c:v>-5.0000000000004263E-2</c:v>
                </c:pt>
                <c:pt idx="229">
                  <c:v>-2.75</c:v>
                </c:pt>
                <c:pt idx="230">
                  <c:v>4.4200000000000017</c:v>
                </c:pt>
                <c:pt idx="231">
                  <c:v>-0.42999999999999972</c:v>
                </c:pt>
                <c:pt idx="232">
                  <c:v>0.11999999999999744</c:v>
                </c:pt>
                <c:pt idx="233">
                  <c:v>-1.2399999999999949</c:v>
                </c:pt>
                <c:pt idx="234">
                  <c:v>-0.53000000000000114</c:v>
                </c:pt>
                <c:pt idx="235">
                  <c:v>-0.51000000000000512</c:v>
                </c:pt>
                <c:pt idx="236">
                  <c:v>0.19000000000000483</c:v>
                </c:pt>
                <c:pt idx="237">
                  <c:v>1.0399999999999991</c:v>
                </c:pt>
                <c:pt idx="238">
                  <c:v>0.94999999999999574</c:v>
                </c:pt>
                <c:pt idx="239">
                  <c:v>-3.6599999999999966</c:v>
                </c:pt>
                <c:pt idx="240">
                  <c:v>-1.4299999999999997</c:v>
                </c:pt>
                <c:pt idx="241">
                  <c:v>3.0300000000000011</c:v>
                </c:pt>
                <c:pt idx="242">
                  <c:v>-0.39999999999999858</c:v>
                </c:pt>
                <c:pt idx="243">
                  <c:v>-0.60000000000000142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14-4F51-9B25-F3A94F746DED}"/>
            </c:ext>
          </c:extLst>
        </c:ser>
        <c:ser>
          <c:idx val="2"/>
          <c:order val="2"/>
          <c:tx>
            <c:strRef>
              <c:f>'South Africa'!$E$1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Africa'!$B$2:$B$245</c:f>
              <c:numCache>
                <c:formatCode>m/d/yyyy</c:formatCode>
                <c:ptCount val="244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44154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39173</c:v>
                </c:pt>
                <c:pt idx="92">
                  <c:v>39203</c:v>
                </c:pt>
                <c:pt idx="93">
                  <c:v>39234</c:v>
                </c:pt>
                <c:pt idx="94">
                  <c:v>39264</c:v>
                </c:pt>
                <c:pt idx="95">
                  <c:v>39295</c:v>
                </c:pt>
                <c:pt idx="96">
                  <c:v>39326</c:v>
                </c:pt>
                <c:pt idx="97">
                  <c:v>39356</c:v>
                </c:pt>
                <c:pt idx="98">
                  <c:v>39387</c:v>
                </c:pt>
                <c:pt idx="99">
                  <c:v>39417</c:v>
                </c:pt>
                <c:pt idx="100">
                  <c:v>39448</c:v>
                </c:pt>
                <c:pt idx="101">
                  <c:v>39479</c:v>
                </c:pt>
                <c:pt idx="102">
                  <c:v>39508</c:v>
                </c:pt>
                <c:pt idx="103">
                  <c:v>39539</c:v>
                </c:pt>
                <c:pt idx="104">
                  <c:v>39569</c:v>
                </c:pt>
                <c:pt idx="105">
                  <c:v>39600</c:v>
                </c:pt>
                <c:pt idx="106">
                  <c:v>39630</c:v>
                </c:pt>
                <c:pt idx="107">
                  <c:v>39661</c:v>
                </c:pt>
                <c:pt idx="108">
                  <c:v>39692</c:v>
                </c:pt>
                <c:pt idx="109">
                  <c:v>39722</c:v>
                </c:pt>
                <c:pt idx="110">
                  <c:v>39753</c:v>
                </c:pt>
                <c:pt idx="111">
                  <c:v>39783</c:v>
                </c:pt>
                <c:pt idx="112">
                  <c:v>39814</c:v>
                </c:pt>
                <c:pt idx="113">
                  <c:v>39845</c:v>
                </c:pt>
                <c:pt idx="114">
                  <c:v>39873</c:v>
                </c:pt>
                <c:pt idx="115">
                  <c:v>39904</c:v>
                </c:pt>
                <c:pt idx="116">
                  <c:v>39934</c:v>
                </c:pt>
                <c:pt idx="117">
                  <c:v>39965</c:v>
                </c:pt>
                <c:pt idx="118">
                  <c:v>39995</c:v>
                </c:pt>
                <c:pt idx="119">
                  <c:v>40026</c:v>
                </c:pt>
                <c:pt idx="120">
                  <c:v>40057</c:v>
                </c:pt>
                <c:pt idx="121">
                  <c:v>40087</c:v>
                </c:pt>
                <c:pt idx="122">
                  <c:v>40118</c:v>
                </c:pt>
                <c:pt idx="123">
                  <c:v>40148</c:v>
                </c:pt>
                <c:pt idx="124">
                  <c:v>40179</c:v>
                </c:pt>
                <c:pt idx="125">
                  <c:v>40210</c:v>
                </c:pt>
                <c:pt idx="126">
                  <c:v>40238</c:v>
                </c:pt>
                <c:pt idx="127">
                  <c:v>40269</c:v>
                </c:pt>
                <c:pt idx="128">
                  <c:v>40299</c:v>
                </c:pt>
                <c:pt idx="129">
                  <c:v>40330</c:v>
                </c:pt>
                <c:pt idx="130">
                  <c:v>40360</c:v>
                </c:pt>
                <c:pt idx="131">
                  <c:v>40391</c:v>
                </c:pt>
                <c:pt idx="132">
                  <c:v>40422</c:v>
                </c:pt>
                <c:pt idx="133">
                  <c:v>40452</c:v>
                </c:pt>
                <c:pt idx="134">
                  <c:v>40483</c:v>
                </c:pt>
                <c:pt idx="135">
                  <c:v>40513</c:v>
                </c:pt>
                <c:pt idx="136">
                  <c:v>40544</c:v>
                </c:pt>
                <c:pt idx="137">
                  <c:v>40575</c:v>
                </c:pt>
                <c:pt idx="138">
                  <c:v>40603</c:v>
                </c:pt>
                <c:pt idx="139">
                  <c:v>40634</c:v>
                </c:pt>
                <c:pt idx="140">
                  <c:v>40664</c:v>
                </c:pt>
                <c:pt idx="141">
                  <c:v>40695</c:v>
                </c:pt>
                <c:pt idx="142">
                  <c:v>40725</c:v>
                </c:pt>
                <c:pt idx="143">
                  <c:v>40756</c:v>
                </c:pt>
                <c:pt idx="144">
                  <c:v>40787</c:v>
                </c:pt>
                <c:pt idx="145">
                  <c:v>40817</c:v>
                </c:pt>
                <c:pt idx="146">
                  <c:v>40848</c:v>
                </c:pt>
                <c:pt idx="147">
                  <c:v>40878</c:v>
                </c:pt>
                <c:pt idx="148">
                  <c:v>40909</c:v>
                </c:pt>
                <c:pt idx="149">
                  <c:v>40940</c:v>
                </c:pt>
                <c:pt idx="150">
                  <c:v>40969</c:v>
                </c:pt>
                <c:pt idx="151">
                  <c:v>41000</c:v>
                </c:pt>
                <c:pt idx="152">
                  <c:v>41030</c:v>
                </c:pt>
                <c:pt idx="153">
                  <c:v>41061</c:v>
                </c:pt>
                <c:pt idx="154">
                  <c:v>41091</c:v>
                </c:pt>
                <c:pt idx="155">
                  <c:v>41122</c:v>
                </c:pt>
                <c:pt idx="156">
                  <c:v>41153</c:v>
                </c:pt>
                <c:pt idx="157">
                  <c:v>41183</c:v>
                </c:pt>
                <c:pt idx="158">
                  <c:v>41214</c:v>
                </c:pt>
                <c:pt idx="159">
                  <c:v>41244</c:v>
                </c:pt>
                <c:pt idx="160">
                  <c:v>41275</c:v>
                </c:pt>
                <c:pt idx="161">
                  <c:v>41306</c:v>
                </c:pt>
                <c:pt idx="162">
                  <c:v>41334</c:v>
                </c:pt>
                <c:pt idx="163">
                  <c:v>41365</c:v>
                </c:pt>
                <c:pt idx="164">
                  <c:v>41395</c:v>
                </c:pt>
                <c:pt idx="165">
                  <c:v>41426</c:v>
                </c:pt>
                <c:pt idx="166">
                  <c:v>41456</c:v>
                </c:pt>
                <c:pt idx="167">
                  <c:v>41487</c:v>
                </c:pt>
                <c:pt idx="168">
                  <c:v>41518</c:v>
                </c:pt>
                <c:pt idx="169">
                  <c:v>41548</c:v>
                </c:pt>
                <c:pt idx="170">
                  <c:v>41579</c:v>
                </c:pt>
                <c:pt idx="171">
                  <c:v>41609</c:v>
                </c:pt>
                <c:pt idx="172">
                  <c:v>41640</c:v>
                </c:pt>
                <c:pt idx="173">
                  <c:v>41671</c:v>
                </c:pt>
                <c:pt idx="174">
                  <c:v>41699</c:v>
                </c:pt>
                <c:pt idx="175">
                  <c:v>41730</c:v>
                </c:pt>
                <c:pt idx="176">
                  <c:v>41760</c:v>
                </c:pt>
                <c:pt idx="177">
                  <c:v>41791</c:v>
                </c:pt>
                <c:pt idx="178">
                  <c:v>41821</c:v>
                </c:pt>
                <c:pt idx="179">
                  <c:v>41852</c:v>
                </c:pt>
                <c:pt idx="180">
                  <c:v>41883</c:v>
                </c:pt>
                <c:pt idx="181">
                  <c:v>41913</c:v>
                </c:pt>
                <c:pt idx="182">
                  <c:v>41944</c:v>
                </c:pt>
                <c:pt idx="183">
                  <c:v>41974</c:v>
                </c:pt>
                <c:pt idx="184">
                  <c:v>42005</c:v>
                </c:pt>
                <c:pt idx="185">
                  <c:v>42036</c:v>
                </c:pt>
                <c:pt idx="186">
                  <c:v>42064</c:v>
                </c:pt>
                <c:pt idx="187">
                  <c:v>42095</c:v>
                </c:pt>
                <c:pt idx="188">
                  <c:v>42125</c:v>
                </c:pt>
                <c:pt idx="189">
                  <c:v>42156</c:v>
                </c:pt>
                <c:pt idx="190">
                  <c:v>42186</c:v>
                </c:pt>
                <c:pt idx="191">
                  <c:v>42217</c:v>
                </c:pt>
                <c:pt idx="192">
                  <c:v>42248</c:v>
                </c:pt>
                <c:pt idx="193">
                  <c:v>42278</c:v>
                </c:pt>
                <c:pt idx="194">
                  <c:v>42309</c:v>
                </c:pt>
                <c:pt idx="195">
                  <c:v>42339</c:v>
                </c:pt>
                <c:pt idx="196">
                  <c:v>42370</c:v>
                </c:pt>
                <c:pt idx="197">
                  <c:v>42401</c:v>
                </c:pt>
                <c:pt idx="198">
                  <c:v>42430</c:v>
                </c:pt>
                <c:pt idx="199">
                  <c:v>42461</c:v>
                </c:pt>
                <c:pt idx="200">
                  <c:v>42491</c:v>
                </c:pt>
                <c:pt idx="201">
                  <c:v>42522</c:v>
                </c:pt>
                <c:pt idx="202">
                  <c:v>42552</c:v>
                </c:pt>
                <c:pt idx="203">
                  <c:v>42583</c:v>
                </c:pt>
                <c:pt idx="204">
                  <c:v>42614</c:v>
                </c:pt>
                <c:pt idx="205">
                  <c:v>42644</c:v>
                </c:pt>
                <c:pt idx="206">
                  <c:v>42675</c:v>
                </c:pt>
                <c:pt idx="207">
                  <c:v>42705</c:v>
                </c:pt>
                <c:pt idx="208">
                  <c:v>42736</c:v>
                </c:pt>
                <c:pt idx="209">
                  <c:v>42767</c:v>
                </c:pt>
                <c:pt idx="210">
                  <c:v>42795</c:v>
                </c:pt>
                <c:pt idx="211">
                  <c:v>42826</c:v>
                </c:pt>
                <c:pt idx="212">
                  <c:v>42856</c:v>
                </c:pt>
                <c:pt idx="213">
                  <c:v>42887</c:v>
                </c:pt>
                <c:pt idx="214">
                  <c:v>42917</c:v>
                </c:pt>
                <c:pt idx="215">
                  <c:v>42948</c:v>
                </c:pt>
                <c:pt idx="216">
                  <c:v>42979</c:v>
                </c:pt>
                <c:pt idx="217">
                  <c:v>43009</c:v>
                </c:pt>
                <c:pt idx="218">
                  <c:v>43040</c:v>
                </c:pt>
                <c:pt idx="219">
                  <c:v>43070</c:v>
                </c:pt>
                <c:pt idx="220">
                  <c:v>43101</c:v>
                </c:pt>
                <c:pt idx="221">
                  <c:v>43132</c:v>
                </c:pt>
                <c:pt idx="222">
                  <c:v>43160</c:v>
                </c:pt>
                <c:pt idx="223">
                  <c:v>43191</c:v>
                </c:pt>
                <c:pt idx="224">
                  <c:v>43221</c:v>
                </c:pt>
                <c:pt idx="225">
                  <c:v>43252</c:v>
                </c:pt>
                <c:pt idx="226">
                  <c:v>43282</c:v>
                </c:pt>
                <c:pt idx="227">
                  <c:v>43313</c:v>
                </c:pt>
                <c:pt idx="228">
                  <c:v>43344</c:v>
                </c:pt>
                <c:pt idx="229">
                  <c:v>43374</c:v>
                </c:pt>
                <c:pt idx="230">
                  <c:v>43405</c:v>
                </c:pt>
                <c:pt idx="231">
                  <c:v>43435</c:v>
                </c:pt>
                <c:pt idx="232">
                  <c:v>43466</c:v>
                </c:pt>
                <c:pt idx="233">
                  <c:v>43497</c:v>
                </c:pt>
                <c:pt idx="234">
                  <c:v>43525</c:v>
                </c:pt>
                <c:pt idx="235">
                  <c:v>43556</c:v>
                </c:pt>
                <c:pt idx="236">
                  <c:v>43586</c:v>
                </c:pt>
                <c:pt idx="237">
                  <c:v>43617</c:v>
                </c:pt>
                <c:pt idx="238">
                  <c:v>43647</c:v>
                </c:pt>
                <c:pt idx="239">
                  <c:v>43678</c:v>
                </c:pt>
                <c:pt idx="240">
                  <c:v>43709</c:v>
                </c:pt>
                <c:pt idx="241">
                  <c:v>43739</c:v>
                </c:pt>
                <c:pt idx="242">
                  <c:v>43770</c:v>
                </c:pt>
                <c:pt idx="243">
                  <c:v>43800</c:v>
                </c:pt>
              </c:numCache>
            </c:numRef>
          </c:cat>
          <c:val>
            <c:numRef>
              <c:f>'South Africa'!$E$2:$E$245</c:f>
              <c:numCache>
                <c:formatCode>0.00</c:formatCode>
                <c:ptCount val="2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51.807272727272725</c:v>
                </c:pt>
                <c:pt idx="12">
                  <c:v>51.730909090909087</c:v>
                </c:pt>
                <c:pt idx="13">
                  <c:v>51.973636363636359</c:v>
                </c:pt>
                <c:pt idx="14">
                  <c:v>51.885454545454536</c:v>
                </c:pt>
                <c:pt idx="15">
                  <c:v>51.42909090909091</c:v>
                </c:pt>
                <c:pt idx="16">
                  <c:v>51.126363636363642</c:v>
                </c:pt>
                <c:pt idx="17">
                  <c:v>51.026363636363641</c:v>
                </c:pt>
                <c:pt idx="18">
                  <c:v>51.035000000000004</c:v>
                </c:pt>
                <c:pt idx="19">
                  <c:v>50.82166666666668</c:v>
                </c:pt>
                <c:pt idx="20">
                  <c:v>50.920000000000009</c:v>
                </c:pt>
                <c:pt idx="21">
                  <c:v>51.173333333333325</c:v>
                </c:pt>
                <c:pt idx="22">
                  <c:v>51.283333333333331</c:v>
                </c:pt>
                <c:pt idx="23">
                  <c:v>51.233333333333327</c:v>
                </c:pt>
                <c:pt idx="24">
                  <c:v>51.269166666666671</c:v>
                </c:pt>
                <c:pt idx="25">
                  <c:v>51.034166666666671</c:v>
                </c:pt>
                <c:pt idx="26">
                  <c:v>51.185833333333335</c:v>
                </c:pt>
                <c:pt idx="27">
                  <c:v>51.615000000000002</c:v>
                </c:pt>
                <c:pt idx="28">
                  <c:v>51.974166666666669</c:v>
                </c:pt>
                <c:pt idx="29">
                  <c:v>51.94083333333333</c:v>
                </c:pt>
                <c:pt idx="30">
                  <c:v>52.130833333333328</c:v>
                </c:pt>
                <c:pt idx="31">
                  <c:v>52.630833333333335</c:v>
                </c:pt>
                <c:pt idx="32">
                  <c:v>52.865000000000002</c:v>
                </c:pt>
                <c:pt idx="33">
                  <c:v>53.048333333333325</c:v>
                </c:pt>
                <c:pt idx="34">
                  <c:v>53.427500000000002</c:v>
                </c:pt>
                <c:pt idx="35">
                  <c:v>53.651666666666664</c:v>
                </c:pt>
                <c:pt idx="36">
                  <c:v>54.104999999999997</c:v>
                </c:pt>
                <c:pt idx="37">
                  <c:v>54.436666666666667</c:v>
                </c:pt>
                <c:pt idx="38">
                  <c:v>54.521666666666675</c:v>
                </c:pt>
                <c:pt idx="39">
                  <c:v>54.524999999999999</c:v>
                </c:pt>
                <c:pt idx="40">
                  <c:v>54.244166666666672</c:v>
                </c:pt>
                <c:pt idx="41">
                  <c:v>54.148333333333333</c:v>
                </c:pt>
                <c:pt idx="42">
                  <c:v>53.826666666666661</c:v>
                </c:pt>
                <c:pt idx="43">
                  <c:v>53.084166666666654</c:v>
                </c:pt>
                <c:pt idx="44">
                  <c:v>52.284999999999989</c:v>
                </c:pt>
                <c:pt idx="45">
                  <c:v>51.453333333333326</c:v>
                </c:pt>
                <c:pt idx="46">
                  <c:v>50.84</c:v>
                </c:pt>
                <c:pt idx="47">
                  <c:v>50.414999999999999</c:v>
                </c:pt>
                <c:pt idx="48">
                  <c:v>49.592499999999994</c:v>
                </c:pt>
                <c:pt idx="49">
                  <c:v>49.005833333333328</c:v>
                </c:pt>
                <c:pt idx="50">
                  <c:v>48.771666666666668</c:v>
                </c:pt>
                <c:pt idx="51">
                  <c:v>48.530833333333334</c:v>
                </c:pt>
                <c:pt idx="52">
                  <c:v>48.589166666666664</c:v>
                </c:pt>
                <c:pt idx="53">
                  <c:v>48.54999999999999</c:v>
                </c:pt>
                <c:pt idx="54">
                  <c:v>48.865000000000002</c:v>
                </c:pt>
                <c:pt idx="55">
                  <c:v>49.285833333333329</c:v>
                </c:pt>
                <c:pt idx="56">
                  <c:v>49.875</c:v>
                </c:pt>
                <c:pt idx="57">
                  <c:v>50.580833333333324</c:v>
                </c:pt>
                <c:pt idx="58">
                  <c:v>51.066666666666663</c:v>
                </c:pt>
                <c:pt idx="59">
                  <c:v>51.596666666666664</c:v>
                </c:pt>
                <c:pt idx="60">
                  <c:v>52.297500000000007</c:v>
                </c:pt>
                <c:pt idx="61">
                  <c:v>52.79999999999999</c:v>
                </c:pt>
                <c:pt idx="62">
                  <c:v>52.843333333333334</c:v>
                </c:pt>
                <c:pt idx="63">
                  <c:v>53.212500000000013</c:v>
                </c:pt>
                <c:pt idx="64">
                  <c:v>53.060833333333342</c:v>
                </c:pt>
                <c:pt idx="65">
                  <c:v>53.243333333333339</c:v>
                </c:pt>
                <c:pt idx="66">
                  <c:v>53.499999999999993</c:v>
                </c:pt>
                <c:pt idx="67">
                  <c:v>53.488333333333337</c:v>
                </c:pt>
                <c:pt idx="68">
                  <c:v>53.375</c:v>
                </c:pt>
                <c:pt idx="69">
                  <c:v>53.500833333333325</c:v>
                </c:pt>
                <c:pt idx="70">
                  <c:v>53.53</c:v>
                </c:pt>
                <c:pt idx="71">
                  <c:v>53.441666666666663</c:v>
                </c:pt>
                <c:pt idx="72">
                  <c:v>53.147500000000001</c:v>
                </c:pt>
                <c:pt idx="73">
                  <c:v>52.896666666666654</c:v>
                </c:pt>
                <c:pt idx="74">
                  <c:v>52.895000000000003</c:v>
                </c:pt>
                <c:pt idx="75">
                  <c:v>52.732500000000009</c:v>
                </c:pt>
                <c:pt idx="76">
                  <c:v>52.648333333333341</c:v>
                </c:pt>
                <c:pt idx="77">
                  <c:v>52.403333333333336</c:v>
                </c:pt>
                <c:pt idx="78">
                  <c:v>51.915833333333332</c:v>
                </c:pt>
                <c:pt idx="79">
                  <c:v>51.854166666666664</c:v>
                </c:pt>
                <c:pt idx="80">
                  <c:v>52.00333333333333</c:v>
                </c:pt>
                <c:pt idx="81">
                  <c:v>52.166666666666657</c:v>
                </c:pt>
                <c:pt idx="82">
                  <c:v>52.483333333333327</c:v>
                </c:pt>
                <c:pt idx="83">
                  <c:v>52.645833333333336</c:v>
                </c:pt>
                <c:pt idx="84">
                  <c:v>53.069166666666668</c:v>
                </c:pt>
                <c:pt idx="85">
                  <c:v>53.307500000000005</c:v>
                </c:pt>
                <c:pt idx="86">
                  <c:v>53.576666666666661</c:v>
                </c:pt>
                <c:pt idx="87">
                  <c:v>53.793333333333322</c:v>
                </c:pt>
                <c:pt idx="88">
                  <c:v>54.304166666666674</c:v>
                </c:pt>
                <c:pt idx="89">
                  <c:v>54.861666666666679</c:v>
                </c:pt>
                <c:pt idx="90">
                  <c:v>55.472500000000004</c:v>
                </c:pt>
                <c:pt idx="91">
                  <c:v>55.789166666666659</c:v>
                </c:pt>
                <c:pt idx="92">
                  <c:v>55.984999999999992</c:v>
                </c:pt>
                <c:pt idx="93">
                  <c:v>55.91</c:v>
                </c:pt>
                <c:pt idx="94">
                  <c:v>55.819999999999993</c:v>
                </c:pt>
                <c:pt idx="95">
                  <c:v>55.622499999999995</c:v>
                </c:pt>
                <c:pt idx="96">
                  <c:v>55.329999999999991</c:v>
                </c:pt>
                <c:pt idx="97">
                  <c:v>55.347500000000004</c:v>
                </c:pt>
                <c:pt idx="98">
                  <c:v>55.23416666666666</c:v>
                </c:pt>
                <c:pt idx="99">
                  <c:v>54.981666666666662</c:v>
                </c:pt>
                <c:pt idx="100">
                  <c:v>54.665833333333332</c:v>
                </c:pt>
                <c:pt idx="101">
                  <c:v>53.947499999999998</c:v>
                </c:pt>
                <c:pt idx="102">
                  <c:v>53.022500000000001</c:v>
                </c:pt>
                <c:pt idx="103">
                  <c:v>52.904166666666669</c:v>
                </c:pt>
                <c:pt idx="104">
                  <c:v>52.489166666666669</c:v>
                </c:pt>
                <c:pt idx="105">
                  <c:v>51.800833333333337</c:v>
                </c:pt>
                <c:pt idx="106">
                  <c:v>51.190833333333337</c:v>
                </c:pt>
                <c:pt idx="107">
                  <c:v>51.017500000000005</c:v>
                </c:pt>
                <c:pt idx="108">
                  <c:v>50.806666666666665</c:v>
                </c:pt>
                <c:pt idx="109">
                  <c:v>50.375000000000007</c:v>
                </c:pt>
                <c:pt idx="110">
                  <c:v>49.55916666666667</c:v>
                </c:pt>
                <c:pt idx="111">
                  <c:v>48.87</c:v>
                </c:pt>
                <c:pt idx="112">
                  <c:v>48.261666666666663</c:v>
                </c:pt>
                <c:pt idx="113">
                  <c:v>47.913333333333334</c:v>
                </c:pt>
                <c:pt idx="114">
                  <c:v>47.325833333333328</c:v>
                </c:pt>
                <c:pt idx="115">
                  <c:v>45.953333333333326</c:v>
                </c:pt>
                <c:pt idx="116">
                  <c:v>45.041666666666664</c:v>
                </c:pt>
                <c:pt idx="117">
                  <c:v>44.466666666666669</c:v>
                </c:pt>
                <c:pt idx="118">
                  <c:v>43.850833333333334</c:v>
                </c:pt>
                <c:pt idx="119">
                  <c:v>43.023333333333341</c:v>
                </c:pt>
                <c:pt idx="120">
                  <c:v>42.796666666666674</c:v>
                </c:pt>
                <c:pt idx="121">
                  <c:v>42.710833333333333</c:v>
                </c:pt>
                <c:pt idx="122">
                  <c:v>43.260833333333331</c:v>
                </c:pt>
                <c:pt idx="123">
                  <c:v>43.861666666666672</c:v>
                </c:pt>
                <c:pt idx="124">
                  <c:v>44.397500000000001</c:v>
                </c:pt>
                <c:pt idx="125">
                  <c:v>45.107500000000009</c:v>
                </c:pt>
                <c:pt idx="126">
                  <c:v>46.192500000000003</c:v>
                </c:pt>
                <c:pt idx="127">
                  <c:v>47.468333333333341</c:v>
                </c:pt>
                <c:pt idx="128">
                  <c:v>48.493333333333332</c:v>
                </c:pt>
                <c:pt idx="129">
                  <c:v>49.364166666666669</c:v>
                </c:pt>
                <c:pt idx="130">
                  <c:v>50.24</c:v>
                </c:pt>
                <c:pt idx="131">
                  <c:v>51.180833333333332</c:v>
                </c:pt>
                <c:pt idx="132">
                  <c:v>51.468333333333334</c:v>
                </c:pt>
                <c:pt idx="133">
                  <c:v>51.820833333333326</c:v>
                </c:pt>
                <c:pt idx="134">
                  <c:v>51.924166666666657</c:v>
                </c:pt>
                <c:pt idx="135">
                  <c:v>51.939166666666665</c:v>
                </c:pt>
                <c:pt idx="136">
                  <c:v>52.264166666666675</c:v>
                </c:pt>
                <c:pt idx="137">
                  <c:v>52.294166666666676</c:v>
                </c:pt>
                <c:pt idx="138">
                  <c:v>52.405000000000001</c:v>
                </c:pt>
                <c:pt idx="139">
                  <c:v>52.347500000000004</c:v>
                </c:pt>
                <c:pt idx="140">
                  <c:v>52.320833333333333</c:v>
                </c:pt>
                <c:pt idx="141">
                  <c:v>52.473333333333336</c:v>
                </c:pt>
                <c:pt idx="142">
                  <c:v>52.225833333333334</c:v>
                </c:pt>
                <c:pt idx="143">
                  <c:v>51.930000000000007</c:v>
                </c:pt>
                <c:pt idx="144">
                  <c:v>52.122500000000009</c:v>
                </c:pt>
                <c:pt idx="145">
                  <c:v>52.175000000000004</c:v>
                </c:pt>
                <c:pt idx="146">
                  <c:v>52.283333333333331</c:v>
                </c:pt>
                <c:pt idx="147">
                  <c:v>52.356666666666676</c:v>
                </c:pt>
                <c:pt idx="148">
                  <c:v>52.259166666666665</c:v>
                </c:pt>
                <c:pt idx="149">
                  <c:v>52.105833333333329</c:v>
                </c:pt>
                <c:pt idx="150">
                  <c:v>51.941666666666663</c:v>
                </c:pt>
                <c:pt idx="151">
                  <c:v>51.744999999999997</c:v>
                </c:pt>
                <c:pt idx="152">
                  <c:v>51.680833333333332</c:v>
                </c:pt>
                <c:pt idx="153">
                  <c:v>51.405833333333334</c:v>
                </c:pt>
                <c:pt idx="154">
                  <c:v>51.564999999999991</c:v>
                </c:pt>
                <c:pt idx="155">
                  <c:v>51.685833333333335</c:v>
                </c:pt>
                <c:pt idx="156">
                  <c:v>51.4375</c:v>
                </c:pt>
                <c:pt idx="157">
                  <c:v>51.27</c:v>
                </c:pt>
                <c:pt idx="158">
                  <c:v>51.191666666666663</c:v>
                </c:pt>
                <c:pt idx="159">
                  <c:v>51.100833333333334</c:v>
                </c:pt>
                <c:pt idx="160">
                  <c:v>50.775000000000006</c:v>
                </c:pt>
                <c:pt idx="161">
                  <c:v>50.807500000000005</c:v>
                </c:pt>
                <c:pt idx="162">
                  <c:v>50.645000000000003</c:v>
                </c:pt>
                <c:pt idx="163">
                  <c:v>50.598333333333336</c:v>
                </c:pt>
                <c:pt idx="164">
                  <c:v>50.481666666666676</c:v>
                </c:pt>
                <c:pt idx="165">
                  <c:v>50.620000000000005</c:v>
                </c:pt>
                <c:pt idx="166">
                  <c:v>50.694999999999993</c:v>
                </c:pt>
                <c:pt idx="167">
                  <c:v>51.042499999999997</c:v>
                </c:pt>
                <c:pt idx="168">
                  <c:v>51.173333333333325</c:v>
                </c:pt>
                <c:pt idx="169">
                  <c:v>51.197499999999998</c:v>
                </c:pt>
                <c:pt idx="170">
                  <c:v>51.266666666666659</c:v>
                </c:pt>
                <c:pt idx="171">
                  <c:v>51.334166666666668</c:v>
                </c:pt>
                <c:pt idx="172">
                  <c:v>51.419999999999995</c:v>
                </c:pt>
                <c:pt idx="173">
                  <c:v>51.47</c:v>
                </c:pt>
                <c:pt idx="174">
                  <c:v>51.558333333333337</c:v>
                </c:pt>
                <c:pt idx="175">
                  <c:v>51.494166666666672</c:v>
                </c:pt>
                <c:pt idx="176">
                  <c:v>51.195833333333333</c:v>
                </c:pt>
                <c:pt idx="177">
                  <c:v>51.058333333333337</c:v>
                </c:pt>
                <c:pt idx="178">
                  <c:v>50.895833333333336</c:v>
                </c:pt>
                <c:pt idx="179">
                  <c:v>50.549166666666672</c:v>
                </c:pt>
                <c:pt idx="180">
                  <c:v>50.500000000000007</c:v>
                </c:pt>
                <c:pt idx="181">
                  <c:v>50.524166666666673</c:v>
                </c:pt>
                <c:pt idx="182">
                  <c:v>50.529166666666669</c:v>
                </c:pt>
                <c:pt idx="183">
                  <c:v>50.557500000000005</c:v>
                </c:pt>
                <c:pt idx="184">
                  <c:v>50.634999999999998</c:v>
                </c:pt>
                <c:pt idx="185">
                  <c:v>50.341666666666676</c:v>
                </c:pt>
                <c:pt idx="186">
                  <c:v>50.168333333333329</c:v>
                </c:pt>
                <c:pt idx="187">
                  <c:v>50.109999999999992</c:v>
                </c:pt>
                <c:pt idx="188">
                  <c:v>50.506666666666661</c:v>
                </c:pt>
                <c:pt idx="189">
                  <c:v>50.525833333333331</c:v>
                </c:pt>
                <c:pt idx="190">
                  <c:v>50.576666666666661</c:v>
                </c:pt>
                <c:pt idx="191">
                  <c:v>50.535000000000004</c:v>
                </c:pt>
                <c:pt idx="192">
                  <c:v>50.442500000000003</c:v>
                </c:pt>
                <c:pt idx="193">
                  <c:v>50.271666666666668</c:v>
                </c:pt>
                <c:pt idx="194">
                  <c:v>49.777500000000011</c:v>
                </c:pt>
                <c:pt idx="195">
                  <c:v>49.506666666666668</c:v>
                </c:pt>
                <c:pt idx="196">
                  <c:v>49.175000000000004</c:v>
                </c:pt>
                <c:pt idx="197">
                  <c:v>49.226666666666667</c:v>
                </c:pt>
                <c:pt idx="198">
                  <c:v>49.358333333333341</c:v>
                </c:pt>
                <c:pt idx="199">
                  <c:v>49.657499999999999</c:v>
                </c:pt>
                <c:pt idx="200">
                  <c:v>49.669166666666662</c:v>
                </c:pt>
                <c:pt idx="201">
                  <c:v>49.853333333333332</c:v>
                </c:pt>
                <c:pt idx="202">
                  <c:v>49.954166666666673</c:v>
                </c:pt>
                <c:pt idx="203">
                  <c:v>49.906666666666666</c:v>
                </c:pt>
                <c:pt idx="204">
                  <c:v>49.987500000000004</c:v>
                </c:pt>
                <c:pt idx="205">
                  <c:v>49.998333333333335</c:v>
                </c:pt>
                <c:pt idx="206">
                  <c:v>50.161666666666662</c:v>
                </c:pt>
                <c:pt idx="207">
                  <c:v>49.969166666666673</c:v>
                </c:pt>
                <c:pt idx="208">
                  <c:v>50.184166666666663</c:v>
                </c:pt>
                <c:pt idx="209">
                  <c:v>50.346666666666664</c:v>
                </c:pt>
                <c:pt idx="210">
                  <c:v>50.340833333333329</c:v>
                </c:pt>
                <c:pt idx="211">
                  <c:v>49.92166666666666</c:v>
                </c:pt>
                <c:pt idx="212">
                  <c:v>49.784166666666664</c:v>
                </c:pt>
                <c:pt idx="213">
                  <c:v>49.44083333333333</c:v>
                </c:pt>
                <c:pt idx="214">
                  <c:v>48.920833333333341</c:v>
                </c:pt>
                <c:pt idx="215">
                  <c:v>48.805000000000007</c:v>
                </c:pt>
                <c:pt idx="216">
                  <c:v>48.606666666666662</c:v>
                </c:pt>
                <c:pt idx="217">
                  <c:v>48.719166666666666</c:v>
                </c:pt>
                <c:pt idx="218">
                  <c:v>48.892500000000005</c:v>
                </c:pt>
                <c:pt idx="219">
                  <c:v>48.970833333333331</c:v>
                </c:pt>
                <c:pt idx="220">
                  <c:v>48.901666666666671</c:v>
                </c:pt>
                <c:pt idx="221">
                  <c:v>48.755833333333328</c:v>
                </c:pt>
                <c:pt idx="222">
                  <c:v>48.563333333333333</c:v>
                </c:pt>
                <c:pt idx="223">
                  <c:v>48.681666666666665</c:v>
                </c:pt>
                <c:pt idx="224">
                  <c:v>48.716666666666669</c:v>
                </c:pt>
                <c:pt idx="225">
                  <c:v>48.799166666666672</c:v>
                </c:pt>
                <c:pt idx="226">
                  <c:v>49.233333333333327</c:v>
                </c:pt>
                <c:pt idx="227">
                  <c:v>49.303333333333335</c:v>
                </c:pt>
                <c:pt idx="228">
                  <c:v>49.361666666666672</c:v>
                </c:pt>
                <c:pt idx="229">
                  <c:v>49.0075</c:v>
                </c:pt>
                <c:pt idx="230">
                  <c:v>49.005000000000003</c:v>
                </c:pt>
                <c:pt idx="231">
                  <c:v>49.23416666666666</c:v>
                </c:pt>
                <c:pt idx="232">
                  <c:v>49.29999999999999</c:v>
                </c:pt>
                <c:pt idx="233">
                  <c:v>49.247499999999995</c:v>
                </c:pt>
                <c:pt idx="234">
                  <c:v>49.259166666666658</c:v>
                </c:pt>
                <c:pt idx="235">
                  <c:v>49.208333333333336</c:v>
                </c:pt>
                <c:pt idx="236">
                  <c:v>49.034166666666664</c:v>
                </c:pt>
                <c:pt idx="237">
                  <c:v>49.030833333333334</c:v>
                </c:pt>
                <c:pt idx="238">
                  <c:v>49</c:v>
                </c:pt>
                <c:pt idx="239">
                  <c:v>48.795833333333327</c:v>
                </c:pt>
                <c:pt idx="240">
                  <c:v>48.476666666666667</c:v>
                </c:pt>
                <c:pt idx="241">
                  <c:v>48.639166666666675</c:v>
                </c:pt>
                <c:pt idx="242">
                  <c:v>48.4</c:v>
                </c:pt>
                <c:pt idx="243">
                  <c:v>48.146666666666668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14-4F51-9B25-F3A94F746D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'South Korea'!$C$1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Korea'!$B$2:$B$105</c:f>
              <c:numCache>
                <c:formatCode>m/d/yyyy</c:formatCode>
                <c:ptCount val="104"/>
                <c:pt idx="0">
                  <c:v>40664</c:v>
                </c:pt>
                <c:pt idx="1">
                  <c:v>40695</c:v>
                </c:pt>
                <c:pt idx="2">
                  <c:v>40725</c:v>
                </c:pt>
                <c:pt idx="3">
                  <c:v>40756</c:v>
                </c:pt>
                <c:pt idx="4">
                  <c:v>40787</c:v>
                </c:pt>
                <c:pt idx="5">
                  <c:v>40817</c:v>
                </c:pt>
                <c:pt idx="6">
                  <c:v>44154</c:v>
                </c:pt>
                <c:pt idx="7">
                  <c:v>40878</c:v>
                </c:pt>
                <c:pt idx="8">
                  <c:v>40909</c:v>
                </c:pt>
                <c:pt idx="9">
                  <c:v>40940</c:v>
                </c:pt>
                <c:pt idx="10">
                  <c:v>40969</c:v>
                </c:pt>
                <c:pt idx="11">
                  <c:v>41000</c:v>
                </c:pt>
                <c:pt idx="12">
                  <c:v>41030</c:v>
                </c:pt>
                <c:pt idx="13">
                  <c:v>41061</c:v>
                </c:pt>
                <c:pt idx="14">
                  <c:v>41091</c:v>
                </c:pt>
                <c:pt idx="15">
                  <c:v>41122</c:v>
                </c:pt>
                <c:pt idx="16">
                  <c:v>41153</c:v>
                </c:pt>
                <c:pt idx="17">
                  <c:v>41183</c:v>
                </c:pt>
                <c:pt idx="18">
                  <c:v>41214</c:v>
                </c:pt>
                <c:pt idx="19">
                  <c:v>41244</c:v>
                </c:pt>
                <c:pt idx="20">
                  <c:v>41275</c:v>
                </c:pt>
                <c:pt idx="21">
                  <c:v>41306</c:v>
                </c:pt>
                <c:pt idx="22">
                  <c:v>41334</c:v>
                </c:pt>
                <c:pt idx="23">
                  <c:v>41365</c:v>
                </c:pt>
                <c:pt idx="24">
                  <c:v>41395</c:v>
                </c:pt>
                <c:pt idx="25">
                  <c:v>41426</c:v>
                </c:pt>
                <c:pt idx="26">
                  <c:v>41456</c:v>
                </c:pt>
                <c:pt idx="27">
                  <c:v>41487</c:v>
                </c:pt>
                <c:pt idx="28">
                  <c:v>41518</c:v>
                </c:pt>
                <c:pt idx="29">
                  <c:v>41548</c:v>
                </c:pt>
                <c:pt idx="30">
                  <c:v>41579</c:v>
                </c:pt>
                <c:pt idx="31">
                  <c:v>41609</c:v>
                </c:pt>
                <c:pt idx="32">
                  <c:v>41640</c:v>
                </c:pt>
                <c:pt idx="33">
                  <c:v>41671</c:v>
                </c:pt>
                <c:pt idx="34">
                  <c:v>41699</c:v>
                </c:pt>
                <c:pt idx="35">
                  <c:v>41730</c:v>
                </c:pt>
                <c:pt idx="36">
                  <c:v>41760</c:v>
                </c:pt>
                <c:pt idx="37">
                  <c:v>41791</c:v>
                </c:pt>
                <c:pt idx="38">
                  <c:v>41821</c:v>
                </c:pt>
                <c:pt idx="39">
                  <c:v>41852</c:v>
                </c:pt>
                <c:pt idx="40">
                  <c:v>41883</c:v>
                </c:pt>
                <c:pt idx="41">
                  <c:v>41913</c:v>
                </c:pt>
                <c:pt idx="42">
                  <c:v>41944</c:v>
                </c:pt>
                <c:pt idx="43">
                  <c:v>41974</c:v>
                </c:pt>
                <c:pt idx="44">
                  <c:v>42005</c:v>
                </c:pt>
                <c:pt idx="45">
                  <c:v>42036</c:v>
                </c:pt>
                <c:pt idx="46">
                  <c:v>42064</c:v>
                </c:pt>
                <c:pt idx="47">
                  <c:v>42095</c:v>
                </c:pt>
                <c:pt idx="48">
                  <c:v>42125</c:v>
                </c:pt>
                <c:pt idx="49">
                  <c:v>42156</c:v>
                </c:pt>
                <c:pt idx="50">
                  <c:v>42186</c:v>
                </c:pt>
                <c:pt idx="51">
                  <c:v>42217</c:v>
                </c:pt>
                <c:pt idx="52">
                  <c:v>42248</c:v>
                </c:pt>
                <c:pt idx="53">
                  <c:v>42278</c:v>
                </c:pt>
                <c:pt idx="54">
                  <c:v>42309</c:v>
                </c:pt>
                <c:pt idx="55">
                  <c:v>42339</c:v>
                </c:pt>
                <c:pt idx="56">
                  <c:v>42370</c:v>
                </c:pt>
                <c:pt idx="57">
                  <c:v>42401</c:v>
                </c:pt>
                <c:pt idx="58">
                  <c:v>42430</c:v>
                </c:pt>
                <c:pt idx="59">
                  <c:v>42461</c:v>
                </c:pt>
                <c:pt idx="60">
                  <c:v>42491</c:v>
                </c:pt>
                <c:pt idx="61">
                  <c:v>42522</c:v>
                </c:pt>
                <c:pt idx="62">
                  <c:v>42552</c:v>
                </c:pt>
                <c:pt idx="63">
                  <c:v>42583</c:v>
                </c:pt>
                <c:pt idx="64">
                  <c:v>42614</c:v>
                </c:pt>
                <c:pt idx="65">
                  <c:v>42644</c:v>
                </c:pt>
                <c:pt idx="66">
                  <c:v>42675</c:v>
                </c:pt>
                <c:pt idx="67">
                  <c:v>42705</c:v>
                </c:pt>
                <c:pt idx="68">
                  <c:v>42736</c:v>
                </c:pt>
                <c:pt idx="69">
                  <c:v>42767</c:v>
                </c:pt>
                <c:pt idx="70">
                  <c:v>42795</c:v>
                </c:pt>
                <c:pt idx="71">
                  <c:v>42826</c:v>
                </c:pt>
                <c:pt idx="72">
                  <c:v>42856</c:v>
                </c:pt>
                <c:pt idx="73">
                  <c:v>42887</c:v>
                </c:pt>
                <c:pt idx="74">
                  <c:v>42917</c:v>
                </c:pt>
                <c:pt idx="75">
                  <c:v>42948</c:v>
                </c:pt>
                <c:pt idx="76">
                  <c:v>42979</c:v>
                </c:pt>
                <c:pt idx="77">
                  <c:v>43009</c:v>
                </c:pt>
                <c:pt idx="78">
                  <c:v>43040</c:v>
                </c:pt>
                <c:pt idx="79">
                  <c:v>43070</c:v>
                </c:pt>
                <c:pt idx="80">
                  <c:v>43101</c:v>
                </c:pt>
                <c:pt idx="81">
                  <c:v>43132</c:v>
                </c:pt>
                <c:pt idx="82">
                  <c:v>43160</c:v>
                </c:pt>
                <c:pt idx="83">
                  <c:v>43191</c:v>
                </c:pt>
                <c:pt idx="84">
                  <c:v>43221</c:v>
                </c:pt>
                <c:pt idx="85">
                  <c:v>43252</c:v>
                </c:pt>
                <c:pt idx="86">
                  <c:v>43282</c:v>
                </c:pt>
                <c:pt idx="87">
                  <c:v>43313</c:v>
                </c:pt>
                <c:pt idx="88">
                  <c:v>43344</c:v>
                </c:pt>
                <c:pt idx="89">
                  <c:v>43374</c:v>
                </c:pt>
                <c:pt idx="90">
                  <c:v>43405</c:v>
                </c:pt>
                <c:pt idx="91">
                  <c:v>43435</c:v>
                </c:pt>
                <c:pt idx="92">
                  <c:v>43466</c:v>
                </c:pt>
                <c:pt idx="93">
                  <c:v>43497</c:v>
                </c:pt>
                <c:pt idx="94">
                  <c:v>43525</c:v>
                </c:pt>
                <c:pt idx="95">
                  <c:v>43556</c:v>
                </c:pt>
                <c:pt idx="96">
                  <c:v>43586</c:v>
                </c:pt>
                <c:pt idx="97">
                  <c:v>43617</c:v>
                </c:pt>
                <c:pt idx="98">
                  <c:v>43647</c:v>
                </c:pt>
                <c:pt idx="99">
                  <c:v>43678</c:v>
                </c:pt>
                <c:pt idx="100">
                  <c:v>43709</c:v>
                </c:pt>
                <c:pt idx="101">
                  <c:v>43739</c:v>
                </c:pt>
                <c:pt idx="102">
                  <c:v>43770</c:v>
                </c:pt>
                <c:pt idx="103">
                  <c:v>43800</c:v>
                </c:pt>
              </c:numCache>
            </c:numRef>
          </c:cat>
          <c:val>
            <c:numRef>
              <c:f>'South Korea'!$C$2:$C$105</c:f>
              <c:numCache>
                <c:formatCode>0.00</c:formatCode>
                <c:ptCount val="104"/>
                <c:pt idx="0">
                  <c:v>51.24</c:v>
                </c:pt>
                <c:pt idx="1">
                  <c:v>51.13</c:v>
                </c:pt>
                <c:pt idx="2">
                  <c:v>51.33</c:v>
                </c:pt>
                <c:pt idx="3">
                  <c:v>49.74</c:v>
                </c:pt>
                <c:pt idx="4">
                  <c:v>47.48</c:v>
                </c:pt>
                <c:pt idx="5">
                  <c:v>47.99</c:v>
                </c:pt>
                <c:pt idx="6">
                  <c:v>49.4</c:v>
                </c:pt>
                <c:pt idx="7">
                  <c:v>46.4</c:v>
                </c:pt>
                <c:pt idx="8">
                  <c:v>49.17</c:v>
                </c:pt>
                <c:pt idx="9">
                  <c:v>50.72</c:v>
                </c:pt>
                <c:pt idx="10">
                  <c:v>51.96</c:v>
                </c:pt>
                <c:pt idx="11">
                  <c:v>51.9</c:v>
                </c:pt>
                <c:pt idx="12">
                  <c:v>51</c:v>
                </c:pt>
                <c:pt idx="13">
                  <c:v>49.4</c:v>
                </c:pt>
                <c:pt idx="14">
                  <c:v>47.2</c:v>
                </c:pt>
                <c:pt idx="15">
                  <c:v>47.5</c:v>
                </c:pt>
                <c:pt idx="16">
                  <c:v>45.7</c:v>
                </c:pt>
                <c:pt idx="17">
                  <c:v>47.4</c:v>
                </c:pt>
                <c:pt idx="18">
                  <c:v>48.16</c:v>
                </c:pt>
                <c:pt idx="19">
                  <c:v>50.08</c:v>
                </c:pt>
                <c:pt idx="20">
                  <c:v>49.9</c:v>
                </c:pt>
                <c:pt idx="21">
                  <c:v>50.9</c:v>
                </c:pt>
                <c:pt idx="22">
                  <c:v>52</c:v>
                </c:pt>
                <c:pt idx="23">
                  <c:v>52.6</c:v>
                </c:pt>
                <c:pt idx="24">
                  <c:v>51.1</c:v>
                </c:pt>
                <c:pt idx="25">
                  <c:v>49.4</c:v>
                </c:pt>
                <c:pt idx="26">
                  <c:v>47.2</c:v>
                </c:pt>
                <c:pt idx="27">
                  <c:v>47.5</c:v>
                </c:pt>
                <c:pt idx="28">
                  <c:v>49.7</c:v>
                </c:pt>
                <c:pt idx="29">
                  <c:v>50.2</c:v>
                </c:pt>
                <c:pt idx="30">
                  <c:v>50.4</c:v>
                </c:pt>
                <c:pt idx="31">
                  <c:v>50.8</c:v>
                </c:pt>
                <c:pt idx="32">
                  <c:v>50.9</c:v>
                </c:pt>
                <c:pt idx="33">
                  <c:v>49.8</c:v>
                </c:pt>
                <c:pt idx="34">
                  <c:v>50.4</c:v>
                </c:pt>
                <c:pt idx="35">
                  <c:v>50.2</c:v>
                </c:pt>
                <c:pt idx="36">
                  <c:v>49.5</c:v>
                </c:pt>
                <c:pt idx="37">
                  <c:v>48.4</c:v>
                </c:pt>
                <c:pt idx="38">
                  <c:v>49.3</c:v>
                </c:pt>
                <c:pt idx="39">
                  <c:v>50.3</c:v>
                </c:pt>
                <c:pt idx="40">
                  <c:v>48.8</c:v>
                </c:pt>
                <c:pt idx="41">
                  <c:v>48.7</c:v>
                </c:pt>
                <c:pt idx="42">
                  <c:v>49</c:v>
                </c:pt>
                <c:pt idx="43">
                  <c:v>49.9</c:v>
                </c:pt>
                <c:pt idx="44">
                  <c:v>51.1</c:v>
                </c:pt>
                <c:pt idx="45">
                  <c:v>51.1</c:v>
                </c:pt>
                <c:pt idx="46">
                  <c:v>49.2</c:v>
                </c:pt>
                <c:pt idx="47">
                  <c:v>48.8</c:v>
                </c:pt>
                <c:pt idx="48">
                  <c:v>47.8</c:v>
                </c:pt>
                <c:pt idx="49">
                  <c:v>46.1</c:v>
                </c:pt>
                <c:pt idx="50">
                  <c:v>47.6</c:v>
                </c:pt>
                <c:pt idx="51">
                  <c:v>47.9</c:v>
                </c:pt>
                <c:pt idx="52">
                  <c:v>49.2</c:v>
                </c:pt>
                <c:pt idx="53">
                  <c:v>49.1</c:v>
                </c:pt>
                <c:pt idx="54">
                  <c:v>49.1</c:v>
                </c:pt>
                <c:pt idx="55">
                  <c:v>50.7</c:v>
                </c:pt>
                <c:pt idx="56">
                  <c:v>49.5</c:v>
                </c:pt>
                <c:pt idx="57">
                  <c:v>48.7</c:v>
                </c:pt>
                <c:pt idx="58">
                  <c:v>49.5</c:v>
                </c:pt>
                <c:pt idx="59">
                  <c:v>50</c:v>
                </c:pt>
                <c:pt idx="60">
                  <c:v>50.1</c:v>
                </c:pt>
                <c:pt idx="61">
                  <c:v>50.5</c:v>
                </c:pt>
                <c:pt idx="62">
                  <c:v>50.1</c:v>
                </c:pt>
                <c:pt idx="63">
                  <c:v>48.6</c:v>
                </c:pt>
                <c:pt idx="64">
                  <c:v>47.6</c:v>
                </c:pt>
                <c:pt idx="65">
                  <c:v>48</c:v>
                </c:pt>
                <c:pt idx="66">
                  <c:v>48</c:v>
                </c:pt>
                <c:pt idx="67">
                  <c:v>49.4</c:v>
                </c:pt>
                <c:pt idx="68">
                  <c:v>49</c:v>
                </c:pt>
                <c:pt idx="69">
                  <c:v>49.2</c:v>
                </c:pt>
                <c:pt idx="70">
                  <c:v>48.4</c:v>
                </c:pt>
                <c:pt idx="71">
                  <c:v>49.4</c:v>
                </c:pt>
                <c:pt idx="72">
                  <c:v>49.2</c:v>
                </c:pt>
                <c:pt idx="73">
                  <c:v>50.1</c:v>
                </c:pt>
                <c:pt idx="74">
                  <c:v>49.1</c:v>
                </c:pt>
                <c:pt idx="75">
                  <c:v>49.9</c:v>
                </c:pt>
                <c:pt idx="76">
                  <c:v>50.6</c:v>
                </c:pt>
                <c:pt idx="77">
                  <c:v>50.2</c:v>
                </c:pt>
                <c:pt idx="78">
                  <c:v>51.2</c:v>
                </c:pt>
                <c:pt idx="79">
                  <c:v>49.9</c:v>
                </c:pt>
                <c:pt idx="80">
                  <c:v>50.7</c:v>
                </c:pt>
                <c:pt idx="81">
                  <c:v>50.3</c:v>
                </c:pt>
                <c:pt idx="82">
                  <c:v>49.1</c:v>
                </c:pt>
                <c:pt idx="83">
                  <c:v>48.4</c:v>
                </c:pt>
                <c:pt idx="84">
                  <c:v>48.9</c:v>
                </c:pt>
                <c:pt idx="85">
                  <c:v>49.8</c:v>
                </c:pt>
                <c:pt idx="86">
                  <c:v>48.3</c:v>
                </c:pt>
                <c:pt idx="87">
                  <c:v>49.9</c:v>
                </c:pt>
                <c:pt idx="88">
                  <c:v>51.3</c:v>
                </c:pt>
                <c:pt idx="89">
                  <c:v>51</c:v>
                </c:pt>
                <c:pt idx="90">
                  <c:v>48.6</c:v>
                </c:pt>
                <c:pt idx="91">
                  <c:v>49.8</c:v>
                </c:pt>
                <c:pt idx="92">
                  <c:v>48.3</c:v>
                </c:pt>
                <c:pt idx="93">
                  <c:v>47.2</c:v>
                </c:pt>
                <c:pt idx="94">
                  <c:v>48.8</c:v>
                </c:pt>
                <c:pt idx="95">
                  <c:v>50.2</c:v>
                </c:pt>
                <c:pt idx="96">
                  <c:v>48.4</c:v>
                </c:pt>
                <c:pt idx="97">
                  <c:v>47.5</c:v>
                </c:pt>
                <c:pt idx="98">
                  <c:v>47.3</c:v>
                </c:pt>
                <c:pt idx="99">
                  <c:v>49</c:v>
                </c:pt>
                <c:pt idx="100">
                  <c:v>48</c:v>
                </c:pt>
                <c:pt idx="101">
                  <c:v>48.4</c:v>
                </c:pt>
                <c:pt idx="102">
                  <c:v>49.4</c:v>
                </c:pt>
                <c:pt idx="103">
                  <c:v>50.1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95-4570-A340-76CD50278245}"/>
            </c:ext>
          </c:extLst>
        </c:ser>
        <c:ser>
          <c:idx val="1"/>
          <c:order val="1"/>
          <c:tx>
            <c:strRef>
              <c:f>'South Korea'!$D$1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Korea'!$B$2:$B$105</c:f>
              <c:numCache>
                <c:formatCode>m/d/yyyy</c:formatCode>
                <c:ptCount val="104"/>
                <c:pt idx="0">
                  <c:v>40664</c:v>
                </c:pt>
                <c:pt idx="1">
                  <c:v>40695</c:v>
                </c:pt>
                <c:pt idx="2">
                  <c:v>40725</c:v>
                </c:pt>
                <c:pt idx="3">
                  <c:v>40756</c:v>
                </c:pt>
                <c:pt idx="4">
                  <c:v>40787</c:v>
                </c:pt>
                <c:pt idx="5">
                  <c:v>40817</c:v>
                </c:pt>
                <c:pt idx="6">
                  <c:v>44154</c:v>
                </c:pt>
                <c:pt idx="7">
                  <c:v>40878</c:v>
                </c:pt>
                <c:pt idx="8">
                  <c:v>40909</c:v>
                </c:pt>
                <c:pt idx="9">
                  <c:v>40940</c:v>
                </c:pt>
                <c:pt idx="10">
                  <c:v>40969</c:v>
                </c:pt>
                <c:pt idx="11">
                  <c:v>41000</c:v>
                </c:pt>
                <c:pt idx="12">
                  <c:v>41030</c:v>
                </c:pt>
                <c:pt idx="13">
                  <c:v>41061</c:v>
                </c:pt>
                <c:pt idx="14">
                  <c:v>41091</c:v>
                </c:pt>
                <c:pt idx="15">
                  <c:v>41122</c:v>
                </c:pt>
                <c:pt idx="16">
                  <c:v>41153</c:v>
                </c:pt>
                <c:pt idx="17">
                  <c:v>41183</c:v>
                </c:pt>
                <c:pt idx="18">
                  <c:v>41214</c:v>
                </c:pt>
                <c:pt idx="19">
                  <c:v>41244</c:v>
                </c:pt>
                <c:pt idx="20">
                  <c:v>41275</c:v>
                </c:pt>
                <c:pt idx="21">
                  <c:v>41306</c:v>
                </c:pt>
                <c:pt idx="22">
                  <c:v>41334</c:v>
                </c:pt>
                <c:pt idx="23">
                  <c:v>41365</c:v>
                </c:pt>
                <c:pt idx="24">
                  <c:v>41395</c:v>
                </c:pt>
                <c:pt idx="25">
                  <c:v>41426</c:v>
                </c:pt>
                <c:pt idx="26">
                  <c:v>41456</c:v>
                </c:pt>
                <c:pt idx="27">
                  <c:v>41487</c:v>
                </c:pt>
                <c:pt idx="28">
                  <c:v>41518</c:v>
                </c:pt>
                <c:pt idx="29">
                  <c:v>41548</c:v>
                </c:pt>
                <c:pt idx="30">
                  <c:v>41579</c:v>
                </c:pt>
                <c:pt idx="31">
                  <c:v>41609</c:v>
                </c:pt>
                <c:pt idx="32">
                  <c:v>41640</c:v>
                </c:pt>
                <c:pt idx="33">
                  <c:v>41671</c:v>
                </c:pt>
                <c:pt idx="34">
                  <c:v>41699</c:v>
                </c:pt>
                <c:pt idx="35">
                  <c:v>41730</c:v>
                </c:pt>
                <c:pt idx="36">
                  <c:v>41760</c:v>
                </c:pt>
                <c:pt idx="37">
                  <c:v>41791</c:v>
                </c:pt>
                <c:pt idx="38">
                  <c:v>41821</c:v>
                </c:pt>
                <c:pt idx="39">
                  <c:v>41852</c:v>
                </c:pt>
                <c:pt idx="40">
                  <c:v>41883</c:v>
                </c:pt>
                <c:pt idx="41">
                  <c:v>41913</c:v>
                </c:pt>
                <c:pt idx="42">
                  <c:v>41944</c:v>
                </c:pt>
                <c:pt idx="43">
                  <c:v>41974</c:v>
                </c:pt>
                <c:pt idx="44">
                  <c:v>42005</c:v>
                </c:pt>
                <c:pt idx="45">
                  <c:v>42036</c:v>
                </c:pt>
                <c:pt idx="46">
                  <c:v>42064</c:v>
                </c:pt>
                <c:pt idx="47">
                  <c:v>42095</c:v>
                </c:pt>
                <c:pt idx="48">
                  <c:v>42125</c:v>
                </c:pt>
                <c:pt idx="49">
                  <c:v>42156</c:v>
                </c:pt>
                <c:pt idx="50">
                  <c:v>42186</c:v>
                </c:pt>
                <c:pt idx="51">
                  <c:v>42217</c:v>
                </c:pt>
                <c:pt idx="52">
                  <c:v>42248</c:v>
                </c:pt>
                <c:pt idx="53">
                  <c:v>42278</c:v>
                </c:pt>
                <c:pt idx="54">
                  <c:v>42309</c:v>
                </c:pt>
                <c:pt idx="55">
                  <c:v>42339</c:v>
                </c:pt>
                <c:pt idx="56">
                  <c:v>42370</c:v>
                </c:pt>
                <c:pt idx="57">
                  <c:v>42401</c:v>
                </c:pt>
                <c:pt idx="58">
                  <c:v>42430</c:v>
                </c:pt>
                <c:pt idx="59">
                  <c:v>42461</c:v>
                </c:pt>
                <c:pt idx="60">
                  <c:v>42491</c:v>
                </c:pt>
                <c:pt idx="61">
                  <c:v>42522</c:v>
                </c:pt>
                <c:pt idx="62">
                  <c:v>42552</c:v>
                </c:pt>
                <c:pt idx="63">
                  <c:v>42583</c:v>
                </c:pt>
                <c:pt idx="64">
                  <c:v>42614</c:v>
                </c:pt>
                <c:pt idx="65">
                  <c:v>42644</c:v>
                </c:pt>
                <c:pt idx="66">
                  <c:v>42675</c:v>
                </c:pt>
                <c:pt idx="67">
                  <c:v>42705</c:v>
                </c:pt>
                <c:pt idx="68">
                  <c:v>42736</c:v>
                </c:pt>
                <c:pt idx="69">
                  <c:v>42767</c:v>
                </c:pt>
                <c:pt idx="70">
                  <c:v>42795</c:v>
                </c:pt>
                <c:pt idx="71">
                  <c:v>42826</c:v>
                </c:pt>
                <c:pt idx="72">
                  <c:v>42856</c:v>
                </c:pt>
                <c:pt idx="73">
                  <c:v>42887</c:v>
                </c:pt>
                <c:pt idx="74">
                  <c:v>42917</c:v>
                </c:pt>
                <c:pt idx="75">
                  <c:v>42948</c:v>
                </c:pt>
                <c:pt idx="76">
                  <c:v>42979</c:v>
                </c:pt>
                <c:pt idx="77">
                  <c:v>43009</c:v>
                </c:pt>
                <c:pt idx="78">
                  <c:v>43040</c:v>
                </c:pt>
                <c:pt idx="79">
                  <c:v>43070</c:v>
                </c:pt>
                <c:pt idx="80">
                  <c:v>43101</c:v>
                </c:pt>
                <c:pt idx="81">
                  <c:v>43132</c:v>
                </c:pt>
                <c:pt idx="82">
                  <c:v>43160</c:v>
                </c:pt>
                <c:pt idx="83">
                  <c:v>43191</c:v>
                </c:pt>
                <c:pt idx="84">
                  <c:v>43221</c:v>
                </c:pt>
                <c:pt idx="85">
                  <c:v>43252</c:v>
                </c:pt>
                <c:pt idx="86">
                  <c:v>43282</c:v>
                </c:pt>
                <c:pt idx="87">
                  <c:v>43313</c:v>
                </c:pt>
                <c:pt idx="88">
                  <c:v>43344</c:v>
                </c:pt>
                <c:pt idx="89">
                  <c:v>43374</c:v>
                </c:pt>
                <c:pt idx="90">
                  <c:v>43405</c:v>
                </c:pt>
                <c:pt idx="91">
                  <c:v>43435</c:v>
                </c:pt>
                <c:pt idx="92">
                  <c:v>43466</c:v>
                </c:pt>
                <c:pt idx="93">
                  <c:v>43497</c:v>
                </c:pt>
                <c:pt idx="94">
                  <c:v>43525</c:v>
                </c:pt>
                <c:pt idx="95">
                  <c:v>43556</c:v>
                </c:pt>
                <c:pt idx="96">
                  <c:v>43586</c:v>
                </c:pt>
                <c:pt idx="97">
                  <c:v>43617</c:v>
                </c:pt>
                <c:pt idx="98">
                  <c:v>43647</c:v>
                </c:pt>
                <c:pt idx="99">
                  <c:v>43678</c:v>
                </c:pt>
                <c:pt idx="100">
                  <c:v>43709</c:v>
                </c:pt>
                <c:pt idx="101">
                  <c:v>43739</c:v>
                </c:pt>
                <c:pt idx="102">
                  <c:v>43770</c:v>
                </c:pt>
                <c:pt idx="103">
                  <c:v>43800</c:v>
                </c:pt>
              </c:numCache>
            </c:numRef>
          </c:cat>
          <c:val>
            <c:numRef>
              <c:f>'South Korea'!$D$2:$D$105</c:f>
              <c:numCache>
                <c:formatCode>0.00</c:formatCode>
                <c:ptCount val="104"/>
                <c:pt idx="1">
                  <c:v>-0.10999999999999943</c:v>
                </c:pt>
                <c:pt idx="2">
                  <c:v>0.19999999999999574</c:v>
                </c:pt>
                <c:pt idx="3">
                  <c:v>-1.5899999999999963</c:v>
                </c:pt>
                <c:pt idx="4">
                  <c:v>-2.2600000000000051</c:v>
                </c:pt>
                <c:pt idx="5">
                  <c:v>0.51000000000000512</c:v>
                </c:pt>
                <c:pt idx="6">
                  <c:v>1.4099999999999966</c:v>
                </c:pt>
                <c:pt idx="7">
                  <c:v>-3</c:v>
                </c:pt>
                <c:pt idx="8">
                  <c:v>2.7700000000000031</c:v>
                </c:pt>
                <c:pt idx="9">
                  <c:v>1.5499999999999972</c:v>
                </c:pt>
                <c:pt idx="10">
                  <c:v>1.240000000000002</c:v>
                </c:pt>
                <c:pt idx="11">
                  <c:v>-6.0000000000002274E-2</c:v>
                </c:pt>
                <c:pt idx="12">
                  <c:v>-0.89999999999999858</c:v>
                </c:pt>
                <c:pt idx="13">
                  <c:v>-1.6000000000000014</c:v>
                </c:pt>
                <c:pt idx="14">
                  <c:v>-2.1999999999999957</c:v>
                </c:pt>
                <c:pt idx="15">
                  <c:v>0.29999999999999716</c:v>
                </c:pt>
                <c:pt idx="16">
                  <c:v>-1.7999999999999972</c:v>
                </c:pt>
                <c:pt idx="17">
                  <c:v>1.6999999999999957</c:v>
                </c:pt>
                <c:pt idx="18">
                  <c:v>0.75999999999999801</c:v>
                </c:pt>
                <c:pt idx="19">
                  <c:v>1.9200000000000017</c:v>
                </c:pt>
                <c:pt idx="20">
                  <c:v>-0.17999999999999972</c:v>
                </c:pt>
                <c:pt idx="21">
                  <c:v>1</c:v>
                </c:pt>
                <c:pt idx="22">
                  <c:v>1.1000000000000014</c:v>
                </c:pt>
                <c:pt idx="23">
                  <c:v>0.60000000000000142</c:v>
                </c:pt>
                <c:pt idx="24">
                  <c:v>-1.5</c:v>
                </c:pt>
                <c:pt idx="25">
                  <c:v>-1.7000000000000028</c:v>
                </c:pt>
                <c:pt idx="26">
                  <c:v>-2.1999999999999957</c:v>
                </c:pt>
                <c:pt idx="27">
                  <c:v>0.29999999999999716</c:v>
                </c:pt>
                <c:pt idx="28">
                  <c:v>2.2000000000000028</c:v>
                </c:pt>
                <c:pt idx="29">
                  <c:v>0.5</c:v>
                </c:pt>
                <c:pt idx="30">
                  <c:v>0.19999999999999574</c:v>
                </c:pt>
                <c:pt idx="31">
                  <c:v>0.39999999999999858</c:v>
                </c:pt>
                <c:pt idx="32">
                  <c:v>0.10000000000000142</c:v>
                </c:pt>
                <c:pt idx="33">
                  <c:v>-1.1000000000000014</c:v>
                </c:pt>
                <c:pt idx="34">
                  <c:v>0.60000000000000142</c:v>
                </c:pt>
                <c:pt idx="35">
                  <c:v>-0.19999999999999574</c:v>
                </c:pt>
                <c:pt idx="36">
                  <c:v>-0.70000000000000284</c:v>
                </c:pt>
                <c:pt idx="37">
                  <c:v>-1.1000000000000014</c:v>
                </c:pt>
                <c:pt idx="38">
                  <c:v>0.89999999999999858</c:v>
                </c:pt>
                <c:pt idx="39">
                  <c:v>1</c:v>
                </c:pt>
                <c:pt idx="40">
                  <c:v>-1.5</c:v>
                </c:pt>
                <c:pt idx="41">
                  <c:v>-9.9999999999994316E-2</c:v>
                </c:pt>
                <c:pt idx="42">
                  <c:v>0.29999999999999716</c:v>
                </c:pt>
                <c:pt idx="43">
                  <c:v>0.89999999999999858</c:v>
                </c:pt>
                <c:pt idx="44">
                  <c:v>1.2000000000000028</c:v>
                </c:pt>
                <c:pt idx="45">
                  <c:v>0</c:v>
                </c:pt>
                <c:pt idx="46">
                  <c:v>-1.8999999999999986</c:v>
                </c:pt>
                <c:pt idx="47">
                  <c:v>-0.40000000000000568</c:v>
                </c:pt>
                <c:pt idx="48">
                  <c:v>-1</c:v>
                </c:pt>
                <c:pt idx="49">
                  <c:v>-1.6999999999999957</c:v>
                </c:pt>
                <c:pt idx="50">
                  <c:v>1.5</c:v>
                </c:pt>
                <c:pt idx="51">
                  <c:v>0.29999999999999716</c:v>
                </c:pt>
                <c:pt idx="52">
                  <c:v>1.3000000000000043</c:v>
                </c:pt>
                <c:pt idx="53">
                  <c:v>-0.10000000000000142</c:v>
                </c:pt>
                <c:pt idx="54">
                  <c:v>0</c:v>
                </c:pt>
                <c:pt idx="55">
                  <c:v>1.6000000000000014</c:v>
                </c:pt>
                <c:pt idx="56">
                  <c:v>-1.2000000000000028</c:v>
                </c:pt>
                <c:pt idx="57">
                  <c:v>-0.79999999999999716</c:v>
                </c:pt>
                <c:pt idx="58">
                  <c:v>0.79999999999999716</c:v>
                </c:pt>
                <c:pt idx="59">
                  <c:v>0.5</c:v>
                </c:pt>
                <c:pt idx="60">
                  <c:v>0.10000000000000142</c:v>
                </c:pt>
                <c:pt idx="61">
                  <c:v>0.39999999999999858</c:v>
                </c:pt>
                <c:pt idx="62">
                  <c:v>-0.39999999999999858</c:v>
                </c:pt>
                <c:pt idx="63">
                  <c:v>-1.5</c:v>
                </c:pt>
                <c:pt idx="64">
                  <c:v>-1</c:v>
                </c:pt>
                <c:pt idx="65">
                  <c:v>0.39999999999999858</c:v>
                </c:pt>
                <c:pt idx="66">
                  <c:v>0</c:v>
                </c:pt>
                <c:pt idx="67">
                  <c:v>1.3999999999999986</c:v>
                </c:pt>
                <c:pt idx="68">
                  <c:v>-0.39999999999999858</c:v>
                </c:pt>
                <c:pt idx="69">
                  <c:v>0.20000000000000284</c:v>
                </c:pt>
                <c:pt idx="70">
                  <c:v>-0.80000000000000426</c:v>
                </c:pt>
                <c:pt idx="71">
                  <c:v>1</c:v>
                </c:pt>
                <c:pt idx="72">
                  <c:v>-0.19999999999999574</c:v>
                </c:pt>
                <c:pt idx="73">
                  <c:v>0.89999999999999858</c:v>
                </c:pt>
                <c:pt idx="74">
                  <c:v>-1</c:v>
                </c:pt>
                <c:pt idx="75">
                  <c:v>0.79999999999999716</c:v>
                </c:pt>
                <c:pt idx="76">
                  <c:v>0.70000000000000284</c:v>
                </c:pt>
                <c:pt idx="77">
                  <c:v>-0.39999999999999858</c:v>
                </c:pt>
                <c:pt idx="78">
                  <c:v>1</c:v>
                </c:pt>
                <c:pt idx="79">
                  <c:v>-1.3000000000000043</c:v>
                </c:pt>
                <c:pt idx="80">
                  <c:v>0.80000000000000426</c:v>
                </c:pt>
                <c:pt idx="81">
                  <c:v>-0.40000000000000568</c:v>
                </c:pt>
                <c:pt idx="82">
                  <c:v>-1.1999999999999957</c:v>
                </c:pt>
                <c:pt idx="83">
                  <c:v>-0.70000000000000284</c:v>
                </c:pt>
                <c:pt idx="84">
                  <c:v>0.5</c:v>
                </c:pt>
                <c:pt idx="85">
                  <c:v>0.89999999999999858</c:v>
                </c:pt>
                <c:pt idx="86">
                  <c:v>-1.5</c:v>
                </c:pt>
                <c:pt idx="87">
                  <c:v>1.6000000000000014</c:v>
                </c:pt>
                <c:pt idx="88">
                  <c:v>1.3999999999999986</c:v>
                </c:pt>
                <c:pt idx="89">
                  <c:v>-0.29999999999999716</c:v>
                </c:pt>
                <c:pt idx="90">
                  <c:v>-2.3999999999999986</c:v>
                </c:pt>
                <c:pt idx="91">
                  <c:v>1.1999999999999957</c:v>
                </c:pt>
                <c:pt idx="92">
                  <c:v>-1.5</c:v>
                </c:pt>
                <c:pt idx="93">
                  <c:v>-1.0999999999999943</c:v>
                </c:pt>
                <c:pt idx="94">
                  <c:v>1.5999999999999943</c:v>
                </c:pt>
                <c:pt idx="95">
                  <c:v>1.4000000000000057</c:v>
                </c:pt>
                <c:pt idx="96">
                  <c:v>-1.8000000000000043</c:v>
                </c:pt>
                <c:pt idx="97">
                  <c:v>-0.89999999999999858</c:v>
                </c:pt>
                <c:pt idx="98">
                  <c:v>-0.20000000000000284</c:v>
                </c:pt>
                <c:pt idx="99">
                  <c:v>1.7000000000000028</c:v>
                </c:pt>
                <c:pt idx="100">
                  <c:v>-1</c:v>
                </c:pt>
                <c:pt idx="101">
                  <c:v>0.39999999999999858</c:v>
                </c:pt>
                <c:pt idx="102">
                  <c:v>1</c:v>
                </c:pt>
                <c:pt idx="103">
                  <c:v>0.70000000000000284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95-4570-A340-76CD50278245}"/>
            </c:ext>
          </c:extLst>
        </c:ser>
        <c:ser>
          <c:idx val="2"/>
          <c:order val="2"/>
          <c:tx>
            <c:strRef>
              <c:f>'South Korea'!$E$1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Korea'!$B$2:$B$105</c:f>
              <c:numCache>
                <c:formatCode>m/d/yyyy</c:formatCode>
                <c:ptCount val="104"/>
                <c:pt idx="0">
                  <c:v>40664</c:v>
                </c:pt>
                <c:pt idx="1">
                  <c:v>40695</c:v>
                </c:pt>
                <c:pt idx="2">
                  <c:v>40725</c:v>
                </c:pt>
                <c:pt idx="3">
                  <c:v>40756</c:v>
                </c:pt>
                <c:pt idx="4">
                  <c:v>40787</c:v>
                </c:pt>
                <c:pt idx="5">
                  <c:v>40817</c:v>
                </c:pt>
                <c:pt idx="6">
                  <c:v>44154</c:v>
                </c:pt>
                <c:pt idx="7">
                  <c:v>40878</c:v>
                </c:pt>
                <c:pt idx="8">
                  <c:v>40909</c:v>
                </c:pt>
                <c:pt idx="9">
                  <c:v>40940</c:v>
                </c:pt>
                <c:pt idx="10">
                  <c:v>40969</c:v>
                </c:pt>
                <c:pt idx="11">
                  <c:v>41000</c:v>
                </c:pt>
                <c:pt idx="12">
                  <c:v>41030</c:v>
                </c:pt>
                <c:pt idx="13">
                  <c:v>41061</c:v>
                </c:pt>
                <c:pt idx="14">
                  <c:v>41091</c:v>
                </c:pt>
                <c:pt idx="15">
                  <c:v>41122</c:v>
                </c:pt>
                <c:pt idx="16">
                  <c:v>41153</c:v>
                </c:pt>
                <c:pt idx="17">
                  <c:v>41183</c:v>
                </c:pt>
                <c:pt idx="18">
                  <c:v>41214</c:v>
                </c:pt>
                <c:pt idx="19">
                  <c:v>41244</c:v>
                </c:pt>
                <c:pt idx="20">
                  <c:v>41275</c:v>
                </c:pt>
                <c:pt idx="21">
                  <c:v>41306</c:v>
                </c:pt>
                <c:pt idx="22">
                  <c:v>41334</c:v>
                </c:pt>
                <c:pt idx="23">
                  <c:v>41365</c:v>
                </c:pt>
                <c:pt idx="24">
                  <c:v>41395</c:v>
                </c:pt>
                <c:pt idx="25">
                  <c:v>41426</c:v>
                </c:pt>
                <c:pt idx="26">
                  <c:v>41456</c:v>
                </c:pt>
                <c:pt idx="27">
                  <c:v>41487</c:v>
                </c:pt>
                <c:pt idx="28">
                  <c:v>41518</c:v>
                </c:pt>
                <c:pt idx="29">
                  <c:v>41548</c:v>
                </c:pt>
                <c:pt idx="30">
                  <c:v>41579</c:v>
                </c:pt>
                <c:pt idx="31">
                  <c:v>41609</c:v>
                </c:pt>
                <c:pt idx="32">
                  <c:v>41640</c:v>
                </c:pt>
                <c:pt idx="33">
                  <c:v>41671</c:v>
                </c:pt>
                <c:pt idx="34">
                  <c:v>41699</c:v>
                </c:pt>
                <c:pt idx="35">
                  <c:v>41730</c:v>
                </c:pt>
                <c:pt idx="36">
                  <c:v>41760</c:v>
                </c:pt>
                <c:pt idx="37">
                  <c:v>41791</c:v>
                </c:pt>
                <c:pt idx="38">
                  <c:v>41821</c:v>
                </c:pt>
                <c:pt idx="39">
                  <c:v>41852</c:v>
                </c:pt>
                <c:pt idx="40">
                  <c:v>41883</c:v>
                </c:pt>
                <c:pt idx="41">
                  <c:v>41913</c:v>
                </c:pt>
                <c:pt idx="42">
                  <c:v>41944</c:v>
                </c:pt>
                <c:pt idx="43">
                  <c:v>41974</c:v>
                </c:pt>
                <c:pt idx="44">
                  <c:v>42005</c:v>
                </c:pt>
                <c:pt idx="45">
                  <c:v>42036</c:v>
                </c:pt>
                <c:pt idx="46">
                  <c:v>42064</c:v>
                </c:pt>
                <c:pt idx="47">
                  <c:v>42095</c:v>
                </c:pt>
                <c:pt idx="48">
                  <c:v>42125</c:v>
                </c:pt>
                <c:pt idx="49">
                  <c:v>42156</c:v>
                </c:pt>
                <c:pt idx="50">
                  <c:v>42186</c:v>
                </c:pt>
                <c:pt idx="51">
                  <c:v>42217</c:v>
                </c:pt>
                <c:pt idx="52">
                  <c:v>42248</c:v>
                </c:pt>
                <c:pt idx="53">
                  <c:v>42278</c:v>
                </c:pt>
                <c:pt idx="54">
                  <c:v>42309</c:v>
                </c:pt>
                <c:pt idx="55">
                  <c:v>42339</c:v>
                </c:pt>
                <c:pt idx="56">
                  <c:v>42370</c:v>
                </c:pt>
                <c:pt idx="57">
                  <c:v>42401</c:v>
                </c:pt>
                <c:pt idx="58">
                  <c:v>42430</c:v>
                </c:pt>
                <c:pt idx="59">
                  <c:v>42461</c:v>
                </c:pt>
                <c:pt idx="60">
                  <c:v>42491</c:v>
                </c:pt>
                <c:pt idx="61">
                  <c:v>42522</c:v>
                </c:pt>
                <c:pt idx="62">
                  <c:v>42552</c:v>
                </c:pt>
                <c:pt idx="63">
                  <c:v>42583</c:v>
                </c:pt>
                <c:pt idx="64">
                  <c:v>42614</c:v>
                </c:pt>
                <c:pt idx="65">
                  <c:v>42644</c:v>
                </c:pt>
                <c:pt idx="66">
                  <c:v>42675</c:v>
                </c:pt>
                <c:pt idx="67">
                  <c:v>42705</c:v>
                </c:pt>
                <c:pt idx="68">
                  <c:v>42736</c:v>
                </c:pt>
                <c:pt idx="69">
                  <c:v>42767</c:v>
                </c:pt>
                <c:pt idx="70">
                  <c:v>42795</c:v>
                </c:pt>
                <c:pt idx="71">
                  <c:v>42826</c:v>
                </c:pt>
                <c:pt idx="72">
                  <c:v>42856</c:v>
                </c:pt>
                <c:pt idx="73">
                  <c:v>42887</c:v>
                </c:pt>
                <c:pt idx="74">
                  <c:v>42917</c:v>
                </c:pt>
                <c:pt idx="75">
                  <c:v>42948</c:v>
                </c:pt>
                <c:pt idx="76">
                  <c:v>42979</c:v>
                </c:pt>
                <c:pt idx="77">
                  <c:v>43009</c:v>
                </c:pt>
                <c:pt idx="78">
                  <c:v>43040</c:v>
                </c:pt>
                <c:pt idx="79">
                  <c:v>43070</c:v>
                </c:pt>
                <c:pt idx="80">
                  <c:v>43101</c:v>
                </c:pt>
                <c:pt idx="81">
                  <c:v>43132</c:v>
                </c:pt>
                <c:pt idx="82">
                  <c:v>43160</c:v>
                </c:pt>
                <c:pt idx="83">
                  <c:v>43191</c:v>
                </c:pt>
                <c:pt idx="84">
                  <c:v>43221</c:v>
                </c:pt>
                <c:pt idx="85">
                  <c:v>43252</c:v>
                </c:pt>
                <c:pt idx="86">
                  <c:v>43282</c:v>
                </c:pt>
                <c:pt idx="87">
                  <c:v>43313</c:v>
                </c:pt>
                <c:pt idx="88">
                  <c:v>43344</c:v>
                </c:pt>
                <c:pt idx="89">
                  <c:v>43374</c:v>
                </c:pt>
                <c:pt idx="90">
                  <c:v>43405</c:v>
                </c:pt>
                <c:pt idx="91">
                  <c:v>43435</c:v>
                </c:pt>
                <c:pt idx="92">
                  <c:v>43466</c:v>
                </c:pt>
                <c:pt idx="93">
                  <c:v>43497</c:v>
                </c:pt>
                <c:pt idx="94">
                  <c:v>43525</c:v>
                </c:pt>
                <c:pt idx="95">
                  <c:v>43556</c:v>
                </c:pt>
                <c:pt idx="96">
                  <c:v>43586</c:v>
                </c:pt>
                <c:pt idx="97">
                  <c:v>43617</c:v>
                </c:pt>
                <c:pt idx="98">
                  <c:v>43647</c:v>
                </c:pt>
                <c:pt idx="99">
                  <c:v>43678</c:v>
                </c:pt>
                <c:pt idx="100">
                  <c:v>43709</c:v>
                </c:pt>
                <c:pt idx="101">
                  <c:v>43739</c:v>
                </c:pt>
                <c:pt idx="102">
                  <c:v>43770</c:v>
                </c:pt>
                <c:pt idx="103">
                  <c:v>43800</c:v>
                </c:pt>
              </c:numCache>
            </c:numRef>
          </c:cat>
          <c:val>
            <c:numRef>
              <c:f>'South Korea'!$E$2:$E$105</c:f>
              <c:numCache>
                <c:formatCode>0.00</c:formatCode>
                <c:ptCount val="10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49.914545454545447</c:v>
                </c:pt>
                <c:pt idx="12">
                  <c:v>49.892727272727264</c:v>
                </c:pt>
                <c:pt idx="13">
                  <c:v>49.735454545454552</c:v>
                </c:pt>
                <c:pt idx="14">
                  <c:v>49.359999999999992</c:v>
                </c:pt>
                <c:pt idx="15">
                  <c:v>49.156363636363636</c:v>
                </c:pt>
                <c:pt idx="16">
                  <c:v>48.994545454545452</c:v>
                </c:pt>
                <c:pt idx="17">
                  <c:v>48.940909090909081</c:v>
                </c:pt>
                <c:pt idx="18">
                  <c:v>48.875833333333325</c:v>
                </c:pt>
                <c:pt idx="19">
                  <c:v>49.182499999999997</c:v>
                </c:pt>
                <c:pt idx="20">
                  <c:v>49.243333333333332</c:v>
                </c:pt>
                <c:pt idx="21">
                  <c:v>49.258333333333333</c:v>
                </c:pt>
                <c:pt idx="22">
                  <c:v>49.261666666666663</c:v>
                </c:pt>
                <c:pt idx="23">
                  <c:v>49.32</c:v>
                </c:pt>
                <c:pt idx="24">
                  <c:v>49.328333333333326</c:v>
                </c:pt>
                <c:pt idx="25">
                  <c:v>49.328333333333326</c:v>
                </c:pt>
                <c:pt idx="26">
                  <c:v>49.32833333333334</c:v>
                </c:pt>
                <c:pt idx="27">
                  <c:v>49.32833333333334</c:v>
                </c:pt>
                <c:pt idx="28">
                  <c:v>49.661666666666669</c:v>
                </c:pt>
                <c:pt idx="29">
                  <c:v>49.895000000000003</c:v>
                </c:pt>
                <c:pt idx="30">
                  <c:v>50.081666666666656</c:v>
                </c:pt>
                <c:pt idx="31">
                  <c:v>50.141666666666659</c:v>
                </c:pt>
                <c:pt idx="32">
                  <c:v>50.224999999999994</c:v>
                </c:pt>
                <c:pt idx="33">
                  <c:v>50.133333333333326</c:v>
                </c:pt>
                <c:pt idx="34">
                  <c:v>49.999999999999993</c:v>
                </c:pt>
                <c:pt idx="35">
                  <c:v>49.800000000000004</c:v>
                </c:pt>
                <c:pt idx="36">
                  <c:v>49.666666666666664</c:v>
                </c:pt>
                <c:pt idx="37">
                  <c:v>49.583333333333321</c:v>
                </c:pt>
                <c:pt idx="38">
                  <c:v>49.758333333333326</c:v>
                </c:pt>
                <c:pt idx="39">
                  <c:v>49.991666666666653</c:v>
                </c:pt>
                <c:pt idx="40">
                  <c:v>49.916666666666657</c:v>
                </c:pt>
                <c:pt idx="41">
                  <c:v>49.791666666666664</c:v>
                </c:pt>
                <c:pt idx="42">
                  <c:v>49.675000000000004</c:v>
                </c:pt>
                <c:pt idx="43">
                  <c:v>49.599999999999994</c:v>
                </c:pt>
                <c:pt idx="44">
                  <c:v>49.616666666666667</c:v>
                </c:pt>
                <c:pt idx="45">
                  <c:v>49.725000000000001</c:v>
                </c:pt>
                <c:pt idx="46">
                  <c:v>49.625</c:v>
                </c:pt>
                <c:pt idx="47">
                  <c:v>49.508333333333333</c:v>
                </c:pt>
                <c:pt idx="48">
                  <c:v>49.366666666666667</c:v>
                </c:pt>
                <c:pt idx="49">
                  <c:v>49.175000000000004</c:v>
                </c:pt>
                <c:pt idx="50">
                  <c:v>49.033333333333339</c:v>
                </c:pt>
                <c:pt idx="51">
                  <c:v>48.833333333333336</c:v>
                </c:pt>
                <c:pt idx="52">
                  <c:v>48.866666666666674</c:v>
                </c:pt>
                <c:pt idx="53">
                  <c:v>48.900000000000006</c:v>
                </c:pt>
                <c:pt idx="54">
                  <c:v>48.908333333333339</c:v>
                </c:pt>
                <c:pt idx="55">
                  <c:v>48.975000000000001</c:v>
                </c:pt>
                <c:pt idx="56">
                  <c:v>48.841666666666669</c:v>
                </c:pt>
                <c:pt idx="57">
                  <c:v>48.641666666666673</c:v>
                </c:pt>
                <c:pt idx="58">
                  <c:v>48.666666666666664</c:v>
                </c:pt>
                <c:pt idx="59">
                  <c:v>48.766666666666673</c:v>
                </c:pt>
                <c:pt idx="60">
                  <c:v>48.958333333333336</c:v>
                </c:pt>
                <c:pt idx="61">
                  <c:v>49.324999999999996</c:v>
                </c:pt>
                <c:pt idx="62">
                  <c:v>49.533333333333331</c:v>
                </c:pt>
                <c:pt idx="63">
                  <c:v>49.591666666666669</c:v>
                </c:pt>
                <c:pt idx="64">
                  <c:v>49.458333333333343</c:v>
                </c:pt>
                <c:pt idx="65">
                  <c:v>49.366666666666674</c:v>
                </c:pt>
                <c:pt idx="66">
                  <c:v>49.275000000000006</c:v>
                </c:pt>
                <c:pt idx="67">
                  <c:v>49.166666666666664</c:v>
                </c:pt>
                <c:pt idx="68">
                  <c:v>49.125</c:v>
                </c:pt>
                <c:pt idx="69">
                  <c:v>49.166666666666664</c:v>
                </c:pt>
                <c:pt idx="70">
                  <c:v>49.074999999999996</c:v>
                </c:pt>
                <c:pt idx="71">
                  <c:v>49.024999999999999</c:v>
                </c:pt>
                <c:pt idx="72">
                  <c:v>48.949999999999996</c:v>
                </c:pt>
                <c:pt idx="73">
                  <c:v>48.916666666666664</c:v>
                </c:pt>
                <c:pt idx="74">
                  <c:v>48.833333333333336</c:v>
                </c:pt>
                <c:pt idx="75">
                  <c:v>48.941666666666663</c:v>
                </c:pt>
                <c:pt idx="76">
                  <c:v>49.19166666666667</c:v>
                </c:pt>
                <c:pt idx="77">
                  <c:v>49.375000000000007</c:v>
                </c:pt>
                <c:pt idx="78">
                  <c:v>49.64166666666668</c:v>
                </c:pt>
                <c:pt idx="79">
                  <c:v>49.683333333333337</c:v>
                </c:pt>
                <c:pt idx="80">
                  <c:v>49.824999999999996</c:v>
                </c:pt>
                <c:pt idx="81">
                  <c:v>49.916666666666657</c:v>
                </c:pt>
                <c:pt idx="82">
                  <c:v>49.974999999999994</c:v>
                </c:pt>
                <c:pt idx="83">
                  <c:v>49.891666666666659</c:v>
                </c:pt>
                <c:pt idx="84">
                  <c:v>49.866666666666667</c:v>
                </c:pt>
                <c:pt idx="85">
                  <c:v>49.841666666666661</c:v>
                </c:pt>
                <c:pt idx="86">
                  <c:v>49.774999999999999</c:v>
                </c:pt>
                <c:pt idx="87">
                  <c:v>49.774999999999999</c:v>
                </c:pt>
                <c:pt idx="88">
                  <c:v>49.833333333333336</c:v>
                </c:pt>
                <c:pt idx="89">
                  <c:v>49.9</c:v>
                </c:pt>
                <c:pt idx="90">
                  <c:v>49.68333333333333</c:v>
                </c:pt>
                <c:pt idx="91">
                  <c:v>49.67499999999999</c:v>
                </c:pt>
                <c:pt idx="92">
                  <c:v>49.474999999999994</c:v>
                </c:pt>
                <c:pt idx="93">
                  <c:v>49.216666666666669</c:v>
                </c:pt>
                <c:pt idx="94">
                  <c:v>49.191666666666663</c:v>
                </c:pt>
                <c:pt idx="95">
                  <c:v>49.341666666666669</c:v>
                </c:pt>
                <c:pt idx="96">
                  <c:v>49.300000000000004</c:v>
                </c:pt>
                <c:pt idx="97">
                  <c:v>49.108333333333327</c:v>
                </c:pt>
                <c:pt idx="98">
                  <c:v>49.024999999999999</c:v>
                </c:pt>
                <c:pt idx="99">
                  <c:v>48.949999999999996</c:v>
                </c:pt>
                <c:pt idx="100">
                  <c:v>48.67499999999999</c:v>
                </c:pt>
                <c:pt idx="101">
                  <c:v>48.458333333333321</c:v>
                </c:pt>
                <c:pt idx="102">
                  <c:v>48.524999999999999</c:v>
                </c:pt>
                <c:pt idx="103">
                  <c:v>48.550000000000004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95-4570-A340-76CD502782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Spain!$C$1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Spain!$B$2:$B$106</c:f>
              <c:numCache>
                <c:formatCode>m/d/yyyy</c:formatCode>
                <c:ptCount val="105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</c:numCache>
            </c:numRef>
          </c:cat>
          <c:val>
            <c:numRef>
              <c:f>Spain!$C$2:$C$106</c:f>
              <c:numCache>
                <c:formatCode>0.00</c:formatCode>
                <c:ptCount val="105"/>
                <c:pt idx="0">
                  <c:v>50.6</c:v>
                </c:pt>
                <c:pt idx="1">
                  <c:v>48.2</c:v>
                </c:pt>
                <c:pt idx="2">
                  <c:v>47.3</c:v>
                </c:pt>
                <c:pt idx="3">
                  <c:v>45.7</c:v>
                </c:pt>
                <c:pt idx="4">
                  <c:v>45.3</c:v>
                </c:pt>
                <c:pt idx="5">
                  <c:v>43.7</c:v>
                </c:pt>
                <c:pt idx="6">
                  <c:v>47.5</c:v>
                </c:pt>
                <c:pt idx="7">
                  <c:v>43.8</c:v>
                </c:pt>
                <c:pt idx="8">
                  <c:v>43.7</c:v>
                </c:pt>
                <c:pt idx="9">
                  <c:v>45.1</c:v>
                </c:pt>
                <c:pt idx="10">
                  <c:v>45</c:v>
                </c:pt>
                <c:pt idx="11">
                  <c:v>44.5</c:v>
                </c:pt>
                <c:pt idx="12">
                  <c:v>43.5</c:v>
                </c:pt>
                <c:pt idx="13">
                  <c:v>42</c:v>
                </c:pt>
                <c:pt idx="14">
                  <c:v>41.1</c:v>
                </c:pt>
                <c:pt idx="15">
                  <c:v>42.3</c:v>
                </c:pt>
                <c:pt idx="16">
                  <c:v>44</c:v>
                </c:pt>
                <c:pt idx="17">
                  <c:v>44.6</c:v>
                </c:pt>
                <c:pt idx="18">
                  <c:v>43.5</c:v>
                </c:pt>
                <c:pt idx="19">
                  <c:v>45.3</c:v>
                </c:pt>
                <c:pt idx="20">
                  <c:v>44.6</c:v>
                </c:pt>
                <c:pt idx="21">
                  <c:v>46.1</c:v>
                </c:pt>
                <c:pt idx="22">
                  <c:v>46.8</c:v>
                </c:pt>
                <c:pt idx="23">
                  <c:v>44.2</c:v>
                </c:pt>
                <c:pt idx="24">
                  <c:v>44.7</c:v>
                </c:pt>
                <c:pt idx="25">
                  <c:v>48.1</c:v>
                </c:pt>
                <c:pt idx="26">
                  <c:v>50</c:v>
                </c:pt>
                <c:pt idx="27">
                  <c:v>49.8</c:v>
                </c:pt>
                <c:pt idx="28">
                  <c:v>51.1</c:v>
                </c:pt>
                <c:pt idx="29">
                  <c:v>50.7</c:v>
                </c:pt>
                <c:pt idx="30">
                  <c:v>50.9</c:v>
                </c:pt>
                <c:pt idx="31">
                  <c:v>48.6</c:v>
                </c:pt>
                <c:pt idx="32">
                  <c:v>50.8</c:v>
                </c:pt>
                <c:pt idx="33">
                  <c:v>52.2</c:v>
                </c:pt>
                <c:pt idx="34">
                  <c:v>52.5</c:v>
                </c:pt>
                <c:pt idx="35">
                  <c:v>52.8</c:v>
                </c:pt>
                <c:pt idx="36">
                  <c:v>52.7</c:v>
                </c:pt>
                <c:pt idx="37">
                  <c:v>52.9</c:v>
                </c:pt>
                <c:pt idx="38">
                  <c:v>54.6</c:v>
                </c:pt>
                <c:pt idx="39">
                  <c:v>53.9</c:v>
                </c:pt>
                <c:pt idx="40">
                  <c:v>52.8</c:v>
                </c:pt>
                <c:pt idx="41">
                  <c:v>52.6</c:v>
                </c:pt>
                <c:pt idx="42">
                  <c:v>52.6</c:v>
                </c:pt>
                <c:pt idx="43">
                  <c:v>54.7</c:v>
                </c:pt>
                <c:pt idx="44">
                  <c:v>53.8</c:v>
                </c:pt>
                <c:pt idx="45">
                  <c:v>54.7</c:v>
                </c:pt>
                <c:pt idx="46">
                  <c:v>54.2</c:v>
                </c:pt>
                <c:pt idx="47">
                  <c:v>54.3</c:v>
                </c:pt>
                <c:pt idx="48">
                  <c:v>54.2</c:v>
                </c:pt>
                <c:pt idx="49">
                  <c:v>55.8</c:v>
                </c:pt>
                <c:pt idx="50">
                  <c:v>54.5</c:v>
                </c:pt>
                <c:pt idx="51">
                  <c:v>53.6</c:v>
                </c:pt>
                <c:pt idx="52">
                  <c:v>53.2</c:v>
                </c:pt>
                <c:pt idx="53">
                  <c:v>51.7</c:v>
                </c:pt>
                <c:pt idx="54">
                  <c:v>51.3</c:v>
                </c:pt>
                <c:pt idx="55">
                  <c:v>53.1</c:v>
                </c:pt>
                <c:pt idx="56">
                  <c:v>53</c:v>
                </c:pt>
                <c:pt idx="57">
                  <c:v>55.4</c:v>
                </c:pt>
                <c:pt idx="58">
                  <c:v>54.1</c:v>
                </c:pt>
                <c:pt idx="59">
                  <c:v>53.4</c:v>
                </c:pt>
                <c:pt idx="60">
                  <c:v>53.5</c:v>
                </c:pt>
                <c:pt idx="61">
                  <c:v>51.8</c:v>
                </c:pt>
                <c:pt idx="62">
                  <c:v>52.2</c:v>
                </c:pt>
                <c:pt idx="63">
                  <c:v>51</c:v>
                </c:pt>
                <c:pt idx="64">
                  <c:v>51</c:v>
                </c:pt>
                <c:pt idx="65">
                  <c:v>52.3</c:v>
                </c:pt>
                <c:pt idx="66">
                  <c:v>53.3</c:v>
                </c:pt>
                <c:pt idx="67">
                  <c:v>54.5</c:v>
                </c:pt>
                <c:pt idx="68">
                  <c:v>55.3</c:v>
                </c:pt>
                <c:pt idx="69">
                  <c:v>55.6</c:v>
                </c:pt>
                <c:pt idx="70">
                  <c:v>54.8</c:v>
                </c:pt>
                <c:pt idx="71">
                  <c:v>53.9</c:v>
                </c:pt>
                <c:pt idx="72">
                  <c:v>54.5</c:v>
                </c:pt>
                <c:pt idx="73">
                  <c:v>55.4</c:v>
                </c:pt>
                <c:pt idx="74">
                  <c:v>54.7</c:v>
                </c:pt>
                <c:pt idx="75">
                  <c:v>54</c:v>
                </c:pt>
                <c:pt idx="76">
                  <c:v>52.4</c:v>
                </c:pt>
                <c:pt idx="77">
                  <c:v>54.3</c:v>
                </c:pt>
                <c:pt idx="78">
                  <c:v>55.8</c:v>
                </c:pt>
                <c:pt idx="79">
                  <c:v>56.1</c:v>
                </c:pt>
                <c:pt idx="80">
                  <c:v>55.8</c:v>
                </c:pt>
                <c:pt idx="81">
                  <c:v>55.2</c:v>
                </c:pt>
                <c:pt idx="82">
                  <c:v>56</c:v>
                </c:pt>
                <c:pt idx="83">
                  <c:v>54.8</c:v>
                </c:pt>
                <c:pt idx="84">
                  <c:v>54.4</c:v>
                </c:pt>
                <c:pt idx="85">
                  <c:v>53.4</c:v>
                </c:pt>
                <c:pt idx="86">
                  <c:v>53.4</c:v>
                </c:pt>
                <c:pt idx="87">
                  <c:v>52.9</c:v>
                </c:pt>
                <c:pt idx="88">
                  <c:v>53</c:v>
                </c:pt>
                <c:pt idx="89">
                  <c:v>51.4</c:v>
                </c:pt>
                <c:pt idx="90">
                  <c:v>51.8</c:v>
                </c:pt>
                <c:pt idx="91">
                  <c:v>52.6</c:v>
                </c:pt>
                <c:pt idx="92">
                  <c:v>51.1</c:v>
                </c:pt>
                <c:pt idx="93">
                  <c:v>52.4</c:v>
                </c:pt>
                <c:pt idx="94">
                  <c:v>49.9</c:v>
                </c:pt>
                <c:pt idx="95">
                  <c:v>50.9</c:v>
                </c:pt>
                <c:pt idx="96">
                  <c:v>51.8</c:v>
                </c:pt>
                <c:pt idx="97">
                  <c:v>50.1</c:v>
                </c:pt>
                <c:pt idx="98">
                  <c:v>47.9</c:v>
                </c:pt>
                <c:pt idx="99">
                  <c:v>48.2</c:v>
                </c:pt>
                <c:pt idx="100">
                  <c:v>48.8</c:v>
                </c:pt>
                <c:pt idx="101">
                  <c:v>47.7</c:v>
                </c:pt>
                <c:pt idx="102">
                  <c:v>46.8</c:v>
                </c:pt>
                <c:pt idx="103">
                  <c:v>47.5</c:v>
                </c:pt>
                <c:pt idx="104">
                  <c:v>47.4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3F-4DA9-B75E-F13EDCDE890E}"/>
            </c:ext>
          </c:extLst>
        </c:ser>
        <c:ser>
          <c:idx val="1"/>
          <c:order val="1"/>
          <c:tx>
            <c:strRef>
              <c:f>Spain!$D$1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Spain!$B$2:$B$106</c:f>
              <c:numCache>
                <c:formatCode>m/d/yyyy</c:formatCode>
                <c:ptCount val="105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</c:numCache>
            </c:numRef>
          </c:cat>
          <c:val>
            <c:numRef>
              <c:f>Spain!$D$2:$D$106</c:f>
              <c:numCache>
                <c:formatCode>0.00</c:formatCode>
                <c:ptCount val="105"/>
                <c:pt idx="1">
                  <c:v>-2.3999999999999986</c:v>
                </c:pt>
                <c:pt idx="2">
                  <c:v>-0.90000000000000568</c:v>
                </c:pt>
                <c:pt idx="3">
                  <c:v>-1.5999999999999943</c:v>
                </c:pt>
                <c:pt idx="4">
                  <c:v>-0.40000000000000568</c:v>
                </c:pt>
                <c:pt idx="5">
                  <c:v>-1.5999999999999943</c:v>
                </c:pt>
                <c:pt idx="6">
                  <c:v>3.7999999999999972</c:v>
                </c:pt>
                <c:pt idx="7">
                  <c:v>-3.7000000000000028</c:v>
                </c:pt>
                <c:pt idx="8">
                  <c:v>-9.9999999999994316E-2</c:v>
                </c:pt>
                <c:pt idx="9">
                  <c:v>1.3999999999999986</c:v>
                </c:pt>
                <c:pt idx="10">
                  <c:v>-0.10000000000000142</c:v>
                </c:pt>
                <c:pt idx="11">
                  <c:v>-0.5</c:v>
                </c:pt>
                <c:pt idx="12">
                  <c:v>-1</c:v>
                </c:pt>
                <c:pt idx="13">
                  <c:v>-1.5</c:v>
                </c:pt>
                <c:pt idx="14">
                  <c:v>-0.89999999999999858</c:v>
                </c:pt>
                <c:pt idx="15">
                  <c:v>1.1999999999999957</c:v>
                </c:pt>
                <c:pt idx="16">
                  <c:v>1.7000000000000028</c:v>
                </c:pt>
                <c:pt idx="17">
                  <c:v>0.60000000000000142</c:v>
                </c:pt>
                <c:pt idx="18">
                  <c:v>-1.1000000000000014</c:v>
                </c:pt>
                <c:pt idx="19">
                  <c:v>1.7999999999999972</c:v>
                </c:pt>
                <c:pt idx="20">
                  <c:v>-0.69999999999999574</c:v>
                </c:pt>
                <c:pt idx="21">
                  <c:v>1.5</c:v>
                </c:pt>
                <c:pt idx="22">
                  <c:v>0.69999999999999574</c:v>
                </c:pt>
                <c:pt idx="23">
                  <c:v>-2.5999999999999943</c:v>
                </c:pt>
                <c:pt idx="24">
                  <c:v>0.5</c:v>
                </c:pt>
                <c:pt idx="25">
                  <c:v>3.3999999999999986</c:v>
                </c:pt>
                <c:pt idx="26">
                  <c:v>1.8999999999999986</c:v>
                </c:pt>
                <c:pt idx="27">
                  <c:v>-0.20000000000000284</c:v>
                </c:pt>
                <c:pt idx="28">
                  <c:v>1.3000000000000043</c:v>
                </c:pt>
                <c:pt idx="29">
                  <c:v>-0.39999999999999858</c:v>
                </c:pt>
                <c:pt idx="30">
                  <c:v>0.19999999999999574</c:v>
                </c:pt>
                <c:pt idx="31">
                  <c:v>-2.2999999999999972</c:v>
                </c:pt>
                <c:pt idx="32">
                  <c:v>2.1999999999999957</c:v>
                </c:pt>
                <c:pt idx="33">
                  <c:v>1.4000000000000057</c:v>
                </c:pt>
                <c:pt idx="34">
                  <c:v>0.29999999999999716</c:v>
                </c:pt>
                <c:pt idx="35">
                  <c:v>0.29999999999999716</c:v>
                </c:pt>
                <c:pt idx="36">
                  <c:v>-9.9999999999994316E-2</c:v>
                </c:pt>
                <c:pt idx="37">
                  <c:v>0.19999999999999574</c:v>
                </c:pt>
                <c:pt idx="38">
                  <c:v>1.7000000000000028</c:v>
                </c:pt>
                <c:pt idx="39">
                  <c:v>-0.70000000000000284</c:v>
                </c:pt>
                <c:pt idx="40">
                  <c:v>-1.1000000000000014</c:v>
                </c:pt>
                <c:pt idx="41">
                  <c:v>-0.19999999999999574</c:v>
                </c:pt>
                <c:pt idx="42">
                  <c:v>0</c:v>
                </c:pt>
                <c:pt idx="43">
                  <c:v>2.1000000000000014</c:v>
                </c:pt>
                <c:pt idx="44">
                  <c:v>-0.90000000000000568</c:v>
                </c:pt>
                <c:pt idx="45">
                  <c:v>0.90000000000000568</c:v>
                </c:pt>
                <c:pt idx="46">
                  <c:v>-0.5</c:v>
                </c:pt>
                <c:pt idx="47">
                  <c:v>9.9999999999994316E-2</c:v>
                </c:pt>
                <c:pt idx="48">
                  <c:v>-9.9999999999994316E-2</c:v>
                </c:pt>
                <c:pt idx="49">
                  <c:v>1.5999999999999943</c:v>
                </c:pt>
                <c:pt idx="50">
                  <c:v>-1.2999999999999972</c:v>
                </c:pt>
                <c:pt idx="51">
                  <c:v>-0.89999999999999858</c:v>
                </c:pt>
                <c:pt idx="52">
                  <c:v>-0.39999999999999858</c:v>
                </c:pt>
                <c:pt idx="53">
                  <c:v>-1.5</c:v>
                </c:pt>
                <c:pt idx="54">
                  <c:v>-0.40000000000000568</c:v>
                </c:pt>
                <c:pt idx="55">
                  <c:v>1.8000000000000043</c:v>
                </c:pt>
                <c:pt idx="56">
                  <c:v>-0.10000000000000142</c:v>
                </c:pt>
                <c:pt idx="57">
                  <c:v>2.3999999999999986</c:v>
                </c:pt>
                <c:pt idx="58">
                  <c:v>-1.2999999999999972</c:v>
                </c:pt>
                <c:pt idx="59">
                  <c:v>-0.70000000000000284</c:v>
                </c:pt>
                <c:pt idx="60">
                  <c:v>0.10000000000000142</c:v>
                </c:pt>
                <c:pt idx="61">
                  <c:v>-1.7000000000000028</c:v>
                </c:pt>
                <c:pt idx="62">
                  <c:v>0.40000000000000568</c:v>
                </c:pt>
                <c:pt idx="63">
                  <c:v>-1.2000000000000028</c:v>
                </c:pt>
                <c:pt idx="64">
                  <c:v>0</c:v>
                </c:pt>
                <c:pt idx="65">
                  <c:v>1.2999999999999972</c:v>
                </c:pt>
                <c:pt idx="66">
                  <c:v>1</c:v>
                </c:pt>
                <c:pt idx="67">
                  <c:v>1.2000000000000028</c:v>
                </c:pt>
                <c:pt idx="68">
                  <c:v>0.79999999999999716</c:v>
                </c:pt>
                <c:pt idx="69">
                  <c:v>0.30000000000000426</c:v>
                </c:pt>
                <c:pt idx="70">
                  <c:v>-0.80000000000000426</c:v>
                </c:pt>
                <c:pt idx="71">
                  <c:v>-0.89999999999999858</c:v>
                </c:pt>
                <c:pt idx="72">
                  <c:v>0.60000000000000142</c:v>
                </c:pt>
                <c:pt idx="73">
                  <c:v>0.89999999999999858</c:v>
                </c:pt>
                <c:pt idx="74">
                  <c:v>-0.69999999999999574</c:v>
                </c:pt>
                <c:pt idx="75">
                  <c:v>-0.70000000000000284</c:v>
                </c:pt>
                <c:pt idx="76">
                  <c:v>-1.6000000000000014</c:v>
                </c:pt>
                <c:pt idx="77">
                  <c:v>1.8999999999999986</c:v>
                </c:pt>
                <c:pt idx="78">
                  <c:v>1.5</c:v>
                </c:pt>
                <c:pt idx="79">
                  <c:v>0.30000000000000426</c:v>
                </c:pt>
                <c:pt idx="80">
                  <c:v>-0.30000000000000426</c:v>
                </c:pt>
                <c:pt idx="81">
                  <c:v>-0.59999999999999432</c:v>
                </c:pt>
                <c:pt idx="82">
                  <c:v>0.79999999999999716</c:v>
                </c:pt>
                <c:pt idx="83">
                  <c:v>-1.2000000000000028</c:v>
                </c:pt>
                <c:pt idx="84">
                  <c:v>-0.39999999999999858</c:v>
                </c:pt>
                <c:pt idx="85">
                  <c:v>-1</c:v>
                </c:pt>
                <c:pt idx="86">
                  <c:v>0</c:v>
                </c:pt>
                <c:pt idx="87">
                  <c:v>-0.5</c:v>
                </c:pt>
                <c:pt idx="88">
                  <c:v>0.10000000000000142</c:v>
                </c:pt>
                <c:pt idx="89">
                  <c:v>-1.6000000000000014</c:v>
                </c:pt>
                <c:pt idx="90">
                  <c:v>0.39999999999999858</c:v>
                </c:pt>
                <c:pt idx="91">
                  <c:v>0.80000000000000426</c:v>
                </c:pt>
                <c:pt idx="92">
                  <c:v>-1.5</c:v>
                </c:pt>
                <c:pt idx="93">
                  <c:v>1.2999999999999972</c:v>
                </c:pt>
                <c:pt idx="94">
                  <c:v>-2.5</c:v>
                </c:pt>
                <c:pt idx="95">
                  <c:v>1</c:v>
                </c:pt>
                <c:pt idx="96">
                  <c:v>0.89999999999999858</c:v>
                </c:pt>
                <c:pt idx="97">
                  <c:v>-1.6999999999999957</c:v>
                </c:pt>
                <c:pt idx="98">
                  <c:v>-2.2000000000000028</c:v>
                </c:pt>
                <c:pt idx="99">
                  <c:v>0.30000000000000426</c:v>
                </c:pt>
                <c:pt idx="100">
                  <c:v>0.59999999999999432</c:v>
                </c:pt>
                <c:pt idx="101">
                  <c:v>-1.0999999999999943</c:v>
                </c:pt>
                <c:pt idx="102">
                  <c:v>-0.90000000000000568</c:v>
                </c:pt>
                <c:pt idx="103">
                  <c:v>0.70000000000000284</c:v>
                </c:pt>
                <c:pt idx="104">
                  <c:v>-0.10000000000000142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3F-4DA9-B75E-F13EDCDE890E}"/>
            </c:ext>
          </c:extLst>
        </c:ser>
        <c:ser>
          <c:idx val="2"/>
          <c:order val="2"/>
          <c:tx>
            <c:strRef>
              <c:f>Spain!$E$1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Spain!$B$2:$B$106</c:f>
              <c:numCache>
                <c:formatCode>m/d/yyyy</c:formatCode>
                <c:ptCount val="105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</c:numCache>
            </c:numRef>
          </c:cat>
          <c:val>
            <c:numRef>
              <c:f>Spain!$E$2:$E$106</c:f>
              <c:numCache>
                <c:formatCode>0.00</c:formatCode>
                <c:ptCount val="10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45.718181818181819</c:v>
                </c:pt>
                <c:pt idx="12">
                  <c:v>45.072727272727271</c:v>
                </c:pt>
                <c:pt idx="13">
                  <c:v>44.509090909090908</c:v>
                </c:pt>
                <c:pt idx="14">
                  <c:v>43.945454545454545</c:v>
                </c:pt>
                <c:pt idx="15">
                  <c:v>43.63636363636364</c:v>
                </c:pt>
                <c:pt idx="16">
                  <c:v>43.518181818181816</c:v>
                </c:pt>
                <c:pt idx="17">
                  <c:v>43.600000000000009</c:v>
                </c:pt>
                <c:pt idx="18">
                  <c:v>43.591666666666676</c:v>
                </c:pt>
                <c:pt idx="19">
                  <c:v>43.716666666666669</c:v>
                </c:pt>
                <c:pt idx="20">
                  <c:v>43.791666666666664</c:v>
                </c:pt>
                <c:pt idx="21">
                  <c:v>43.875</c:v>
                </c:pt>
                <c:pt idx="22">
                  <c:v>44.025000000000006</c:v>
                </c:pt>
                <c:pt idx="23">
                  <c:v>44.000000000000007</c:v>
                </c:pt>
                <c:pt idx="24">
                  <c:v>44.1</c:v>
                </c:pt>
                <c:pt idx="25">
                  <c:v>44.608333333333341</c:v>
                </c:pt>
                <c:pt idx="26">
                  <c:v>45.35</c:v>
                </c:pt>
                <c:pt idx="27">
                  <c:v>45.974999999999994</c:v>
                </c:pt>
                <c:pt idx="28">
                  <c:v>46.566666666666663</c:v>
                </c:pt>
                <c:pt idx="29">
                  <c:v>47.07500000000001</c:v>
                </c:pt>
                <c:pt idx="30">
                  <c:v>47.69166666666667</c:v>
                </c:pt>
                <c:pt idx="31">
                  <c:v>47.966666666666669</c:v>
                </c:pt>
                <c:pt idx="32">
                  <c:v>48.483333333333327</c:v>
                </c:pt>
                <c:pt idx="33">
                  <c:v>48.991666666666667</c:v>
                </c:pt>
                <c:pt idx="34">
                  <c:v>49.466666666666669</c:v>
                </c:pt>
                <c:pt idx="35">
                  <c:v>50.183333333333337</c:v>
                </c:pt>
                <c:pt idx="36">
                  <c:v>50.85</c:v>
                </c:pt>
                <c:pt idx="37">
                  <c:v>51.25</c:v>
                </c:pt>
                <c:pt idx="38">
                  <c:v>51.633333333333333</c:v>
                </c:pt>
                <c:pt idx="39">
                  <c:v>51.975000000000001</c:v>
                </c:pt>
                <c:pt idx="40">
                  <c:v>52.116666666666653</c:v>
                </c:pt>
                <c:pt idx="41">
                  <c:v>52.274999999999999</c:v>
                </c:pt>
                <c:pt idx="42">
                  <c:v>52.416666666666664</c:v>
                </c:pt>
                <c:pt idx="43">
                  <c:v>52.925000000000004</c:v>
                </c:pt>
                <c:pt idx="44">
                  <c:v>53.175000000000004</c:v>
                </c:pt>
                <c:pt idx="45">
                  <c:v>53.383333333333333</c:v>
                </c:pt>
                <c:pt idx="46">
                  <c:v>53.525000000000006</c:v>
                </c:pt>
                <c:pt idx="47">
                  <c:v>53.650000000000006</c:v>
                </c:pt>
                <c:pt idx="48">
                  <c:v>53.775000000000006</c:v>
                </c:pt>
                <c:pt idx="49">
                  <c:v>54.016666666666659</c:v>
                </c:pt>
                <c:pt idx="50">
                  <c:v>54.008333333333326</c:v>
                </c:pt>
                <c:pt idx="51">
                  <c:v>53.983333333333327</c:v>
                </c:pt>
                <c:pt idx="52">
                  <c:v>54.016666666666673</c:v>
                </c:pt>
                <c:pt idx="53">
                  <c:v>53.94166666666667</c:v>
                </c:pt>
                <c:pt idx="54">
                  <c:v>53.833333333333336</c:v>
                </c:pt>
                <c:pt idx="55">
                  <c:v>53.699999999999996</c:v>
                </c:pt>
                <c:pt idx="56">
                  <c:v>53.633333333333333</c:v>
                </c:pt>
                <c:pt idx="57">
                  <c:v>53.691666666666663</c:v>
                </c:pt>
                <c:pt idx="58">
                  <c:v>53.683333333333337</c:v>
                </c:pt>
                <c:pt idx="59">
                  <c:v>53.608333333333341</c:v>
                </c:pt>
                <c:pt idx="60">
                  <c:v>53.550000000000004</c:v>
                </c:pt>
                <c:pt idx="61">
                  <c:v>53.216666666666669</c:v>
                </c:pt>
                <c:pt idx="62">
                  <c:v>53.024999999999999</c:v>
                </c:pt>
                <c:pt idx="63">
                  <c:v>52.80833333333333</c:v>
                </c:pt>
                <c:pt idx="64">
                  <c:v>52.625</c:v>
                </c:pt>
                <c:pt idx="65">
                  <c:v>52.67499999999999</c:v>
                </c:pt>
                <c:pt idx="66">
                  <c:v>52.841666666666661</c:v>
                </c:pt>
                <c:pt idx="67">
                  <c:v>52.958333333333321</c:v>
                </c:pt>
                <c:pt idx="68">
                  <c:v>53.15</c:v>
                </c:pt>
                <c:pt idx="69">
                  <c:v>53.166666666666664</c:v>
                </c:pt>
                <c:pt idx="70">
                  <c:v>53.224999999999994</c:v>
                </c:pt>
                <c:pt idx="71">
                  <c:v>53.266666666666659</c:v>
                </c:pt>
                <c:pt idx="72">
                  <c:v>53.35</c:v>
                </c:pt>
                <c:pt idx="73">
                  <c:v>53.650000000000006</c:v>
                </c:pt>
                <c:pt idx="74">
                  <c:v>53.858333333333341</c:v>
                </c:pt>
                <c:pt idx="75">
                  <c:v>54.108333333333341</c:v>
                </c:pt>
                <c:pt idx="76">
                  <c:v>54.224999999999994</c:v>
                </c:pt>
                <c:pt idx="77">
                  <c:v>54.391666666666659</c:v>
                </c:pt>
                <c:pt idx="78">
                  <c:v>54.599999999999987</c:v>
                </c:pt>
                <c:pt idx="79">
                  <c:v>54.733333333333327</c:v>
                </c:pt>
                <c:pt idx="80">
                  <c:v>54.774999999999999</c:v>
                </c:pt>
                <c:pt idx="81">
                  <c:v>54.741666666666667</c:v>
                </c:pt>
                <c:pt idx="82">
                  <c:v>54.841666666666669</c:v>
                </c:pt>
                <c:pt idx="83">
                  <c:v>54.916666666666664</c:v>
                </c:pt>
                <c:pt idx="84">
                  <c:v>54.908333333333331</c:v>
                </c:pt>
                <c:pt idx="85">
                  <c:v>54.741666666666667</c:v>
                </c:pt>
                <c:pt idx="86">
                  <c:v>54.633333333333333</c:v>
                </c:pt>
                <c:pt idx="87">
                  <c:v>54.541666666666657</c:v>
                </c:pt>
                <c:pt idx="88">
                  <c:v>54.591666666666661</c:v>
                </c:pt>
                <c:pt idx="89">
                  <c:v>54.349999999999994</c:v>
                </c:pt>
                <c:pt idx="90">
                  <c:v>54.016666666666659</c:v>
                </c:pt>
                <c:pt idx="91">
                  <c:v>53.724999999999994</c:v>
                </c:pt>
                <c:pt idx="92">
                  <c:v>53.333333333333336</c:v>
                </c:pt>
                <c:pt idx="93">
                  <c:v>53.099999999999994</c:v>
                </c:pt>
                <c:pt idx="94">
                  <c:v>52.591666666666661</c:v>
                </c:pt>
                <c:pt idx="95">
                  <c:v>52.266666666666673</c:v>
                </c:pt>
                <c:pt idx="96">
                  <c:v>52.04999999999999</c:v>
                </c:pt>
                <c:pt idx="97">
                  <c:v>51.774999999999999</c:v>
                </c:pt>
                <c:pt idx="98">
                  <c:v>51.316666666666663</c:v>
                </c:pt>
                <c:pt idx="99">
                  <c:v>50.92499999999999</c:v>
                </c:pt>
                <c:pt idx="100">
                  <c:v>50.574999999999989</c:v>
                </c:pt>
                <c:pt idx="101">
                  <c:v>50.266666666666673</c:v>
                </c:pt>
                <c:pt idx="102">
                  <c:v>49.849999999999994</c:v>
                </c:pt>
                <c:pt idx="103">
                  <c:v>49.425000000000004</c:v>
                </c:pt>
                <c:pt idx="104">
                  <c:v>49.116666666666667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3F-4DA9-B75E-F13EDCDE8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'Sri Lanka'!$C$1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'Sri Lanka'!$B$2:$B$56</c:f>
              <c:numCache>
                <c:formatCode>m/d/yyyy</c:formatCode>
                <c:ptCount val="55"/>
                <c:pt idx="0">
                  <c:v>42125</c:v>
                </c:pt>
                <c:pt idx="1">
                  <c:v>42156</c:v>
                </c:pt>
                <c:pt idx="2">
                  <c:v>42186</c:v>
                </c:pt>
                <c:pt idx="3">
                  <c:v>42217</c:v>
                </c:pt>
                <c:pt idx="4">
                  <c:v>42248</c:v>
                </c:pt>
                <c:pt idx="5">
                  <c:v>42278</c:v>
                </c:pt>
                <c:pt idx="6">
                  <c:v>44154</c:v>
                </c:pt>
                <c:pt idx="7">
                  <c:v>42339</c:v>
                </c:pt>
                <c:pt idx="8">
                  <c:v>42370</c:v>
                </c:pt>
                <c:pt idx="9">
                  <c:v>42401</c:v>
                </c:pt>
                <c:pt idx="10">
                  <c:v>42430</c:v>
                </c:pt>
                <c:pt idx="11">
                  <c:v>42461</c:v>
                </c:pt>
                <c:pt idx="12">
                  <c:v>42491</c:v>
                </c:pt>
                <c:pt idx="13">
                  <c:v>42522</c:v>
                </c:pt>
                <c:pt idx="14">
                  <c:v>42552</c:v>
                </c:pt>
                <c:pt idx="15">
                  <c:v>42583</c:v>
                </c:pt>
                <c:pt idx="16">
                  <c:v>42614</c:v>
                </c:pt>
                <c:pt idx="17">
                  <c:v>42644</c:v>
                </c:pt>
                <c:pt idx="18">
                  <c:v>42675</c:v>
                </c:pt>
                <c:pt idx="19">
                  <c:v>42705</c:v>
                </c:pt>
                <c:pt idx="20">
                  <c:v>42736</c:v>
                </c:pt>
                <c:pt idx="21">
                  <c:v>42767</c:v>
                </c:pt>
                <c:pt idx="22">
                  <c:v>42795</c:v>
                </c:pt>
                <c:pt idx="23">
                  <c:v>42826</c:v>
                </c:pt>
                <c:pt idx="24">
                  <c:v>42856</c:v>
                </c:pt>
                <c:pt idx="25">
                  <c:v>42887</c:v>
                </c:pt>
                <c:pt idx="26">
                  <c:v>42917</c:v>
                </c:pt>
                <c:pt idx="27">
                  <c:v>42948</c:v>
                </c:pt>
                <c:pt idx="28">
                  <c:v>42979</c:v>
                </c:pt>
                <c:pt idx="29">
                  <c:v>43009</c:v>
                </c:pt>
                <c:pt idx="30">
                  <c:v>43040</c:v>
                </c:pt>
                <c:pt idx="31">
                  <c:v>43070</c:v>
                </c:pt>
                <c:pt idx="32">
                  <c:v>43101</c:v>
                </c:pt>
                <c:pt idx="33">
                  <c:v>43132</c:v>
                </c:pt>
                <c:pt idx="34">
                  <c:v>43160</c:v>
                </c:pt>
                <c:pt idx="35">
                  <c:v>43191</c:v>
                </c:pt>
                <c:pt idx="36">
                  <c:v>43221</c:v>
                </c:pt>
                <c:pt idx="37">
                  <c:v>43252</c:v>
                </c:pt>
                <c:pt idx="38">
                  <c:v>43282</c:v>
                </c:pt>
                <c:pt idx="39">
                  <c:v>43313</c:v>
                </c:pt>
                <c:pt idx="40">
                  <c:v>43344</c:v>
                </c:pt>
                <c:pt idx="41">
                  <c:v>43374</c:v>
                </c:pt>
                <c:pt idx="42">
                  <c:v>43405</c:v>
                </c:pt>
                <c:pt idx="43">
                  <c:v>43435</c:v>
                </c:pt>
                <c:pt idx="44">
                  <c:v>43466</c:v>
                </c:pt>
                <c:pt idx="45">
                  <c:v>43497</c:v>
                </c:pt>
                <c:pt idx="46">
                  <c:v>43525</c:v>
                </c:pt>
                <c:pt idx="47">
                  <c:v>43556</c:v>
                </c:pt>
                <c:pt idx="48">
                  <c:v>43586</c:v>
                </c:pt>
                <c:pt idx="49">
                  <c:v>43617</c:v>
                </c:pt>
                <c:pt idx="50">
                  <c:v>43647</c:v>
                </c:pt>
                <c:pt idx="51">
                  <c:v>43678</c:v>
                </c:pt>
                <c:pt idx="52">
                  <c:v>43709</c:v>
                </c:pt>
                <c:pt idx="53">
                  <c:v>43739</c:v>
                </c:pt>
                <c:pt idx="54">
                  <c:v>43770</c:v>
                </c:pt>
              </c:numCache>
            </c:numRef>
          </c:cat>
          <c:val>
            <c:numRef>
              <c:f>'Sri Lanka'!$C$2:$C$56</c:f>
              <c:numCache>
                <c:formatCode>0.00</c:formatCode>
                <c:ptCount val="55"/>
                <c:pt idx="0">
                  <c:v>67.3</c:v>
                </c:pt>
                <c:pt idx="1">
                  <c:v>57.5</c:v>
                </c:pt>
                <c:pt idx="2">
                  <c:v>55.5</c:v>
                </c:pt>
                <c:pt idx="3">
                  <c:v>56.5</c:v>
                </c:pt>
                <c:pt idx="4">
                  <c:v>53.2</c:v>
                </c:pt>
                <c:pt idx="5">
                  <c:v>57.8</c:v>
                </c:pt>
                <c:pt idx="6">
                  <c:v>56</c:v>
                </c:pt>
                <c:pt idx="7">
                  <c:v>57.9</c:v>
                </c:pt>
                <c:pt idx="8">
                  <c:v>51.9</c:v>
                </c:pt>
                <c:pt idx="9">
                  <c:v>55.3</c:v>
                </c:pt>
                <c:pt idx="10">
                  <c:v>60.7</c:v>
                </c:pt>
                <c:pt idx="11">
                  <c:v>41.6</c:v>
                </c:pt>
                <c:pt idx="12">
                  <c:v>47.9</c:v>
                </c:pt>
                <c:pt idx="13">
                  <c:v>55.1</c:v>
                </c:pt>
                <c:pt idx="14">
                  <c:v>50.6</c:v>
                </c:pt>
                <c:pt idx="15">
                  <c:v>53.5</c:v>
                </c:pt>
                <c:pt idx="16">
                  <c:v>57.7</c:v>
                </c:pt>
                <c:pt idx="17">
                  <c:v>56.5</c:v>
                </c:pt>
                <c:pt idx="18">
                  <c:v>58.4</c:v>
                </c:pt>
                <c:pt idx="19">
                  <c:v>58.3</c:v>
                </c:pt>
                <c:pt idx="20">
                  <c:v>56.2</c:v>
                </c:pt>
                <c:pt idx="21">
                  <c:v>57.1</c:v>
                </c:pt>
                <c:pt idx="22">
                  <c:v>66.5</c:v>
                </c:pt>
                <c:pt idx="23">
                  <c:v>41.8</c:v>
                </c:pt>
                <c:pt idx="24">
                  <c:v>57.9</c:v>
                </c:pt>
                <c:pt idx="25">
                  <c:v>56.1</c:v>
                </c:pt>
                <c:pt idx="26">
                  <c:v>54.3</c:v>
                </c:pt>
                <c:pt idx="27">
                  <c:v>54.4</c:v>
                </c:pt>
                <c:pt idx="28">
                  <c:v>59</c:v>
                </c:pt>
                <c:pt idx="29">
                  <c:v>54.8</c:v>
                </c:pt>
                <c:pt idx="30">
                  <c:v>58.8</c:v>
                </c:pt>
                <c:pt idx="31">
                  <c:v>59.1</c:v>
                </c:pt>
                <c:pt idx="32">
                  <c:v>51.7</c:v>
                </c:pt>
                <c:pt idx="33">
                  <c:v>55.6</c:v>
                </c:pt>
                <c:pt idx="34">
                  <c:v>65.599999999999994</c:v>
                </c:pt>
                <c:pt idx="35">
                  <c:v>45.5</c:v>
                </c:pt>
                <c:pt idx="36">
                  <c:v>60.6</c:v>
                </c:pt>
                <c:pt idx="37">
                  <c:v>57.6</c:v>
                </c:pt>
                <c:pt idx="38">
                  <c:v>57.2</c:v>
                </c:pt>
                <c:pt idx="39">
                  <c:v>58.2</c:v>
                </c:pt>
                <c:pt idx="40">
                  <c:v>54.1</c:v>
                </c:pt>
                <c:pt idx="41">
                  <c:v>58.2</c:v>
                </c:pt>
                <c:pt idx="42">
                  <c:v>54.3</c:v>
                </c:pt>
                <c:pt idx="43">
                  <c:v>53.7</c:v>
                </c:pt>
                <c:pt idx="44">
                  <c:v>54.4</c:v>
                </c:pt>
                <c:pt idx="45">
                  <c:v>50.6</c:v>
                </c:pt>
                <c:pt idx="46">
                  <c:v>66.900000000000006</c:v>
                </c:pt>
                <c:pt idx="47">
                  <c:v>41</c:v>
                </c:pt>
                <c:pt idx="48">
                  <c:v>50.7</c:v>
                </c:pt>
                <c:pt idx="49">
                  <c:v>53.9</c:v>
                </c:pt>
                <c:pt idx="50">
                  <c:v>55.7</c:v>
                </c:pt>
                <c:pt idx="51">
                  <c:v>56.6</c:v>
                </c:pt>
                <c:pt idx="52">
                  <c:v>54.7</c:v>
                </c:pt>
                <c:pt idx="53">
                  <c:v>57.6</c:v>
                </c:pt>
                <c:pt idx="54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E0-4C46-9EF4-013ED23A4F25}"/>
            </c:ext>
          </c:extLst>
        </c:ser>
        <c:ser>
          <c:idx val="1"/>
          <c:order val="1"/>
          <c:tx>
            <c:strRef>
              <c:f>'Sri Lanka'!$D$1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'Sri Lanka'!$B$2:$B$56</c:f>
              <c:numCache>
                <c:formatCode>m/d/yyyy</c:formatCode>
                <c:ptCount val="55"/>
                <c:pt idx="0">
                  <c:v>42125</c:v>
                </c:pt>
                <c:pt idx="1">
                  <c:v>42156</c:v>
                </c:pt>
                <c:pt idx="2">
                  <c:v>42186</c:v>
                </c:pt>
                <c:pt idx="3">
                  <c:v>42217</c:v>
                </c:pt>
                <c:pt idx="4">
                  <c:v>42248</c:v>
                </c:pt>
                <c:pt idx="5">
                  <c:v>42278</c:v>
                </c:pt>
                <c:pt idx="6">
                  <c:v>44154</c:v>
                </c:pt>
                <c:pt idx="7">
                  <c:v>42339</c:v>
                </c:pt>
                <c:pt idx="8">
                  <c:v>42370</c:v>
                </c:pt>
                <c:pt idx="9">
                  <c:v>42401</c:v>
                </c:pt>
                <c:pt idx="10">
                  <c:v>42430</c:v>
                </c:pt>
                <c:pt idx="11">
                  <c:v>42461</c:v>
                </c:pt>
                <c:pt idx="12">
                  <c:v>42491</c:v>
                </c:pt>
                <c:pt idx="13">
                  <c:v>42522</c:v>
                </c:pt>
                <c:pt idx="14">
                  <c:v>42552</c:v>
                </c:pt>
                <c:pt idx="15">
                  <c:v>42583</c:v>
                </c:pt>
                <c:pt idx="16">
                  <c:v>42614</c:v>
                </c:pt>
                <c:pt idx="17">
                  <c:v>42644</c:v>
                </c:pt>
                <c:pt idx="18">
                  <c:v>42675</c:v>
                </c:pt>
                <c:pt idx="19">
                  <c:v>42705</c:v>
                </c:pt>
                <c:pt idx="20">
                  <c:v>42736</c:v>
                </c:pt>
                <c:pt idx="21">
                  <c:v>42767</c:v>
                </c:pt>
                <c:pt idx="22">
                  <c:v>42795</c:v>
                </c:pt>
                <c:pt idx="23">
                  <c:v>42826</c:v>
                </c:pt>
                <c:pt idx="24">
                  <c:v>42856</c:v>
                </c:pt>
                <c:pt idx="25">
                  <c:v>42887</c:v>
                </c:pt>
                <c:pt idx="26">
                  <c:v>42917</c:v>
                </c:pt>
                <c:pt idx="27">
                  <c:v>42948</c:v>
                </c:pt>
                <c:pt idx="28">
                  <c:v>42979</c:v>
                </c:pt>
                <c:pt idx="29">
                  <c:v>43009</c:v>
                </c:pt>
                <c:pt idx="30">
                  <c:v>43040</c:v>
                </c:pt>
                <c:pt idx="31">
                  <c:v>43070</c:v>
                </c:pt>
                <c:pt idx="32">
                  <c:v>43101</c:v>
                </c:pt>
                <c:pt idx="33">
                  <c:v>43132</c:v>
                </c:pt>
                <c:pt idx="34">
                  <c:v>43160</c:v>
                </c:pt>
                <c:pt idx="35">
                  <c:v>43191</c:v>
                </c:pt>
                <c:pt idx="36">
                  <c:v>43221</c:v>
                </c:pt>
                <c:pt idx="37">
                  <c:v>43252</c:v>
                </c:pt>
                <c:pt idx="38">
                  <c:v>43282</c:v>
                </c:pt>
                <c:pt idx="39">
                  <c:v>43313</c:v>
                </c:pt>
                <c:pt idx="40">
                  <c:v>43344</c:v>
                </c:pt>
                <c:pt idx="41">
                  <c:v>43374</c:v>
                </c:pt>
                <c:pt idx="42">
                  <c:v>43405</c:v>
                </c:pt>
                <c:pt idx="43">
                  <c:v>43435</c:v>
                </c:pt>
                <c:pt idx="44">
                  <c:v>43466</c:v>
                </c:pt>
                <c:pt idx="45">
                  <c:v>43497</c:v>
                </c:pt>
                <c:pt idx="46">
                  <c:v>43525</c:v>
                </c:pt>
                <c:pt idx="47">
                  <c:v>43556</c:v>
                </c:pt>
                <c:pt idx="48">
                  <c:v>43586</c:v>
                </c:pt>
                <c:pt idx="49">
                  <c:v>43617</c:v>
                </c:pt>
                <c:pt idx="50">
                  <c:v>43647</c:v>
                </c:pt>
                <c:pt idx="51">
                  <c:v>43678</c:v>
                </c:pt>
                <c:pt idx="52">
                  <c:v>43709</c:v>
                </c:pt>
                <c:pt idx="53">
                  <c:v>43739</c:v>
                </c:pt>
                <c:pt idx="54">
                  <c:v>43770</c:v>
                </c:pt>
              </c:numCache>
            </c:numRef>
          </c:cat>
          <c:val>
            <c:numRef>
              <c:f>'Sri Lanka'!$D$2:$D$56</c:f>
              <c:numCache>
                <c:formatCode>0.00</c:formatCode>
                <c:ptCount val="55"/>
                <c:pt idx="1">
                  <c:v>-9.7999999999999972</c:v>
                </c:pt>
                <c:pt idx="2">
                  <c:v>-2</c:v>
                </c:pt>
                <c:pt idx="3">
                  <c:v>1</c:v>
                </c:pt>
                <c:pt idx="4">
                  <c:v>-3.2999999999999972</c:v>
                </c:pt>
                <c:pt idx="5">
                  <c:v>4.5999999999999943</c:v>
                </c:pt>
                <c:pt idx="6">
                  <c:v>-1.7999999999999972</c:v>
                </c:pt>
                <c:pt idx="7">
                  <c:v>1.8999999999999986</c:v>
                </c:pt>
                <c:pt idx="8">
                  <c:v>-6</c:v>
                </c:pt>
                <c:pt idx="9">
                  <c:v>3.3999999999999986</c:v>
                </c:pt>
                <c:pt idx="10">
                  <c:v>5.4000000000000057</c:v>
                </c:pt>
                <c:pt idx="11">
                  <c:v>-19.100000000000001</c:v>
                </c:pt>
                <c:pt idx="12">
                  <c:v>6.2999999999999972</c:v>
                </c:pt>
                <c:pt idx="13">
                  <c:v>7.2000000000000028</c:v>
                </c:pt>
                <c:pt idx="14">
                  <c:v>-4.5</c:v>
                </c:pt>
                <c:pt idx="15">
                  <c:v>2.8999999999999986</c:v>
                </c:pt>
                <c:pt idx="16">
                  <c:v>4.2000000000000028</c:v>
                </c:pt>
                <c:pt idx="17">
                  <c:v>-1.2000000000000028</c:v>
                </c:pt>
                <c:pt idx="18">
                  <c:v>1.8999999999999986</c:v>
                </c:pt>
                <c:pt idx="19">
                  <c:v>-0.10000000000000142</c:v>
                </c:pt>
                <c:pt idx="20">
                  <c:v>-2.0999999999999943</c:v>
                </c:pt>
                <c:pt idx="21">
                  <c:v>0.89999999999999858</c:v>
                </c:pt>
                <c:pt idx="22">
                  <c:v>9.3999999999999986</c:v>
                </c:pt>
                <c:pt idx="23">
                  <c:v>-24.700000000000003</c:v>
                </c:pt>
                <c:pt idx="24">
                  <c:v>16.100000000000001</c:v>
                </c:pt>
                <c:pt idx="25">
                  <c:v>-1.7999999999999972</c:v>
                </c:pt>
                <c:pt idx="26">
                  <c:v>-1.8000000000000043</c:v>
                </c:pt>
                <c:pt idx="27">
                  <c:v>0.10000000000000142</c:v>
                </c:pt>
                <c:pt idx="28">
                  <c:v>4.6000000000000014</c:v>
                </c:pt>
                <c:pt idx="29">
                  <c:v>-4.2000000000000028</c:v>
                </c:pt>
                <c:pt idx="30">
                  <c:v>4</c:v>
                </c:pt>
                <c:pt idx="31">
                  <c:v>0.30000000000000426</c:v>
                </c:pt>
                <c:pt idx="32">
                  <c:v>-7.3999999999999986</c:v>
                </c:pt>
                <c:pt idx="33">
                  <c:v>3.8999999999999986</c:v>
                </c:pt>
                <c:pt idx="34">
                  <c:v>9.9999999999999929</c:v>
                </c:pt>
                <c:pt idx="35">
                  <c:v>-20.099999999999994</c:v>
                </c:pt>
                <c:pt idx="36">
                  <c:v>15.100000000000001</c:v>
                </c:pt>
                <c:pt idx="37">
                  <c:v>-3</c:v>
                </c:pt>
                <c:pt idx="38">
                  <c:v>-0.39999999999999858</c:v>
                </c:pt>
                <c:pt idx="39">
                  <c:v>1</c:v>
                </c:pt>
                <c:pt idx="40">
                  <c:v>-4.1000000000000014</c:v>
                </c:pt>
                <c:pt idx="41">
                  <c:v>4.1000000000000014</c:v>
                </c:pt>
                <c:pt idx="42">
                  <c:v>-3.9000000000000057</c:v>
                </c:pt>
                <c:pt idx="43">
                  <c:v>-0.59999999999999432</c:v>
                </c:pt>
                <c:pt idx="44">
                  <c:v>0.69999999999999574</c:v>
                </c:pt>
                <c:pt idx="45">
                  <c:v>-3.7999999999999972</c:v>
                </c:pt>
                <c:pt idx="46">
                  <c:v>16.300000000000004</c:v>
                </c:pt>
                <c:pt idx="47">
                  <c:v>-25.900000000000006</c:v>
                </c:pt>
                <c:pt idx="48">
                  <c:v>9.7000000000000028</c:v>
                </c:pt>
                <c:pt idx="49">
                  <c:v>3.1999999999999957</c:v>
                </c:pt>
                <c:pt idx="50">
                  <c:v>1.8000000000000043</c:v>
                </c:pt>
                <c:pt idx="51">
                  <c:v>0.89999999999999858</c:v>
                </c:pt>
                <c:pt idx="52">
                  <c:v>-1.8999999999999986</c:v>
                </c:pt>
                <c:pt idx="53">
                  <c:v>2.8999999999999986</c:v>
                </c:pt>
                <c:pt idx="54">
                  <c:v>-1.6000000000000014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E0-4C46-9EF4-013ED23A4F25}"/>
            </c:ext>
          </c:extLst>
        </c:ser>
        <c:ser>
          <c:idx val="2"/>
          <c:order val="2"/>
          <c:tx>
            <c:strRef>
              <c:f>'Sri Lanka'!$E$1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'Sri Lanka'!$B$2:$B$56</c:f>
              <c:numCache>
                <c:formatCode>m/d/yyyy</c:formatCode>
                <c:ptCount val="55"/>
                <c:pt idx="0">
                  <c:v>42125</c:v>
                </c:pt>
                <c:pt idx="1">
                  <c:v>42156</c:v>
                </c:pt>
                <c:pt idx="2">
                  <c:v>42186</c:v>
                </c:pt>
                <c:pt idx="3">
                  <c:v>42217</c:v>
                </c:pt>
                <c:pt idx="4">
                  <c:v>42248</c:v>
                </c:pt>
                <c:pt idx="5">
                  <c:v>42278</c:v>
                </c:pt>
                <c:pt idx="6">
                  <c:v>44154</c:v>
                </c:pt>
                <c:pt idx="7">
                  <c:v>42339</c:v>
                </c:pt>
                <c:pt idx="8">
                  <c:v>42370</c:v>
                </c:pt>
                <c:pt idx="9">
                  <c:v>42401</c:v>
                </c:pt>
                <c:pt idx="10">
                  <c:v>42430</c:v>
                </c:pt>
                <c:pt idx="11">
                  <c:v>42461</c:v>
                </c:pt>
                <c:pt idx="12">
                  <c:v>42491</c:v>
                </c:pt>
                <c:pt idx="13">
                  <c:v>42522</c:v>
                </c:pt>
                <c:pt idx="14">
                  <c:v>42552</c:v>
                </c:pt>
                <c:pt idx="15">
                  <c:v>42583</c:v>
                </c:pt>
                <c:pt idx="16">
                  <c:v>42614</c:v>
                </c:pt>
                <c:pt idx="17">
                  <c:v>42644</c:v>
                </c:pt>
                <c:pt idx="18">
                  <c:v>42675</c:v>
                </c:pt>
                <c:pt idx="19">
                  <c:v>42705</c:v>
                </c:pt>
                <c:pt idx="20">
                  <c:v>42736</c:v>
                </c:pt>
                <c:pt idx="21">
                  <c:v>42767</c:v>
                </c:pt>
                <c:pt idx="22">
                  <c:v>42795</c:v>
                </c:pt>
                <c:pt idx="23">
                  <c:v>42826</c:v>
                </c:pt>
                <c:pt idx="24">
                  <c:v>42856</c:v>
                </c:pt>
                <c:pt idx="25">
                  <c:v>42887</c:v>
                </c:pt>
                <c:pt idx="26">
                  <c:v>42917</c:v>
                </c:pt>
                <c:pt idx="27">
                  <c:v>42948</c:v>
                </c:pt>
                <c:pt idx="28">
                  <c:v>42979</c:v>
                </c:pt>
                <c:pt idx="29">
                  <c:v>43009</c:v>
                </c:pt>
                <c:pt idx="30">
                  <c:v>43040</c:v>
                </c:pt>
                <c:pt idx="31">
                  <c:v>43070</c:v>
                </c:pt>
                <c:pt idx="32">
                  <c:v>43101</c:v>
                </c:pt>
                <c:pt idx="33">
                  <c:v>43132</c:v>
                </c:pt>
                <c:pt idx="34">
                  <c:v>43160</c:v>
                </c:pt>
                <c:pt idx="35">
                  <c:v>43191</c:v>
                </c:pt>
                <c:pt idx="36">
                  <c:v>43221</c:v>
                </c:pt>
                <c:pt idx="37">
                  <c:v>43252</c:v>
                </c:pt>
                <c:pt idx="38">
                  <c:v>43282</c:v>
                </c:pt>
                <c:pt idx="39">
                  <c:v>43313</c:v>
                </c:pt>
                <c:pt idx="40">
                  <c:v>43344</c:v>
                </c:pt>
                <c:pt idx="41">
                  <c:v>43374</c:v>
                </c:pt>
                <c:pt idx="42">
                  <c:v>43405</c:v>
                </c:pt>
                <c:pt idx="43">
                  <c:v>43435</c:v>
                </c:pt>
                <c:pt idx="44">
                  <c:v>43466</c:v>
                </c:pt>
                <c:pt idx="45">
                  <c:v>43497</c:v>
                </c:pt>
                <c:pt idx="46">
                  <c:v>43525</c:v>
                </c:pt>
                <c:pt idx="47">
                  <c:v>43556</c:v>
                </c:pt>
                <c:pt idx="48">
                  <c:v>43586</c:v>
                </c:pt>
                <c:pt idx="49">
                  <c:v>43617</c:v>
                </c:pt>
                <c:pt idx="50">
                  <c:v>43647</c:v>
                </c:pt>
                <c:pt idx="51">
                  <c:v>43678</c:v>
                </c:pt>
                <c:pt idx="52">
                  <c:v>43709</c:v>
                </c:pt>
                <c:pt idx="53">
                  <c:v>43739</c:v>
                </c:pt>
                <c:pt idx="54">
                  <c:v>43770</c:v>
                </c:pt>
              </c:numCache>
            </c:numRef>
          </c:cat>
          <c:val>
            <c:numRef>
              <c:f>'Sri Lanka'!$E$2:$E$56</c:f>
              <c:numCache>
                <c:formatCode>0.00</c:formatCode>
                <c:ptCount val="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55.927272727272729</c:v>
                </c:pt>
                <c:pt idx="12">
                  <c:v>54.163636363636357</c:v>
                </c:pt>
                <c:pt idx="13">
                  <c:v>53.945454545454545</c:v>
                </c:pt>
                <c:pt idx="14">
                  <c:v>53.5</c:v>
                </c:pt>
                <c:pt idx="15">
                  <c:v>53.227272727272727</c:v>
                </c:pt>
                <c:pt idx="16">
                  <c:v>53.636363636363633</c:v>
                </c:pt>
                <c:pt idx="17">
                  <c:v>53.518181818181823</c:v>
                </c:pt>
                <c:pt idx="18">
                  <c:v>53.925000000000004</c:v>
                </c:pt>
                <c:pt idx="19">
                  <c:v>53.958333333333321</c:v>
                </c:pt>
                <c:pt idx="20">
                  <c:v>54.31666666666667</c:v>
                </c:pt>
                <c:pt idx="21">
                  <c:v>54.466666666666669</c:v>
                </c:pt>
                <c:pt idx="22">
                  <c:v>54.949999999999996</c:v>
                </c:pt>
                <c:pt idx="23">
                  <c:v>54.966666666666661</c:v>
                </c:pt>
                <c:pt idx="24">
                  <c:v>55.79999999999999</c:v>
                </c:pt>
                <c:pt idx="25">
                  <c:v>55.883333333333326</c:v>
                </c:pt>
                <c:pt idx="26">
                  <c:v>56.191666666666663</c:v>
                </c:pt>
                <c:pt idx="27">
                  <c:v>56.266666666666659</c:v>
                </c:pt>
                <c:pt idx="28">
                  <c:v>56.375</c:v>
                </c:pt>
                <c:pt idx="29">
                  <c:v>56.233333333333327</c:v>
                </c:pt>
                <c:pt idx="30">
                  <c:v>56.266666666666652</c:v>
                </c:pt>
                <c:pt idx="31">
                  <c:v>56.333333333333336</c:v>
                </c:pt>
                <c:pt idx="32">
                  <c:v>55.958333333333336</c:v>
                </c:pt>
                <c:pt idx="33">
                  <c:v>55.833333333333336</c:v>
                </c:pt>
                <c:pt idx="34">
                  <c:v>55.758333333333333</c:v>
                </c:pt>
                <c:pt idx="35">
                  <c:v>56.06666666666667</c:v>
                </c:pt>
                <c:pt idx="36">
                  <c:v>56.291666666666679</c:v>
                </c:pt>
                <c:pt idx="37">
                  <c:v>56.416666666666679</c:v>
                </c:pt>
                <c:pt idx="38">
                  <c:v>56.658333333333339</c:v>
                </c:pt>
                <c:pt idx="39">
                  <c:v>56.975000000000016</c:v>
                </c:pt>
                <c:pt idx="40">
                  <c:v>56.566666666666684</c:v>
                </c:pt>
                <c:pt idx="41">
                  <c:v>56.850000000000016</c:v>
                </c:pt>
                <c:pt idx="42">
                  <c:v>56.475000000000001</c:v>
                </c:pt>
                <c:pt idx="43">
                  <c:v>56.025000000000006</c:v>
                </c:pt>
                <c:pt idx="44">
                  <c:v>56.25</c:v>
                </c:pt>
                <c:pt idx="45">
                  <c:v>55.833333333333336</c:v>
                </c:pt>
                <c:pt idx="46">
                  <c:v>55.941666666666663</c:v>
                </c:pt>
                <c:pt idx="47">
                  <c:v>55.566666666666663</c:v>
                </c:pt>
                <c:pt idx="48">
                  <c:v>54.741666666666674</c:v>
                </c:pt>
                <c:pt idx="49">
                  <c:v>54.433333333333337</c:v>
                </c:pt>
                <c:pt idx="50">
                  <c:v>54.308333333333337</c:v>
                </c:pt>
                <c:pt idx="51">
                  <c:v>54.175000000000011</c:v>
                </c:pt>
                <c:pt idx="52">
                  <c:v>54.225000000000001</c:v>
                </c:pt>
                <c:pt idx="53">
                  <c:v>54.175000000000004</c:v>
                </c:pt>
                <c:pt idx="54">
                  <c:v>54.31666666666667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E0-4C46-9EF4-013ED23A4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Sweden!$C$1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Sweden!$B$2:$B$303</c:f>
              <c:numCache>
                <c:formatCode>m/d/yyyy</c:formatCode>
                <c:ptCount val="302"/>
                <c:pt idx="0">
                  <c:v>34639</c:v>
                </c:pt>
                <c:pt idx="1">
                  <c:v>34669</c:v>
                </c:pt>
                <c:pt idx="2">
                  <c:v>34700</c:v>
                </c:pt>
                <c:pt idx="3">
                  <c:v>34731</c:v>
                </c:pt>
                <c:pt idx="4">
                  <c:v>34759</c:v>
                </c:pt>
                <c:pt idx="5">
                  <c:v>34790</c:v>
                </c:pt>
                <c:pt idx="6">
                  <c:v>44154</c:v>
                </c:pt>
                <c:pt idx="7">
                  <c:v>34851</c:v>
                </c:pt>
                <c:pt idx="8">
                  <c:v>34881</c:v>
                </c:pt>
                <c:pt idx="9">
                  <c:v>34912</c:v>
                </c:pt>
                <c:pt idx="10">
                  <c:v>34943</c:v>
                </c:pt>
                <c:pt idx="11">
                  <c:v>34973</c:v>
                </c:pt>
                <c:pt idx="12">
                  <c:v>35004</c:v>
                </c:pt>
                <c:pt idx="13">
                  <c:v>35034</c:v>
                </c:pt>
                <c:pt idx="14">
                  <c:v>35065</c:v>
                </c:pt>
                <c:pt idx="15">
                  <c:v>35096</c:v>
                </c:pt>
                <c:pt idx="16">
                  <c:v>35125</c:v>
                </c:pt>
                <c:pt idx="17">
                  <c:v>35156</c:v>
                </c:pt>
                <c:pt idx="18">
                  <c:v>35186</c:v>
                </c:pt>
                <c:pt idx="19">
                  <c:v>35217</c:v>
                </c:pt>
                <c:pt idx="20">
                  <c:v>35247</c:v>
                </c:pt>
                <c:pt idx="21">
                  <c:v>35278</c:v>
                </c:pt>
                <c:pt idx="22">
                  <c:v>35309</c:v>
                </c:pt>
                <c:pt idx="23">
                  <c:v>35339</c:v>
                </c:pt>
                <c:pt idx="24">
                  <c:v>35370</c:v>
                </c:pt>
                <c:pt idx="25">
                  <c:v>35400</c:v>
                </c:pt>
                <c:pt idx="26">
                  <c:v>35431</c:v>
                </c:pt>
                <c:pt idx="27">
                  <c:v>35462</c:v>
                </c:pt>
                <c:pt idx="28">
                  <c:v>35490</c:v>
                </c:pt>
                <c:pt idx="29">
                  <c:v>35521</c:v>
                </c:pt>
                <c:pt idx="30">
                  <c:v>35551</c:v>
                </c:pt>
                <c:pt idx="31">
                  <c:v>35582</c:v>
                </c:pt>
                <c:pt idx="32">
                  <c:v>35612</c:v>
                </c:pt>
                <c:pt idx="33">
                  <c:v>35643</c:v>
                </c:pt>
                <c:pt idx="34">
                  <c:v>35674</c:v>
                </c:pt>
                <c:pt idx="35">
                  <c:v>35704</c:v>
                </c:pt>
                <c:pt idx="36">
                  <c:v>35735</c:v>
                </c:pt>
                <c:pt idx="37">
                  <c:v>35765</c:v>
                </c:pt>
                <c:pt idx="38">
                  <c:v>35796</c:v>
                </c:pt>
                <c:pt idx="39">
                  <c:v>35827</c:v>
                </c:pt>
                <c:pt idx="40">
                  <c:v>35855</c:v>
                </c:pt>
                <c:pt idx="41">
                  <c:v>35886</c:v>
                </c:pt>
                <c:pt idx="42">
                  <c:v>35916</c:v>
                </c:pt>
                <c:pt idx="43">
                  <c:v>35947</c:v>
                </c:pt>
                <c:pt idx="44">
                  <c:v>35977</c:v>
                </c:pt>
                <c:pt idx="45">
                  <c:v>36008</c:v>
                </c:pt>
                <c:pt idx="46">
                  <c:v>36039</c:v>
                </c:pt>
                <c:pt idx="47">
                  <c:v>36069</c:v>
                </c:pt>
                <c:pt idx="48">
                  <c:v>36100</c:v>
                </c:pt>
                <c:pt idx="49">
                  <c:v>36130</c:v>
                </c:pt>
                <c:pt idx="50">
                  <c:v>36161</c:v>
                </c:pt>
                <c:pt idx="51">
                  <c:v>36192</c:v>
                </c:pt>
                <c:pt idx="52">
                  <c:v>36220</c:v>
                </c:pt>
                <c:pt idx="53">
                  <c:v>36251</c:v>
                </c:pt>
                <c:pt idx="54">
                  <c:v>36281</c:v>
                </c:pt>
                <c:pt idx="55">
                  <c:v>36312</c:v>
                </c:pt>
                <c:pt idx="56">
                  <c:v>36342</c:v>
                </c:pt>
                <c:pt idx="57">
                  <c:v>36373</c:v>
                </c:pt>
                <c:pt idx="58">
                  <c:v>36404</c:v>
                </c:pt>
                <c:pt idx="59">
                  <c:v>36434</c:v>
                </c:pt>
                <c:pt idx="60">
                  <c:v>36465</c:v>
                </c:pt>
                <c:pt idx="61">
                  <c:v>36495</c:v>
                </c:pt>
                <c:pt idx="62">
                  <c:v>36526</c:v>
                </c:pt>
                <c:pt idx="63">
                  <c:v>36557</c:v>
                </c:pt>
                <c:pt idx="64">
                  <c:v>36586</c:v>
                </c:pt>
                <c:pt idx="65">
                  <c:v>36617</c:v>
                </c:pt>
                <c:pt idx="66">
                  <c:v>36647</c:v>
                </c:pt>
                <c:pt idx="67">
                  <c:v>36678</c:v>
                </c:pt>
                <c:pt idx="68">
                  <c:v>36708</c:v>
                </c:pt>
                <c:pt idx="69">
                  <c:v>36739</c:v>
                </c:pt>
                <c:pt idx="70">
                  <c:v>36770</c:v>
                </c:pt>
                <c:pt idx="71">
                  <c:v>36800</c:v>
                </c:pt>
                <c:pt idx="72">
                  <c:v>36831</c:v>
                </c:pt>
                <c:pt idx="73">
                  <c:v>36861</c:v>
                </c:pt>
                <c:pt idx="74">
                  <c:v>36892</c:v>
                </c:pt>
                <c:pt idx="75">
                  <c:v>36923</c:v>
                </c:pt>
                <c:pt idx="76">
                  <c:v>36951</c:v>
                </c:pt>
                <c:pt idx="77">
                  <c:v>36982</c:v>
                </c:pt>
                <c:pt idx="78">
                  <c:v>37012</c:v>
                </c:pt>
                <c:pt idx="79">
                  <c:v>37043</c:v>
                </c:pt>
                <c:pt idx="80">
                  <c:v>37073</c:v>
                </c:pt>
                <c:pt idx="81">
                  <c:v>37104</c:v>
                </c:pt>
                <c:pt idx="82">
                  <c:v>37135</c:v>
                </c:pt>
                <c:pt idx="83">
                  <c:v>37165</c:v>
                </c:pt>
                <c:pt idx="84">
                  <c:v>37196</c:v>
                </c:pt>
                <c:pt idx="85">
                  <c:v>37226</c:v>
                </c:pt>
                <c:pt idx="86">
                  <c:v>37257</c:v>
                </c:pt>
                <c:pt idx="87">
                  <c:v>37288</c:v>
                </c:pt>
                <c:pt idx="88">
                  <c:v>37316</c:v>
                </c:pt>
                <c:pt idx="89">
                  <c:v>37347</c:v>
                </c:pt>
                <c:pt idx="90">
                  <c:v>37377</c:v>
                </c:pt>
                <c:pt idx="91">
                  <c:v>37408</c:v>
                </c:pt>
                <c:pt idx="92">
                  <c:v>37438</c:v>
                </c:pt>
                <c:pt idx="93">
                  <c:v>37469</c:v>
                </c:pt>
                <c:pt idx="94">
                  <c:v>37500</c:v>
                </c:pt>
                <c:pt idx="95">
                  <c:v>37530</c:v>
                </c:pt>
                <c:pt idx="96">
                  <c:v>37561</c:v>
                </c:pt>
                <c:pt idx="97">
                  <c:v>37591</c:v>
                </c:pt>
                <c:pt idx="98">
                  <c:v>37622</c:v>
                </c:pt>
                <c:pt idx="99">
                  <c:v>37653</c:v>
                </c:pt>
                <c:pt idx="100">
                  <c:v>37681</c:v>
                </c:pt>
                <c:pt idx="101">
                  <c:v>37712</c:v>
                </c:pt>
                <c:pt idx="102">
                  <c:v>37742</c:v>
                </c:pt>
                <c:pt idx="103">
                  <c:v>37773</c:v>
                </c:pt>
                <c:pt idx="104">
                  <c:v>37803</c:v>
                </c:pt>
                <c:pt idx="105">
                  <c:v>37834</c:v>
                </c:pt>
                <c:pt idx="106">
                  <c:v>37865</c:v>
                </c:pt>
                <c:pt idx="107">
                  <c:v>37895</c:v>
                </c:pt>
                <c:pt idx="108">
                  <c:v>37926</c:v>
                </c:pt>
                <c:pt idx="109">
                  <c:v>37956</c:v>
                </c:pt>
                <c:pt idx="110">
                  <c:v>37987</c:v>
                </c:pt>
                <c:pt idx="111">
                  <c:v>38018</c:v>
                </c:pt>
                <c:pt idx="112">
                  <c:v>38047</c:v>
                </c:pt>
                <c:pt idx="113">
                  <c:v>38078</c:v>
                </c:pt>
                <c:pt idx="114">
                  <c:v>38108</c:v>
                </c:pt>
                <c:pt idx="115">
                  <c:v>38139</c:v>
                </c:pt>
                <c:pt idx="116">
                  <c:v>38169</c:v>
                </c:pt>
                <c:pt idx="117">
                  <c:v>38200</c:v>
                </c:pt>
                <c:pt idx="118">
                  <c:v>38231</c:v>
                </c:pt>
                <c:pt idx="119">
                  <c:v>38261</c:v>
                </c:pt>
                <c:pt idx="120">
                  <c:v>38292</c:v>
                </c:pt>
                <c:pt idx="121">
                  <c:v>38322</c:v>
                </c:pt>
                <c:pt idx="122">
                  <c:v>38353</c:v>
                </c:pt>
                <c:pt idx="123">
                  <c:v>38384</c:v>
                </c:pt>
                <c:pt idx="124">
                  <c:v>38412</c:v>
                </c:pt>
                <c:pt idx="125">
                  <c:v>38443</c:v>
                </c:pt>
                <c:pt idx="126">
                  <c:v>38473</c:v>
                </c:pt>
                <c:pt idx="127">
                  <c:v>38504</c:v>
                </c:pt>
                <c:pt idx="128">
                  <c:v>38534</c:v>
                </c:pt>
                <c:pt idx="129">
                  <c:v>38565</c:v>
                </c:pt>
                <c:pt idx="130">
                  <c:v>38596</c:v>
                </c:pt>
                <c:pt idx="131">
                  <c:v>38626</c:v>
                </c:pt>
                <c:pt idx="132">
                  <c:v>38657</c:v>
                </c:pt>
                <c:pt idx="133">
                  <c:v>38687</c:v>
                </c:pt>
                <c:pt idx="134">
                  <c:v>38718</c:v>
                </c:pt>
                <c:pt idx="135">
                  <c:v>38749</c:v>
                </c:pt>
                <c:pt idx="136">
                  <c:v>38777</c:v>
                </c:pt>
                <c:pt idx="137">
                  <c:v>38808</c:v>
                </c:pt>
                <c:pt idx="138">
                  <c:v>38838</c:v>
                </c:pt>
                <c:pt idx="139">
                  <c:v>38869</c:v>
                </c:pt>
                <c:pt idx="140">
                  <c:v>38899</c:v>
                </c:pt>
                <c:pt idx="141">
                  <c:v>38930</c:v>
                </c:pt>
                <c:pt idx="142">
                  <c:v>38961</c:v>
                </c:pt>
                <c:pt idx="143">
                  <c:v>38991</c:v>
                </c:pt>
                <c:pt idx="144">
                  <c:v>39022</c:v>
                </c:pt>
                <c:pt idx="145">
                  <c:v>39052</c:v>
                </c:pt>
                <c:pt idx="146">
                  <c:v>39083</c:v>
                </c:pt>
                <c:pt idx="147">
                  <c:v>39114</c:v>
                </c:pt>
                <c:pt idx="148">
                  <c:v>39142</c:v>
                </c:pt>
                <c:pt idx="149">
                  <c:v>39173</c:v>
                </c:pt>
                <c:pt idx="150">
                  <c:v>39203</c:v>
                </c:pt>
                <c:pt idx="151">
                  <c:v>39234</c:v>
                </c:pt>
                <c:pt idx="152">
                  <c:v>39264</c:v>
                </c:pt>
                <c:pt idx="153">
                  <c:v>39295</c:v>
                </c:pt>
                <c:pt idx="154">
                  <c:v>39326</c:v>
                </c:pt>
                <c:pt idx="155">
                  <c:v>39356</c:v>
                </c:pt>
                <c:pt idx="156">
                  <c:v>39387</c:v>
                </c:pt>
                <c:pt idx="157">
                  <c:v>39417</c:v>
                </c:pt>
                <c:pt idx="158">
                  <c:v>39448</c:v>
                </c:pt>
                <c:pt idx="159">
                  <c:v>39479</c:v>
                </c:pt>
                <c:pt idx="160">
                  <c:v>39508</c:v>
                </c:pt>
                <c:pt idx="161">
                  <c:v>39539</c:v>
                </c:pt>
                <c:pt idx="162">
                  <c:v>39569</c:v>
                </c:pt>
                <c:pt idx="163">
                  <c:v>39600</c:v>
                </c:pt>
                <c:pt idx="164">
                  <c:v>39630</c:v>
                </c:pt>
                <c:pt idx="165">
                  <c:v>39661</c:v>
                </c:pt>
                <c:pt idx="166">
                  <c:v>39692</c:v>
                </c:pt>
                <c:pt idx="167">
                  <c:v>39722</c:v>
                </c:pt>
                <c:pt idx="168">
                  <c:v>39753</c:v>
                </c:pt>
                <c:pt idx="169">
                  <c:v>39783</c:v>
                </c:pt>
                <c:pt idx="170">
                  <c:v>39814</c:v>
                </c:pt>
                <c:pt idx="171">
                  <c:v>39845</c:v>
                </c:pt>
                <c:pt idx="172">
                  <c:v>39873</c:v>
                </c:pt>
                <c:pt idx="173">
                  <c:v>39904</c:v>
                </c:pt>
                <c:pt idx="174">
                  <c:v>39934</c:v>
                </c:pt>
                <c:pt idx="175">
                  <c:v>39965</c:v>
                </c:pt>
                <c:pt idx="176">
                  <c:v>39995</c:v>
                </c:pt>
                <c:pt idx="177">
                  <c:v>40026</c:v>
                </c:pt>
                <c:pt idx="178">
                  <c:v>40057</c:v>
                </c:pt>
                <c:pt idx="179">
                  <c:v>40087</c:v>
                </c:pt>
                <c:pt idx="180">
                  <c:v>40118</c:v>
                </c:pt>
                <c:pt idx="181">
                  <c:v>40148</c:v>
                </c:pt>
                <c:pt idx="182">
                  <c:v>40179</c:v>
                </c:pt>
                <c:pt idx="183">
                  <c:v>40210</c:v>
                </c:pt>
                <c:pt idx="184">
                  <c:v>40238</c:v>
                </c:pt>
                <c:pt idx="185">
                  <c:v>40269</c:v>
                </c:pt>
                <c:pt idx="186">
                  <c:v>40299</c:v>
                </c:pt>
                <c:pt idx="187">
                  <c:v>40330</c:v>
                </c:pt>
                <c:pt idx="188">
                  <c:v>40360</c:v>
                </c:pt>
                <c:pt idx="189">
                  <c:v>40391</c:v>
                </c:pt>
                <c:pt idx="190">
                  <c:v>40422</c:v>
                </c:pt>
                <c:pt idx="191">
                  <c:v>40452</c:v>
                </c:pt>
                <c:pt idx="192">
                  <c:v>40483</c:v>
                </c:pt>
                <c:pt idx="193">
                  <c:v>40513</c:v>
                </c:pt>
                <c:pt idx="194">
                  <c:v>40544</c:v>
                </c:pt>
                <c:pt idx="195">
                  <c:v>40575</c:v>
                </c:pt>
                <c:pt idx="196">
                  <c:v>40603</c:v>
                </c:pt>
                <c:pt idx="197">
                  <c:v>40634</c:v>
                </c:pt>
                <c:pt idx="198">
                  <c:v>40664</c:v>
                </c:pt>
                <c:pt idx="199">
                  <c:v>40695</c:v>
                </c:pt>
                <c:pt idx="200">
                  <c:v>40725</c:v>
                </c:pt>
                <c:pt idx="201">
                  <c:v>40756</c:v>
                </c:pt>
                <c:pt idx="202">
                  <c:v>40787</c:v>
                </c:pt>
                <c:pt idx="203">
                  <c:v>40817</c:v>
                </c:pt>
                <c:pt idx="204">
                  <c:v>40848</c:v>
                </c:pt>
                <c:pt idx="205">
                  <c:v>40878</c:v>
                </c:pt>
                <c:pt idx="206">
                  <c:v>40909</c:v>
                </c:pt>
                <c:pt idx="207">
                  <c:v>40940</c:v>
                </c:pt>
                <c:pt idx="208">
                  <c:v>40969</c:v>
                </c:pt>
                <c:pt idx="209">
                  <c:v>41000</c:v>
                </c:pt>
                <c:pt idx="210">
                  <c:v>41030</c:v>
                </c:pt>
                <c:pt idx="211">
                  <c:v>41061</c:v>
                </c:pt>
                <c:pt idx="212">
                  <c:v>41091</c:v>
                </c:pt>
                <c:pt idx="213">
                  <c:v>41122</c:v>
                </c:pt>
                <c:pt idx="214">
                  <c:v>41153</c:v>
                </c:pt>
                <c:pt idx="215">
                  <c:v>41183</c:v>
                </c:pt>
                <c:pt idx="216">
                  <c:v>41214</c:v>
                </c:pt>
                <c:pt idx="217">
                  <c:v>41244</c:v>
                </c:pt>
                <c:pt idx="218">
                  <c:v>41275</c:v>
                </c:pt>
                <c:pt idx="219">
                  <c:v>41306</c:v>
                </c:pt>
                <c:pt idx="220">
                  <c:v>41334</c:v>
                </c:pt>
                <c:pt idx="221">
                  <c:v>41365</c:v>
                </c:pt>
                <c:pt idx="222">
                  <c:v>41395</c:v>
                </c:pt>
                <c:pt idx="223">
                  <c:v>41426</c:v>
                </c:pt>
                <c:pt idx="224">
                  <c:v>41456</c:v>
                </c:pt>
                <c:pt idx="225">
                  <c:v>41487</c:v>
                </c:pt>
                <c:pt idx="226">
                  <c:v>41518</c:v>
                </c:pt>
                <c:pt idx="227">
                  <c:v>41548</c:v>
                </c:pt>
                <c:pt idx="228">
                  <c:v>41579</c:v>
                </c:pt>
                <c:pt idx="229">
                  <c:v>41609</c:v>
                </c:pt>
                <c:pt idx="230">
                  <c:v>41640</c:v>
                </c:pt>
                <c:pt idx="231">
                  <c:v>41671</c:v>
                </c:pt>
                <c:pt idx="232">
                  <c:v>41699</c:v>
                </c:pt>
                <c:pt idx="233">
                  <c:v>41730</c:v>
                </c:pt>
                <c:pt idx="234">
                  <c:v>41760</c:v>
                </c:pt>
                <c:pt idx="235">
                  <c:v>41791</c:v>
                </c:pt>
                <c:pt idx="236">
                  <c:v>41821</c:v>
                </c:pt>
                <c:pt idx="237">
                  <c:v>41852</c:v>
                </c:pt>
                <c:pt idx="238">
                  <c:v>41883</c:v>
                </c:pt>
                <c:pt idx="239">
                  <c:v>41913</c:v>
                </c:pt>
                <c:pt idx="240">
                  <c:v>41944</c:v>
                </c:pt>
                <c:pt idx="241">
                  <c:v>41974</c:v>
                </c:pt>
                <c:pt idx="242">
                  <c:v>42005</c:v>
                </c:pt>
                <c:pt idx="243">
                  <c:v>42036</c:v>
                </c:pt>
                <c:pt idx="244">
                  <c:v>42064</c:v>
                </c:pt>
                <c:pt idx="245">
                  <c:v>42095</c:v>
                </c:pt>
                <c:pt idx="246">
                  <c:v>42125</c:v>
                </c:pt>
                <c:pt idx="247">
                  <c:v>42156</c:v>
                </c:pt>
                <c:pt idx="248">
                  <c:v>42186</c:v>
                </c:pt>
                <c:pt idx="249">
                  <c:v>42217</c:v>
                </c:pt>
                <c:pt idx="250">
                  <c:v>42248</c:v>
                </c:pt>
                <c:pt idx="251">
                  <c:v>42278</c:v>
                </c:pt>
                <c:pt idx="252">
                  <c:v>42309</c:v>
                </c:pt>
                <c:pt idx="253">
                  <c:v>42339</c:v>
                </c:pt>
                <c:pt idx="254">
                  <c:v>42370</c:v>
                </c:pt>
                <c:pt idx="255">
                  <c:v>42401</c:v>
                </c:pt>
                <c:pt idx="256">
                  <c:v>42430</c:v>
                </c:pt>
                <c:pt idx="257">
                  <c:v>42461</c:v>
                </c:pt>
                <c:pt idx="258">
                  <c:v>42491</c:v>
                </c:pt>
                <c:pt idx="259">
                  <c:v>42522</c:v>
                </c:pt>
                <c:pt idx="260">
                  <c:v>42552</c:v>
                </c:pt>
                <c:pt idx="261">
                  <c:v>42583</c:v>
                </c:pt>
                <c:pt idx="262">
                  <c:v>42614</c:v>
                </c:pt>
                <c:pt idx="263">
                  <c:v>42644</c:v>
                </c:pt>
                <c:pt idx="264">
                  <c:v>42675</c:v>
                </c:pt>
                <c:pt idx="265">
                  <c:v>42705</c:v>
                </c:pt>
                <c:pt idx="266">
                  <c:v>42736</c:v>
                </c:pt>
                <c:pt idx="267">
                  <c:v>42767</c:v>
                </c:pt>
                <c:pt idx="268">
                  <c:v>42795</c:v>
                </c:pt>
                <c:pt idx="269">
                  <c:v>42826</c:v>
                </c:pt>
                <c:pt idx="270">
                  <c:v>42856</c:v>
                </c:pt>
                <c:pt idx="271">
                  <c:v>42887</c:v>
                </c:pt>
                <c:pt idx="272">
                  <c:v>42917</c:v>
                </c:pt>
                <c:pt idx="273">
                  <c:v>42948</c:v>
                </c:pt>
                <c:pt idx="274">
                  <c:v>42979</c:v>
                </c:pt>
                <c:pt idx="275">
                  <c:v>43009</c:v>
                </c:pt>
                <c:pt idx="276">
                  <c:v>43040</c:v>
                </c:pt>
                <c:pt idx="277">
                  <c:v>43070</c:v>
                </c:pt>
                <c:pt idx="278">
                  <c:v>43101</c:v>
                </c:pt>
                <c:pt idx="279">
                  <c:v>43132</c:v>
                </c:pt>
                <c:pt idx="280">
                  <c:v>43160</c:v>
                </c:pt>
                <c:pt idx="281">
                  <c:v>43191</c:v>
                </c:pt>
                <c:pt idx="282">
                  <c:v>43221</c:v>
                </c:pt>
                <c:pt idx="283">
                  <c:v>43252</c:v>
                </c:pt>
                <c:pt idx="284">
                  <c:v>43282</c:v>
                </c:pt>
                <c:pt idx="285">
                  <c:v>43313</c:v>
                </c:pt>
                <c:pt idx="286">
                  <c:v>43344</c:v>
                </c:pt>
                <c:pt idx="287">
                  <c:v>43374</c:v>
                </c:pt>
                <c:pt idx="288">
                  <c:v>43405</c:v>
                </c:pt>
                <c:pt idx="289">
                  <c:v>43435</c:v>
                </c:pt>
                <c:pt idx="290">
                  <c:v>43466</c:v>
                </c:pt>
                <c:pt idx="291">
                  <c:v>43497</c:v>
                </c:pt>
                <c:pt idx="292">
                  <c:v>43525</c:v>
                </c:pt>
                <c:pt idx="293">
                  <c:v>43556</c:v>
                </c:pt>
                <c:pt idx="294">
                  <c:v>43586</c:v>
                </c:pt>
                <c:pt idx="295">
                  <c:v>43617</c:v>
                </c:pt>
                <c:pt idx="296">
                  <c:v>43647</c:v>
                </c:pt>
                <c:pt idx="297">
                  <c:v>43678</c:v>
                </c:pt>
                <c:pt idx="298">
                  <c:v>43709</c:v>
                </c:pt>
                <c:pt idx="299">
                  <c:v>43739</c:v>
                </c:pt>
                <c:pt idx="300">
                  <c:v>43770</c:v>
                </c:pt>
                <c:pt idx="301">
                  <c:v>43800</c:v>
                </c:pt>
              </c:numCache>
            </c:numRef>
          </c:cat>
          <c:val>
            <c:numRef>
              <c:f>Sweden!$C$2:$C$303</c:f>
              <c:numCache>
                <c:formatCode>0.00</c:formatCode>
                <c:ptCount val="302"/>
                <c:pt idx="0">
                  <c:v>70.400000000000006</c:v>
                </c:pt>
                <c:pt idx="1">
                  <c:v>67.099999999999994</c:v>
                </c:pt>
                <c:pt idx="2">
                  <c:v>64.2</c:v>
                </c:pt>
                <c:pt idx="3">
                  <c:v>64.8</c:v>
                </c:pt>
                <c:pt idx="4">
                  <c:v>61.8</c:v>
                </c:pt>
                <c:pt idx="5">
                  <c:v>60.3</c:v>
                </c:pt>
                <c:pt idx="6">
                  <c:v>45.4</c:v>
                </c:pt>
                <c:pt idx="7">
                  <c:v>55.1</c:v>
                </c:pt>
                <c:pt idx="8">
                  <c:v>56.7</c:v>
                </c:pt>
                <c:pt idx="9">
                  <c:v>53.2</c:v>
                </c:pt>
                <c:pt idx="10">
                  <c:v>53.4</c:v>
                </c:pt>
                <c:pt idx="11">
                  <c:v>52.4</c:v>
                </c:pt>
                <c:pt idx="12">
                  <c:v>49.3</c:v>
                </c:pt>
                <c:pt idx="13">
                  <c:v>48.9</c:v>
                </c:pt>
                <c:pt idx="14">
                  <c:v>46.3</c:v>
                </c:pt>
                <c:pt idx="15">
                  <c:v>47.5</c:v>
                </c:pt>
                <c:pt idx="16">
                  <c:v>46.9</c:v>
                </c:pt>
                <c:pt idx="17">
                  <c:v>46.1</c:v>
                </c:pt>
                <c:pt idx="18">
                  <c:v>46.9</c:v>
                </c:pt>
                <c:pt idx="19">
                  <c:v>48.2</c:v>
                </c:pt>
                <c:pt idx="20">
                  <c:v>53.2</c:v>
                </c:pt>
                <c:pt idx="21">
                  <c:v>50.1</c:v>
                </c:pt>
                <c:pt idx="22">
                  <c:v>51.7</c:v>
                </c:pt>
                <c:pt idx="23">
                  <c:v>52.1</c:v>
                </c:pt>
                <c:pt idx="24">
                  <c:v>54.3</c:v>
                </c:pt>
                <c:pt idx="25">
                  <c:v>54.5</c:v>
                </c:pt>
                <c:pt idx="26">
                  <c:v>57</c:v>
                </c:pt>
                <c:pt idx="27">
                  <c:v>55.7</c:v>
                </c:pt>
                <c:pt idx="28">
                  <c:v>55.6</c:v>
                </c:pt>
                <c:pt idx="29">
                  <c:v>55.1</c:v>
                </c:pt>
                <c:pt idx="30">
                  <c:v>59.5</c:v>
                </c:pt>
                <c:pt idx="31">
                  <c:v>59.2</c:v>
                </c:pt>
                <c:pt idx="32">
                  <c:v>56.5</c:v>
                </c:pt>
                <c:pt idx="33">
                  <c:v>59.2</c:v>
                </c:pt>
                <c:pt idx="34">
                  <c:v>60.3</c:v>
                </c:pt>
                <c:pt idx="35">
                  <c:v>60.4</c:v>
                </c:pt>
                <c:pt idx="36">
                  <c:v>59.9</c:v>
                </c:pt>
                <c:pt idx="37">
                  <c:v>60</c:v>
                </c:pt>
                <c:pt idx="38">
                  <c:v>58.6</c:v>
                </c:pt>
                <c:pt idx="39">
                  <c:v>56.1</c:v>
                </c:pt>
                <c:pt idx="40">
                  <c:v>56.9</c:v>
                </c:pt>
                <c:pt idx="41">
                  <c:v>57.3</c:v>
                </c:pt>
                <c:pt idx="42">
                  <c:v>54.1</c:v>
                </c:pt>
                <c:pt idx="43">
                  <c:v>51.6</c:v>
                </c:pt>
                <c:pt idx="44">
                  <c:v>47.9</c:v>
                </c:pt>
                <c:pt idx="45">
                  <c:v>52.4</c:v>
                </c:pt>
                <c:pt idx="46">
                  <c:v>47.9</c:v>
                </c:pt>
                <c:pt idx="47">
                  <c:v>48.2</c:v>
                </c:pt>
                <c:pt idx="48">
                  <c:v>46.9</c:v>
                </c:pt>
                <c:pt idx="49">
                  <c:v>44.4</c:v>
                </c:pt>
                <c:pt idx="50">
                  <c:v>48.6</c:v>
                </c:pt>
                <c:pt idx="51">
                  <c:v>49.4</c:v>
                </c:pt>
                <c:pt idx="52">
                  <c:v>50.6</c:v>
                </c:pt>
                <c:pt idx="53">
                  <c:v>52.6</c:v>
                </c:pt>
                <c:pt idx="54">
                  <c:v>51.6</c:v>
                </c:pt>
                <c:pt idx="55">
                  <c:v>55.7</c:v>
                </c:pt>
                <c:pt idx="56">
                  <c:v>54.6</c:v>
                </c:pt>
                <c:pt idx="57">
                  <c:v>56.8</c:v>
                </c:pt>
                <c:pt idx="58">
                  <c:v>57.8</c:v>
                </c:pt>
                <c:pt idx="59">
                  <c:v>59.4</c:v>
                </c:pt>
                <c:pt idx="60">
                  <c:v>60</c:v>
                </c:pt>
                <c:pt idx="61">
                  <c:v>62.9</c:v>
                </c:pt>
                <c:pt idx="62">
                  <c:v>61.7</c:v>
                </c:pt>
                <c:pt idx="63">
                  <c:v>62.1</c:v>
                </c:pt>
                <c:pt idx="64">
                  <c:v>64.400000000000006</c:v>
                </c:pt>
                <c:pt idx="65">
                  <c:v>62.3</c:v>
                </c:pt>
                <c:pt idx="66">
                  <c:v>62.3</c:v>
                </c:pt>
                <c:pt idx="67">
                  <c:v>60.6</c:v>
                </c:pt>
                <c:pt idx="68">
                  <c:v>60.1</c:v>
                </c:pt>
                <c:pt idx="69">
                  <c:v>60.5</c:v>
                </c:pt>
                <c:pt idx="70">
                  <c:v>59.7</c:v>
                </c:pt>
                <c:pt idx="71">
                  <c:v>58.7</c:v>
                </c:pt>
                <c:pt idx="72">
                  <c:v>55.6</c:v>
                </c:pt>
                <c:pt idx="73">
                  <c:v>54.2</c:v>
                </c:pt>
                <c:pt idx="74">
                  <c:v>52.2</c:v>
                </c:pt>
                <c:pt idx="75">
                  <c:v>50.9</c:v>
                </c:pt>
                <c:pt idx="76">
                  <c:v>46.4</c:v>
                </c:pt>
                <c:pt idx="77">
                  <c:v>48.5</c:v>
                </c:pt>
                <c:pt idx="78">
                  <c:v>51.6</c:v>
                </c:pt>
                <c:pt idx="79">
                  <c:v>48.1</c:v>
                </c:pt>
                <c:pt idx="80">
                  <c:v>53.9</c:v>
                </c:pt>
                <c:pt idx="81">
                  <c:v>47.9</c:v>
                </c:pt>
                <c:pt idx="82">
                  <c:v>47.1</c:v>
                </c:pt>
                <c:pt idx="83">
                  <c:v>45.4</c:v>
                </c:pt>
                <c:pt idx="84">
                  <c:v>48.2</c:v>
                </c:pt>
                <c:pt idx="85">
                  <c:v>48.6</c:v>
                </c:pt>
                <c:pt idx="86">
                  <c:v>51.2</c:v>
                </c:pt>
                <c:pt idx="87">
                  <c:v>53.7</c:v>
                </c:pt>
                <c:pt idx="88">
                  <c:v>54.3</c:v>
                </c:pt>
                <c:pt idx="89">
                  <c:v>54.3</c:v>
                </c:pt>
                <c:pt idx="90">
                  <c:v>57.3</c:v>
                </c:pt>
                <c:pt idx="91">
                  <c:v>56</c:v>
                </c:pt>
                <c:pt idx="92">
                  <c:v>54.3</c:v>
                </c:pt>
                <c:pt idx="93">
                  <c:v>54.2</c:v>
                </c:pt>
                <c:pt idx="94">
                  <c:v>54</c:v>
                </c:pt>
                <c:pt idx="95">
                  <c:v>53.2</c:v>
                </c:pt>
                <c:pt idx="96">
                  <c:v>54.4</c:v>
                </c:pt>
                <c:pt idx="97">
                  <c:v>54.7</c:v>
                </c:pt>
                <c:pt idx="98">
                  <c:v>57.2</c:v>
                </c:pt>
                <c:pt idx="99">
                  <c:v>55.9</c:v>
                </c:pt>
                <c:pt idx="100">
                  <c:v>49.4</c:v>
                </c:pt>
                <c:pt idx="101">
                  <c:v>51.7</c:v>
                </c:pt>
                <c:pt idx="102">
                  <c:v>48.1</c:v>
                </c:pt>
                <c:pt idx="103">
                  <c:v>49.5</c:v>
                </c:pt>
                <c:pt idx="104">
                  <c:v>51.7</c:v>
                </c:pt>
                <c:pt idx="105">
                  <c:v>52.4</c:v>
                </c:pt>
                <c:pt idx="106">
                  <c:v>50.5</c:v>
                </c:pt>
                <c:pt idx="107">
                  <c:v>53.2</c:v>
                </c:pt>
                <c:pt idx="108">
                  <c:v>57.1</c:v>
                </c:pt>
                <c:pt idx="109">
                  <c:v>57</c:v>
                </c:pt>
                <c:pt idx="110">
                  <c:v>57.7</c:v>
                </c:pt>
                <c:pt idx="111">
                  <c:v>56.6</c:v>
                </c:pt>
                <c:pt idx="112">
                  <c:v>61.1</c:v>
                </c:pt>
                <c:pt idx="113">
                  <c:v>60.8</c:v>
                </c:pt>
                <c:pt idx="114">
                  <c:v>59.5</c:v>
                </c:pt>
                <c:pt idx="115">
                  <c:v>59.3</c:v>
                </c:pt>
                <c:pt idx="116">
                  <c:v>57.3</c:v>
                </c:pt>
                <c:pt idx="117">
                  <c:v>57.6</c:v>
                </c:pt>
                <c:pt idx="118">
                  <c:v>57.6</c:v>
                </c:pt>
                <c:pt idx="119">
                  <c:v>57.5</c:v>
                </c:pt>
                <c:pt idx="120">
                  <c:v>55.3</c:v>
                </c:pt>
                <c:pt idx="121">
                  <c:v>56.3</c:v>
                </c:pt>
                <c:pt idx="122">
                  <c:v>55.4</c:v>
                </c:pt>
                <c:pt idx="123">
                  <c:v>55</c:v>
                </c:pt>
                <c:pt idx="124">
                  <c:v>54.2</c:v>
                </c:pt>
                <c:pt idx="125">
                  <c:v>52.8</c:v>
                </c:pt>
                <c:pt idx="126">
                  <c:v>53</c:v>
                </c:pt>
                <c:pt idx="127">
                  <c:v>51.8</c:v>
                </c:pt>
                <c:pt idx="128">
                  <c:v>53.9</c:v>
                </c:pt>
                <c:pt idx="129">
                  <c:v>55.2</c:v>
                </c:pt>
                <c:pt idx="130">
                  <c:v>56.3</c:v>
                </c:pt>
                <c:pt idx="131">
                  <c:v>57.1</c:v>
                </c:pt>
                <c:pt idx="132">
                  <c:v>57.4</c:v>
                </c:pt>
                <c:pt idx="133">
                  <c:v>57.5</c:v>
                </c:pt>
                <c:pt idx="134">
                  <c:v>57.7</c:v>
                </c:pt>
                <c:pt idx="135">
                  <c:v>58.4</c:v>
                </c:pt>
                <c:pt idx="136">
                  <c:v>61.7</c:v>
                </c:pt>
                <c:pt idx="137">
                  <c:v>60.9</c:v>
                </c:pt>
                <c:pt idx="138">
                  <c:v>61.9</c:v>
                </c:pt>
                <c:pt idx="139">
                  <c:v>62.8</c:v>
                </c:pt>
                <c:pt idx="140">
                  <c:v>62.5</c:v>
                </c:pt>
                <c:pt idx="141">
                  <c:v>61.2</c:v>
                </c:pt>
                <c:pt idx="142">
                  <c:v>61.6</c:v>
                </c:pt>
                <c:pt idx="143">
                  <c:v>59.6</c:v>
                </c:pt>
                <c:pt idx="144">
                  <c:v>63.2</c:v>
                </c:pt>
                <c:pt idx="145">
                  <c:v>63.8</c:v>
                </c:pt>
                <c:pt idx="146">
                  <c:v>61.8</c:v>
                </c:pt>
                <c:pt idx="147">
                  <c:v>63.1</c:v>
                </c:pt>
                <c:pt idx="148">
                  <c:v>59.9</c:v>
                </c:pt>
                <c:pt idx="149">
                  <c:v>59.5</c:v>
                </c:pt>
                <c:pt idx="150">
                  <c:v>58.8</c:v>
                </c:pt>
                <c:pt idx="151">
                  <c:v>58.9</c:v>
                </c:pt>
                <c:pt idx="152">
                  <c:v>58.1</c:v>
                </c:pt>
                <c:pt idx="153">
                  <c:v>57.4</c:v>
                </c:pt>
                <c:pt idx="154">
                  <c:v>57.6</c:v>
                </c:pt>
                <c:pt idx="155">
                  <c:v>58.5</c:v>
                </c:pt>
                <c:pt idx="156">
                  <c:v>57.2</c:v>
                </c:pt>
                <c:pt idx="157">
                  <c:v>56.7</c:v>
                </c:pt>
                <c:pt idx="158">
                  <c:v>55.2</c:v>
                </c:pt>
                <c:pt idx="159">
                  <c:v>55.8</c:v>
                </c:pt>
                <c:pt idx="160">
                  <c:v>54.5</c:v>
                </c:pt>
                <c:pt idx="161">
                  <c:v>50.6</c:v>
                </c:pt>
                <c:pt idx="162">
                  <c:v>50.5</c:v>
                </c:pt>
                <c:pt idx="163">
                  <c:v>48.8</c:v>
                </c:pt>
                <c:pt idx="164">
                  <c:v>45.6</c:v>
                </c:pt>
                <c:pt idx="165">
                  <c:v>46.9</c:v>
                </c:pt>
                <c:pt idx="166">
                  <c:v>41.4</c:v>
                </c:pt>
                <c:pt idx="167">
                  <c:v>38.200000000000003</c:v>
                </c:pt>
                <c:pt idx="168">
                  <c:v>35</c:v>
                </c:pt>
                <c:pt idx="169">
                  <c:v>34</c:v>
                </c:pt>
                <c:pt idx="170">
                  <c:v>34.200000000000003</c:v>
                </c:pt>
                <c:pt idx="171">
                  <c:v>34.1</c:v>
                </c:pt>
                <c:pt idx="172">
                  <c:v>37.1</c:v>
                </c:pt>
                <c:pt idx="173">
                  <c:v>39.200000000000003</c:v>
                </c:pt>
                <c:pt idx="174">
                  <c:v>43.4</c:v>
                </c:pt>
                <c:pt idx="175">
                  <c:v>49.6</c:v>
                </c:pt>
                <c:pt idx="176">
                  <c:v>52.1</c:v>
                </c:pt>
                <c:pt idx="177">
                  <c:v>54.1</c:v>
                </c:pt>
                <c:pt idx="178">
                  <c:v>56.1</c:v>
                </c:pt>
                <c:pt idx="179">
                  <c:v>57.1</c:v>
                </c:pt>
                <c:pt idx="180">
                  <c:v>58.5</c:v>
                </c:pt>
                <c:pt idx="181">
                  <c:v>59.9</c:v>
                </c:pt>
                <c:pt idx="182">
                  <c:v>62</c:v>
                </c:pt>
                <c:pt idx="183">
                  <c:v>61.2</c:v>
                </c:pt>
                <c:pt idx="184">
                  <c:v>61.1</c:v>
                </c:pt>
                <c:pt idx="185">
                  <c:v>63.5</c:v>
                </c:pt>
                <c:pt idx="186">
                  <c:v>65.099999999999994</c:v>
                </c:pt>
                <c:pt idx="187">
                  <c:v>61</c:v>
                </c:pt>
                <c:pt idx="188">
                  <c:v>61.7</c:v>
                </c:pt>
                <c:pt idx="189">
                  <c:v>62.1</c:v>
                </c:pt>
                <c:pt idx="190">
                  <c:v>63.6</c:v>
                </c:pt>
                <c:pt idx="191">
                  <c:v>62.6</c:v>
                </c:pt>
                <c:pt idx="192">
                  <c:v>63.6</c:v>
                </c:pt>
                <c:pt idx="193">
                  <c:v>61.9</c:v>
                </c:pt>
                <c:pt idx="194">
                  <c:v>60.8</c:v>
                </c:pt>
                <c:pt idx="195">
                  <c:v>60.3</c:v>
                </c:pt>
                <c:pt idx="196">
                  <c:v>57.9</c:v>
                </c:pt>
                <c:pt idx="197">
                  <c:v>58.7</c:v>
                </c:pt>
                <c:pt idx="198">
                  <c:v>54.8</c:v>
                </c:pt>
                <c:pt idx="199">
                  <c:v>51.6</c:v>
                </c:pt>
                <c:pt idx="200">
                  <c:v>47.3</c:v>
                </c:pt>
                <c:pt idx="201">
                  <c:v>50.3</c:v>
                </c:pt>
                <c:pt idx="202">
                  <c:v>48.7</c:v>
                </c:pt>
                <c:pt idx="203">
                  <c:v>51.3</c:v>
                </c:pt>
                <c:pt idx="204">
                  <c:v>49.6</c:v>
                </c:pt>
                <c:pt idx="205">
                  <c:v>50.6</c:v>
                </c:pt>
                <c:pt idx="206">
                  <c:v>50.3</c:v>
                </c:pt>
                <c:pt idx="207">
                  <c:v>49.5</c:v>
                </c:pt>
                <c:pt idx="208">
                  <c:v>49.4</c:v>
                </c:pt>
                <c:pt idx="209">
                  <c:v>49.2</c:v>
                </c:pt>
                <c:pt idx="210">
                  <c:v>48.1</c:v>
                </c:pt>
                <c:pt idx="211">
                  <c:v>47.5</c:v>
                </c:pt>
                <c:pt idx="212">
                  <c:v>48.6</c:v>
                </c:pt>
                <c:pt idx="213">
                  <c:v>47</c:v>
                </c:pt>
                <c:pt idx="214">
                  <c:v>45.4</c:v>
                </c:pt>
                <c:pt idx="215">
                  <c:v>44.8</c:v>
                </c:pt>
                <c:pt idx="216">
                  <c:v>44.6</c:v>
                </c:pt>
                <c:pt idx="217">
                  <c:v>45.6</c:v>
                </c:pt>
                <c:pt idx="218">
                  <c:v>47.8</c:v>
                </c:pt>
                <c:pt idx="219">
                  <c:v>50.5</c:v>
                </c:pt>
                <c:pt idx="220">
                  <c:v>51.2</c:v>
                </c:pt>
                <c:pt idx="221">
                  <c:v>48.5</c:v>
                </c:pt>
                <c:pt idx="222">
                  <c:v>51.4</c:v>
                </c:pt>
                <c:pt idx="223">
                  <c:v>53.4</c:v>
                </c:pt>
                <c:pt idx="224">
                  <c:v>49.8</c:v>
                </c:pt>
                <c:pt idx="225">
                  <c:v>54.7</c:v>
                </c:pt>
                <c:pt idx="226">
                  <c:v>57</c:v>
                </c:pt>
                <c:pt idx="227">
                  <c:v>53.8</c:v>
                </c:pt>
                <c:pt idx="228">
                  <c:v>57</c:v>
                </c:pt>
                <c:pt idx="229">
                  <c:v>52.5</c:v>
                </c:pt>
                <c:pt idx="230">
                  <c:v>54.7</c:v>
                </c:pt>
                <c:pt idx="231">
                  <c:v>54.1</c:v>
                </c:pt>
                <c:pt idx="232">
                  <c:v>55.4</c:v>
                </c:pt>
                <c:pt idx="233">
                  <c:v>54.4</c:v>
                </c:pt>
                <c:pt idx="234">
                  <c:v>53.6</c:v>
                </c:pt>
                <c:pt idx="235">
                  <c:v>55</c:v>
                </c:pt>
                <c:pt idx="236">
                  <c:v>54</c:v>
                </c:pt>
                <c:pt idx="237">
                  <c:v>53.6</c:v>
                </c:pt>
                <c:pt idx="238">
                  <c:v>54.2</c:v>
                </c:pt>
                <c:pt idx="239">
                  <c:v>53.6</c:v>
                </c:pt>
                <c:pt idx="240">
                  <c:v>53.1</c:v>
                </c:pt>
                <c:pt idx="241">
                  <c:v>55.1</c:v>
                </c:pt>
                <c:pt idx="242">
                  <c:v>53.5</c:v>
                </c:pt>
                <c:pt idx="243">
                  <c:v>53</c:v>
                </c:pt>
                <c:pt idx="244">
                  <c:v>53</c:v>
                </c:pt>
                <c:pt idx="245">
                  <c:v>55</c:v>
                </c:pt>
                <c:pt idx="246">
                  <c:v>54.6</c:v>
                </c:pt>
                <c:pt idx="247">
                  <c:v>53.2</c:v>
                </c:pt>
                <c:pt idx="248">
                  <c:v>54.4</c:v>
                </c:pt>
                <c:pt idx="249">
                  <c:v>56.2</c:v>
                </c:pt>
                <c:pt idx="250">
                  <c:v>53.8</c:v>
                </c:pt>
                <c:pt idx="251">
                  <c:v>54.6</c:v>
                </c:pt>
                <c:pt idx="252">
                  <c:v>54.6</c:v>
                </c:pt>
                <c:pt idx="253">
                  <c:v>55.3</c:v>
                </c:pt>
                <c:pt idx="254">
                  <c:v>54.1</c:v>
                </c:pt>
                <c:pt idx="255">
                  <c:v>51.5</c:v>
                </c:pt>
                <c:pt idx="256">
                  <c:v>52.2</c:v>
                </c:pt>
                <c:pt idx="257">
                  <c:v>53.7</c:v>
                </c:pt>
                <c:pt idx="258">
                  <c:v>53.8</c:v>
                </c:pt>
                <c:pt idx="259">
                  <c:v>53.6</c:v>
                </c:pt>
                <c:pt idx="260">
                  <c:v>54.6</c:v>
                </c:pt>
                <c:pt idx="261">
                  <c:v>53.6</c:v>
                </c:pt>
                <c:pt idx="262">
                  <c:v>55.4</c:v>
                </c:pt>
                <c:pt idx="263">
                  <c:v>59.4</c:v>
                </c:pt>
                <c:pt idx="264">
                  <c:v>56.6</c:v>
                </c:pt>
                <c:pt idx="265">
                  <c:v>59.4</c:v>
                </c:pt>
                <c:pt idx="266">
                  <c:v>61.2</c:v>
                </c:pt>
                <c:pt idx="267">
                  <c:v>60.8</c:v>
                </c:pt>
                <c:pt idx="268">
                  <c:v>64.5</c:v>
                </c:pt>
                <c:pt idx="269">
                  <c:v>62.7</c:v>
                </c:pt>
                <c:pt idx="270">
                  <c:v>58.5</c:v>
                </c:pt>
                <c:pt idx="271">
                  <c:v>63.1</c:v>
                </c:pt>
                <c:pt idx="272">
                  <c:v>59.2</c:v>
                </c:pt>
                <c:pt idx="273">
                  <c:v>57.2</c:v>
                </c:pt>
                <c:pt idx="274">
                  <c:v>64.2</c:v>
                </c:pt>
                <c:pt idx="275">
                  <c:v>59.8</c:v>
                </c:pt>
                <c:pt idx="276">
                  <c:v>62.3</c:v>
                </c:pt>
                <c:pt idx="277">
                  <c:v>59.6</c:v>
                </c:pt>
                <c:pt idx="278">
                  <c:v>56.3</c:v>
                </c:pt>
                <c:pt idx="279">
                  <c:v>59.7</c:v>
                </c:pt>
                <c:pt idx="280">
                  <c:v>55.2</c:v>
                </c:pt>
                <c:pt idx="281">
                  <c:v>55</c:v>
                </c:pt>
                <c:pt idx="282">
                  <c:v>55.4</c:v>
                </c:pt>
                <c:pt idx="283">
                  <c:v>54.8</c:v>
                </c:pt>
                <c:pt idx="284">
                  <c:v>56.2</c:v>
                </c:pt>
                <c:pt idx="285">
                  <c:v>54.7</c:v>
                </c:pt>
                <c:pt idx="286">
                  <c:v>55.7</c:v>
                </c:pt>
                <c:pt idx="287">
                  <c:v>55.6</c:v>
                </c:pt>
                <c:pt idx="288">
                  <c:v>55.7</c:v>
                </c:pt>
                <c:pt idx="289">
                  <c:v>52.4</c:v>
                </c:pt>
                <c:pt idx="290">
                  <c:v>52.1</c:v>
                </c:pt>
                <c:pt idx="291">
                  <c:v>52.8</c:v>
                </c:pt>
                <c:pt idx="292">
                  <c:v>52.6</c:v>
                </c:pt>
                <c:pt idx="293">
                  <c:v>50.7</c:v>
                </c:pt>
                <c:pt idx="294">
                  <c:v>52.8</c:v>
                </c:pt>
                <c:pt idx="295">
                  <c:v>51.5</c:v>
                </c:pt>
                <c:pt idx="296">
                  <c:v>51.3</c:v>
                </c:pt>
                <c:pt idx="297">
                  <c:v>51.8</c:v>
                </c:pt>
                <c:pt idx="298">
                  <c:v>46.2</c:v>
                </c:pt>
                <c:pt idx="299">
                  <c:v>46</c:v>
                </c:pt>
                <c:pt idx="300">
                  <c:v>45.4</c:v>
                </c:pt>
                <c:pt idx="301">
                  <c:v>47.1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19-40BB-8563-9B3751ED5EAC}"/>
            </c:ext>
          </c:extLst>
        </c:ser>
        <c:ser>
          <c:idx val="1"/>
          <c:order val="1"/>
          <c:tx>
            <c:strRef>
              <c:f>Sweden!$D$1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Sweden!$B$2:$B$303</c:f>
              <c:numCache>
                <c:formatCode>m/d/yyyy</c:formatCode>
                <c:ptCount val="302"/>
                <c:pt idx="0">
                  <c:v>34639</c:v>
                </c:pt>
                <c:pt idx="1">
                  <c:v>34669</c:v>
                </c:pt>
                <c:pt idx="2">
                  <c:v>34700</c:v>
                </c:pt>
                <c:pt idx="3">
                  <c:v>34731</c:v>
                </c:pt>
                <c:pt idx="4">
                  <c:v>34759</c:v>
                </c:pt>
                <c:pt idx="5">
                  <c:v>34790</c:v>
                </c:pt>
                <c:pt idx="6">
                  <c:v>44154</c:v>
                </c:pt>
                <c:pt idx="7">
                  <c:v>34851</c:v>
                </c:pt>
                <c:pt idx="8">
                  <c:v>34881</c:v>
                </c:pt>
                <c:pt idx="9">
                  <c:v>34912</c:v>
                </c:pt>
                <c:pt idx="10">
                  <c:v>34943</c:v>
                </c:pt>
                <c:pt idx="11">
                  <c:v>34973</c:v>
                </c:pt>
                <c:pt idx="12">
                  <c:v>35004</c:v>
                </c:pt>
                <c:pt idx="13">
                  <c:v>35034</c:v>
                </c:pt>
                <c:pt idx="14">
                  <c:v>35065</c:v>
                </c:pt>
                <c:pt idx="15">
                  <c:v>35096</c:v>
                </c:pt>
                <c:pt idx="16">
                  <c:v>35125</c:v>
                </c:pt>
                <c:pt idx="17">
                  <c:v>35156</c:v>
                </c:pt>
                <c:pt idx="18">
                  <c:v>35186</c:v>
                </c:pt>
                <c:pt idx="19">
                  <c:v>35217</c:v>
                </c:pt>
                <c:pt idx="20">
                  <c:v>35247</c:v>
                </c:pt>
                <c:pt idx="21">
                  <c:v>35278</c:v>
                </c:pt>
                <c:pt idx="22">
                  <c:v>35309</c:v>
                </c:pt>
                <c:pt idx="23">
                  <c:v>35339</c:v>
                </c:pt>
                <c:pt idx="24">
                  <c:v>35370</c:v>
                </c:pt>
                <c:pt idx="25">
                  <c:v>35400</c:v>
                </c:pt>
                <c:pt idx="26">
                  <c:v>35431</c:v>
                </c:pt>
                <c:pt idx="27">
                  <c:v>35462</c:v>
                </c:pt>
                <c:pt idx="28">
                  <c:v>35490</c:v>
                </c:pt>
                <c:pt idx="29">
                  <c:v>35521</c:v>
                </c:pt>
                <c:pt idx="30">
                  <c:v>35551</c:v>
                </c:pt>
                <c:pt idx="31">
                  <c:v>35582</c:v>
                </c:pt>
                <c:pt idx="32">
                  <c:v>35612</c:v>
                </c:pt>
                <c:pt idx="33">
                  <c:v>35643</c:v>
                </c:pt>
                <c:pt idx="34">
                  <c:v>35674</c:v>
                </c:pt>
                <c:pt idx="35">
                  <c:v>35704</c:v>
                </c:pt>
                <c:pt idx="36">
                  <c:v>35735</c:v>
                </c:pt>
                <c:pt idx="37">
                  <c:v>35765</c:v>
                </c:pt>
                <c:pt idx="38">
                  <c:v>35796</c:v>
                </c:pt>
                <c:pt idx="39">
                  <c:v>35827</c:v>
                </c:pt>
                <c:pt idx="40">
                  <c:v>35855</c:v>
                </c:pt>
                <c:pt idx="41">
                  <c:v>35886</c:v>
                </c:pt>
                <c:pt idx="42">
                  <c:v>35916</c:v>
                </c:pt>
                <c:pt idx="43">
                  <c:v>35947</c:v>
                </c:pt>
                <c:pt idx="44">
                  <c:v>35977</c:v>
                </c:pt>
                <c:pt idx="45">
                  <c:v>36008</c:v>
                </c:pt>
                <c:pt idx="46">
                  <c:v>36039</c:v>
                </c:pt>
                <c:pt idx="47">
                  <c:v>36069</c:v>
                </c:pt>
                <c:pt idx="48">
                  <c:v>36100</c:v>
                </c:pt>
                <c:pt idx="49">
                  <c:v>36130</c:v>
                </c:pt>
                <c:pt idx="50">
                  <c:v>36161</c:v>
                </c:pt>
                <c:pt idx="51">
                  <c:v>36192</c:v>
                </c:pt>
                <c:pt idx="52">
                  <c:v>36220</c:v>
                </c:pt>
                <c:pt idx="53">
                  <c:v>36251</c:v>
                </c:pt>
                <c:pt idx="54">
                  <c:v>36281</c:v>
                </c:pt>
                <c:pt idx="55">
                  <c:v>36312</c:v>
                </c:pt>
                <c:pt idx="56">
                  <c:v>36342</c:v>
                </c:pt>
                <c:pt idx="57">
                  <c:v>36373</c:v>
                </c:pt>
                <c:pt idx="58">
                  <c:v>36404</c:v>
                </c:pt>
                <c:pt idx="59">
                  <c:v>36434</c:v>
                </c:pt>
                <c:pt idx="60">
                  <c:v>36465</c:v>
                </c:pt>
                <c:pt idx="61">
                  <c:v>36495</c:v>
                </c:pt>
                <c:pt idx="62">
                  <c:v>36526</c:v>
                </c:pt>
                <c:pt idx="63">
                  <c:v>36557</c:v>
                </c:pt>
                <c:pt idx="64">
                  <c:v>36586</c:v>
                </c:pt>
                <c:pt idx="65">
                  <c:v>36617</c:v>
                </c:pt>
                <c:pt idx="66">
                  <c:v>36647</c:v>
                </c:pt>
                <c:pt idx="67">
                  <c:v>36678</c:v>
                </c:pt>
                <c:pt idx="68">
                  <c:v>36708</c:v>
                </c:pt>
                <c:pt idx="69">
                  <c:v>36739</c:v>
                </c:pt>
                <c:pt idx="70">
                  <c:v>36770</c:v>
                </c:pt>
                <c:pt idx="71">
                  <c:v>36800</c:v>
                </c:pt>
                <c:pt idx="72">
                  <c:v>36831</c:v>
                </c:pt>
                <c:pt idx="73">
                  <c:v>36861</c:v>
                </c:pt>
                <c:pt idx="74">
                  <c:v>36892</c:v>
                </c:pt>
                <c:pt idx="75">
                  <c:v>36923</c:v>
                </c:pt>
                <c:pt idx="76">
                  <c:v>36951</c:v>
                </c:pt>
                <c:pt idx="77">
                  <c:v>36982</c:v>
                </c:pt>
                <c:pt idx="78">
                  <c:v>37012</c:v>
                </c:pt>
                <c:pt idx="79">
                  <c:v>37043</c:v>
                </c:pt>
                <c:pt idx="80">
                  <c:v>37073</c:v>
                </c:pt>
                <c:pt idx="81">
                  <c:v>37104</c:v>
                </c:pt>
                <c:pt idx="82">
                  <c:v>37135</c:v>
                </c:pt>
                <c:pt idx="83">
                  <c:v>37165</c:v>
                </c:pt>
                <c:pt idx="84">
                  <c:v>37196</c:v>
                </c:pt>
                <c:pt idx="85">
                  <c:v>37226</c:v>
                </c:pt>
                <c:pt idx="86">
                  <c:v>37257</c:v>
                </c:pt>
                <c:pt idx="87">
                  <c:v>37288</c:v>
                </c:pt>
                <c:pt idx="88">
                  <c:v>37316</c:v>
                </c:pt>
                <c:pt idx="89">
                  <c:v>37347</c:v>
                </c:pt>
                <c:pt idx="90">
                  <c:v>37377</c:v>
                </c:pt>
                <c:pt idx="91">
                  <c:v>37408</c:v>
                </c:pt>
                <c:pt idx="92">
                  <c:v>37438</c:v>
                </c:pt>
                <c:pt idx="93">
                  <c:v>37469</c:v>
                </c:pt>
                <c:pt idx="94">
                  <c:v>37500</c:v>
                </c:pt>
                <c:pt idx="95">
                  <c:v>37530</c:v>
                </c:pt>
                <c:pt idx="96">
                  <c:v>37561</c:v>
                </c:pt>
                <c:pt idx="97">
                  <c:v>37591</c:v>
                </c:pt>
                <c:pt idx="98">
                  <c:v>37622</c:v>
                </c:pt>
                <c:pt idx="99">
                  <c:v>37653</c:v>
                </c:pt>
                <c:pt idx="100">
                  <c:v>37681</c:v>
                </c:pt>
                <c:pt idx="101">
                  <c:v>37712</c:v>
                </c:pt>
                <c:pt idx="102">
                  <c:v>37742</c:v>
                </c:pt>
                <c:pt idx="103">
                  <c:v>37773</c:v>
                </c:pt>
                <c:pt idx="104">
                  <c:v>37803</c:v>
                </c:pt>
                <c:pt idx="105">
                  <c:v>37834</c:v>
                </c:pt>
                <c:pt idx="106">
                  <c:v>37865</c:v>
                </c:pt>
                <c:pt idx="107">
                  <c:v>37895</c:v>
                </c:pt>
                <c:pt idx="108">
                  <c:v>37926</c:v>
                </c:pt>
                <c:pt idx="109">
                  <c:v>37956</c:v>
                </c:pt>
                <c:pt idx="110">
                  <c:v>37987</c:v>
                </c:pt>
                <c:pt idx="111">
                  <c:v>38018</c:v>
                </c:pt>
                <c:pt idx="112">
                  <c:v>38047</c:v>
                </c:pt>
                <c:pt idx="113">
                  <c:v>38078</c:v>
                </c:pt>
                <c:pt idx="114">
                  <c:v>38108</c:v>
                </c:pt>
                <c:pt idx="115">
                  <c:v>38139</c:v>
                </c:pt>
                <c:pt idx="116">
                  <c:v>38169</c:v>
                </c:pt>
                <c:pt idx="117">
                  <c:v>38200</c:v>
                </c:pt>
                <c:pt idx="118">
                  <c:v>38231</c:v>
                </c:pt>
                <c:pt idx="119">
                  <c:v>38261</c:v>
                </c:pt>
                <c:pt idx="120">
                  <c:v>38292</c:v>
                </c:pt>
                <c:pt idx="121">
                  <c:v>38322</c:v>
                </c:pt>
                <c:pt idx="122">
                  <c:v>38353</c:v>
                </c:pt>
                <c:pt idx="123">
                  <c:v>38384</c:v>
                </c:pt>
                <c:pt idx="124">
                  <c:v>38412</c:v>
                </c:pt>
                <c:pt idx="125">
                  <c:v>38443</c:v>
                </c:pt>
                <c:pt idx="126">
                  <c:v>38473</c:v>
                </c:pt>
                <c:pt idx="127">
                  <c:v>38504</c:v>
                </c:pt>
                <c:pt idx="128">
                  <c:v>38534</c:v>
                </c:pt>
                <c:pt idx="129">
                  <c:v>38565</c:v>
                </c:pt>
                <c:pt idx="130">
                  <c:v>38596</c:v>
                </c:pt>
                <c:pt idx="131">
                  <c:v>38626</c:v>
                </c:pt>
                <c:pt idx="132">
                  <c:v>38657</c:v>
                </c:pt>
                <c:pt idx="133">
                  <c:v>38687</c:v>
                </c:pt>
                <c:pt idx="134">
                  <c:v>38718</c:v>
                </c:pt>
                <c:pt idx="135">
                  <c:v>38749</c:v>
                </c:pt>
                <c:pt idx="136">
                  <c:v>38777</c:v>
                </c:pt>
                <c:pt idx="137">
                  <c:v>38808</c:v>
                </c:pt>
                <c:pt idx="138">
                  <c:v>38838</c:v>
                </c:pt>
                <c:pt idx="139">
                  <c:v>38869</c:v>
                </c:pt>
                <c:pt idx="140">
                  <c:v>38899</c:v>
                </c:pt>
                <c:pt idx="141">
                  <c:v>38930</c:v>
                </c:pt>
                <c:pt idx="142">
                  <c:v>38961</c:v>
                </c:pt>
                <c:pt idx="143">
                  <c:v>38991</c:v>
                </c:pt>
                <c:pt idx="144">
                  <c:v>39022</c:v>
                </c:pt>
                <c:pt idx="145">
                  <c:v>39052</c:v>
                </c:pt>
                <c:pt idx="146">
                  <c:v>39083</c:v>
                </c:pt>
                <c:pt idx="147">
                  <c:v>39114</c:v>
                </c:pt>
                <c:pt idx="148">
                  <c:v>39142</c:v>
                </c:pt>
                <c:pt idx="149">
                  <c:v>39173</c:v>
                </c:pt>
                <c:pt idx="150">
                  <c:v>39203</c:v>
                </c:pt>
                <c:pt idx="151">
                  <c:v>39234</c:v>
                </c:pt>
                <c:pt idx="152">
                  <c:v>39264</c:v>
                </c:pt>
                <c:pt idx="153">
                  <c:v>39295</c:v>
                </c:pt>
                <c:pt idx="154">
                  <c:v>39326</c:v>
                </c:pt>
                <c:pt idx="155">
                  <c:v>39356</c:v>
                </c:pt>
                <c:pt idx="156">
                  <c:v>39387</c:v>
                </c:pt>
                <c:pt idx="157">
                  <c:v>39417</c:v>
                </c:pt>
                <c:pt idx="158">
                  <c:v>39448</c:v>
                </c:pt>
                <c:pt idx="159">
                  <c:v>39479</c:v>
                </c:pt>
                <c:pt idx="160">
                  <c:v>39508</c:v>
                </c:pt>
                <c:pt idx="161">
                  <c:v>39539</c:v>
                </c:pt>
                <c:pt idx="162">
                  <c:v>39569</c:v>
                </c:pt>
                <c:pt idx="163">
                  <c:v>39600</c:v>
                </c:pt>
                <c:pt idx="164">
                  <c:v>39630</c:v>
                </c:pt>
                <c:pt idx="165">
                  <c:v>39661</c:v>
                </c:pt>
                <c:pt idx="166">
                  <c:v>39692</c:v>
                </c:pt>
                <c:pt idx="167">
                  <c:v>39722</c:v>
                </c:pt>
                <c:pt idx="168">
                  <c:v>39753</c:v>
                </c:pt>
                <c:pt idx="169">
                  <c:v>39783</c:v>
                </c:pt>
                <c:pt idx="170">
                  <c:v>39814</c:v>
                </c:pt>
                <c:pt idx="171">
                  <c:v>39845</c:v>
                </c:pt>
                <c:pt idx="172">
                  <c:v>39873</c:v>
                </c:pt>
                <c:pt idx="173">
                  <c:v>39904</c:v>
                </c:pt>
                <c:pt idx="174">
                  <c:v>39934</c:v>
                </c:pt>
                <c:pt idx="175">
                  <c:v>39965</c:v>
                </c:pt>
                <c:pt idx="176">
                  <c:v>39995</c:v>
                </c:pt>
                <c:pt idx="177">
                  <c:v>40026</c:v>
                </c:pt>
                <c:pt idx="178">
                  <c:v>40057</c:v>
                </c:pt>
                <c:pt idx="179">
                  <c:v>40087</c:v>
                </c:pt>
                <c:pt idx="180">
                  <c:v>40118</c:v>
                </c:pt>
                <c:pt idx="181">
                  <c:v>40148</c:v>
                </c:pt>
                <c:pt idx="182">
                  <c:v>40179</c:v>
                </c:pt>
                <c:pt idx="183">
                  <c:v>40210</c:v>
                </c:pt>
                <c:pt idx="184">
                  <c:v>40238</c:v>
                </c:pt>
                <c:pt idx="185">
                  <c:v>40269</c:v>
                </c:pt>
                <c:pt idx="186">
                  <c:v>40299</c:v>
                </c:pt>
                <c:pt idx="187">
                  <c:v>40330</c:v>
                </c:pt>
                <c:pt idx="188">
                  <c:v>40360</c:v>
                </c:pt>
                <c:pt idx="189">
                  <c:v>40391</c:v>
                </c:pt>
                <c:pt idx="190">
                  <c:v>40422</c:v>
                </c:pt>
                <c:pt idx="191">
                  <c:v>40452</c:v>
                </c:pt>
                <c:pt idx="192">
                  <c:v>40483</c:v>
                </c:pt>
                <c:pt idx="193">
                  <c:v>40513</c:v>
                </c:pt>
                <c:pt idx="194">
                  <c:v>40544</c:v>
                </c:pt>
                <c:pt idx="195">
                  <c:v>40575</c:v>
                </c:pt>
                <c:pt idx="196">
                  <c:v>40603</c:v>
                </c:pt>
                <c:pt idx="197">
                  <c:v>40634</c:v>
                </c:pt>
                <c:pt idx="198">
                  <c:v>40664</c:v>
                </c:pt>
                <c:pt idx="199">
                  <c:v>40695</c:v>
                </c:pt>
                <c:pt idx="200">
                  <c:v>40725</c:v>
                </c:pt>
                <c:pt idx="201">
                  <c:v>40756</c:v>
                </c:pt>
                <c:pt idx="202">
                  <c:v>40787</c:v>
                </c:pt>
                <c:pt idx="203">
                  <c:v>40817</c:v>
                </c:pt>
                <c:pt idx="204">
                  <c:v>40848</c:v>
                </c:pt>
                <c:pt idx="205">
                  <c:v>40878</c:v>
                </c:pt>
                <c:pt idx="206">
                  <c:v>40909</c:v>
                </c:pt>
                <c:pt idx="207">
                  <c:v>40940</c:v>
                </c:pt>
                <c:pt idx="208">
                  <c:v>40969</c:v>
                </c:pt>
                <c:pt idx="209">
                  <c:v>41000</c:v>
                </c:pt>
                <c:pt idx="210">
                  <c:v>41030</c:v>
                </c:pt>
                <c:pt idx="211">
                  <c:v>41061</c:v>
                </c:pt>
                <c:pt idx="212">
                  <c:v>41091</c:v>
                </c:pt>
                <c:pt idx="213">
                  <c:v>41122</c:v>
                </c:pt>
                <c:pt idx="214">
                  <c:v>41153</c:v>
                </c:pt>
                <c:pt idx="215">
                  <c:v>41183</c:v>
                </c:pt>
                <c:pt idx="216">
                  <c:v>41214</c:v>
                </c:pt>
                <c:pt idx="217">
                  <c:v>41244</c:v>
                </c:pt>
                <c:pt idx="218">
                  <c:v>41275</c:v>
                </c:pt>
                <c:pt idx="219">
                  <c:v>41306</c:v>
                </c:pt>
                <c:pt idx="220">
                  <c:v>41334</c:v>
                </c:pt>
                <c:pt idx="221">
                  <c:v>41365</c:v>
                </c:pt>
                <c:pt idx="222">
                  <c:v>41395</c:v>
                </c:pt>
                <c:pt idx="223">
                  <c:v>41426</c:v>
                </c:pt>
                <c:pt idx="224">
                  <c:v>41456</c:v>
                </c:pt>
                <c:pt idx="225">
                  <c:v>41487</c:v>
                </c:pt>
                <c:pt idx="226">
                  <c:v>41518</c:v>
                </c:pt>
                <c:pt idx="227">
                  <c:v>41548</c:v>
                </c:pt>
                <c:pt idx="228">
                  <c:v>41579</c:v>
                </c:pt>
                <c:pt idx="229">
                  <c:v>41609</c:v>
                </c:pt>
                <c:pt idx="230">
                  <c:v>41640</c:v>
                </c:pt>
                <c:pt idx="231">
                  <c:v>41671</c:v>
                </c:pt>
                <c:pt idx="232">
                  <c:v>41699</c:v>
                </c:pt>
                <c:pt idx="233">
                  <c:v>41730</c:v>
                </c:pt>
                <c:pt idx="234">
                  <c:v>41760</c:v>
                </c:pt>
                <c:pt idx="235">
                  <c:v>41791</c:v>
                </c:pt>
                <c:pt idx="236">
                  <c:v>41821</c:v>
                </c:pt>
                <c:pt idx="237">
                  <c:v>41852</c:v>
                </c:pt>
                <c:pt idx="238">
                  <c:v>41883</c:v>
                </c:pt>
                <c:pt idx="239">
                  <c:v>41913</c:v>
                </c:pt>
                <c:pt idx="240">
                  <c:v>41944</c:v>
                </c:pt>
                <c:pt idx="241">
                  <c:v>41974</c:v>
                </c:pt>
                <c:pt idx="242">
                  <c:v>42005</c:v>
                </c:pt>
                <c:pt idx="243">
                  <c:v>42036</c:v>
                </c:pt>
                <c:pt idx="244">
                  <c:v>42064</c:v>
                </c:pt>
                <c:pt idx="245">
                  <c:v>42095</c:v>
                </c:pt>
                <c:pt idx="246">
                  <c:v>42125</c:v>
                </c:pt>
                <c:pt idx="247">
                  <c:v>42156</c:v>
                </c:pt>
                <c:pt idx="248">
                  <c:v>42186</c:v>
                </c:pt>
                <c:pt idx="249">
                  <c:v>42217</c:v>
                </c:pt>
                <c:pt idx="250">
                  <c:v>42248</c:v>
                </c:pt>
                <c:pt idx="251">
                  <c:v>42278</c:v>
                </c:pt>
                <c:pt idx="252">
                  <c:v>42309</c:v>
                </c:pt>
                <c:pt idx="253">
                  <c:v>42339</c:v>
                </c:pt>
                <c:pt idx="254">
                  <c:v>42370</c:v>
                </c:pt>
                <c:pt idx="255">
                  <c:v>42401</c:v>
                </c:pt>
                <c:pt idx="256">
                  <c:v>42430</c:v>
                </c:pt>
                <c:pt idx="257">
                  <c:v>42461</c:v>
                </c:pt>
                <c:pt idx="258">
                  <c:v>42491</c:v>
                </c:pt>
                <c:pt idx="259">
                  <c:v>42522</c:v>
                </c:pt>
                <c:pt idx="260">
                  <c:v>42552</c:v>
                </c:pt>
                <c:pt idx="261">
                  <c:v>42583</c:v>
                </c:pt>
                <c:pt idx="262">
                  <c:v>42614</c:v>
                </c:pt>
                <c:pt idx="263">
                  <c:v>42644</c:v>
                </c:pt>
                <c:pt idx="264">
                  <c:v>42675</c:v>
                </c:pt>
                <c:pt idx="265">
                  <c:v>42705</c:v>
                </c:pt>
                <c:pt idx="266">
                  <c:v>42736</c:v>
                </c:pt>
                <c:pt idx="267">
                  <c:v>42767</c:v>
                </c:pt>
                <c:pt idx="268">
                  <c:v>42795</c:v>
                </c:pt>
                <c:pt idx="269">
                  <c:v>42826</c:v>
                </c:pt>
                <c:pt idx="270">
                  <c:v>42856</c:v>
                </c:pt>
                <c:pt idx="271">
                  <c:v>42887</c:v>
                </c:pt>
                <c:pt idx="272">
                  <c:v>42917</c:v>
                </c:pt>
                <c:pt idx="273">
                  <c:v>42948</c:v>
                </c:pt>
                <c:pt idx="274">
                  <c:v>42979</c:v>
                </c:pt>
                <c:pt idx="275">
                  <c:v>43009</c:v>
                </c:pt>
                <c:pt idx="276">
                  <c:v>43040</c:v>
                </c:pt>
                <c:pt idx="277">
                  <c:v>43070</c:v>
                </c:pt>
                <c:pt idx="278">
                  <c:v>43101</c:v>
                </c:pt>
                <c:pt idx="279">
                  <c:v>43132</c:v>
                </c:pt>
                <c:pt idx="280">
                  <c:v>43160</c:v>
                </c:pt>
                <c:pt idx="281">
                  <c:v>43191</c:v>
                </c:pt>
                <c:pt idx="282">
                  <c:v>43221</c:v>
                </c:pt>
                <c:pt idx="283">
                  <c:v>43252</c:v>
                </c:pt>
                <c:pt idx="284">
                  <c:v>43282</c:v>
                </c:pt>
                <c:pt idx="285">
                  <c:v>43313</c:v>
                </c:pt>
                <c:pt idx="286">
                  <c:v>43344</c:v>
                </c:pt>
                <c:pt idx="287">
                  <c:v>43374</c:v>
                </c:pt>
                <c:pt idx="288">
                  <c:v>43405</c:v>
                </c:pt>
                <c:pt idx="289">
                  <c:v>43435</c:v>
                </c:pt>
                <c:pt idx="290">
                  <c:v>43466</c:v>
                </c:pt>
                <c:pt idx="291">
                  <c:v>43497</c:v>
                </c:pt>
                <c:pt idx="292">
                  <c:v>43525</c:v>
                </c:pt>
                <c:pt idx="293">
                  <c:v>43556</c:v>
                </c:pt>
                <c:pt idx="294">
                  <c:v>43586</c:v>
                </c:pt>
                <c:pt idx="295">
                  <c:v>43617</c:v>
                </c:pt>
                <c:pt idx="296">
                  <c:v>43647</c:v>
                </c:pt>
                <c:pt idx="297">
                  <c:v>43678</c:v>
                </c:pt>
                <c:pt idx="298">
                  <c:v>43709</c:v>
                </c:pt>
                <c:pt idx="299">
                  <c:v>43739</c:v>
                </c:pt>
                <c:pt idx="300">
                  <c:v>43770</c:v>
                </c:pt>
                <c:pt idx="301">
                  <c:v>43800</c:v>
                </c:pt>
              </c:numCache>
            </c:numRef>
          </c:cat>
          <c:val>
            <c:numRef>
              <c:f>Sweden!$D$2:$D$303</c:f>
              <c:numCache>
                <c:formatCode>0.00</c:formatCode>
                <c:ptCount val="302"/>
                <c:pt idx="1">
                  <c:v>-3.3000000000000114</c:v>
                </c:pt>
                <c:pt idx="2">
                  <c:v>-2.8999999999999915</c:v>
                </c:pt>
                <c:pt idx="3">
                  <c:v>0.59999999999999432</c:v>
                </c:pt>
                <c:pt idx="4">
                  <c:v>-3</c:v>
                </c:pt>
                <c:pt idx="5">
                  <c:v>-1.5</c:v>
                </c:pt>
                <c:pt idx="6">
                  <c:v>-14.899999999999999</c:v>
                </c:pt>
                <c:pt idx="7">
                  <c:v>9.7000000000000028</c:v>
                </c:pt>
                <c:pt idx="8">
                  <c:v>1.6000000000000014</c:v>
                </c:pt>
                <c:pt idx="9">
                  <c:v>-3.5</c:v>
                </c:pt>
                <c:pt idx="10">
                  <c:v>0.19999999999999574</c:v>
                </c:pt>
                <c:pt idx="11">
                  <c:v>-1</c:v>
                </c:pt>
                <c:pt idx="12">
                  <c:v>-3.1000000000000014</c:v>
                </c:pt>
                <c:pt idx="13">
                  <c:v>-0.39999999999999858</c:v>
                </c:pt>
                <c:pt idx="14">
                  <c:v>-2.6000000000000014</c:v>
                </c:pt>
                <c:pt idx="15">
                  <c:v>1.2000000000000028</c:v>
                </c:pt>
                <c:pt idx="16">
                  <c:v>-0.60000000000000142</c:v>
                </c:pt>
                <c:pt idx="17">
                  <c:v>-0.79999999999999716</c:v>
                </c:pt>
                <c:pt idx="18">
                  <c:v>0.79999999999999716</c:v>
                </c:pt>
                <c:pt idx="19">
                  <c:v>1.3000000000000043</c:v>
                </c:pt>
                <c:pt idx="20">
                  <c:v>5</c:v>
                </c:pt>
                <c:pt idx="21">
                  <c:v>-3.1000000000000014</c:v>
                </c:pt>
                <c:pt idx="22">
                  <c:v>1.6000000000000014</c:v>
                </c:pt>
                <c:pt idx="23">
                  <c:v>0.39999999999999858</c:v>
                </c:pt>
                <c:pt idx="24">
                  <c:v>2.1999999999999957</c:v>
                </c:pt>
                <c:pt idx="25">
                  <c:v>0.20000000000000284</c:v>
                </c:pt>
                <c:pt idx="26">
                  <c:v>2.5</c:v>
                </c:pt>
                <c:pt idx="27">
                  <c:v>-1.2999999999999972</c:v>
                </c:pt>
                <c:pt idx="28">
                  <c:v>-0.10000000000000142</c:v>
                </c:pt>
                <c:pt idx="29">
                  <c:v>-0.5</c:v>
                </c:pt>
                <c:pt idx="30">
                  <c:v>4.3999999999999986</c:v>
                </c:pt>
                <c:pt idx="31">
                  <c:v>-0.29999999999999716</c:v>
                </c:pt>
                <c:pt idx="32">
                  <c:v>-2.7000000000000028</c:v>
                </c:pt>
                <c:pt idx="33">
                  <c:v>2.7000000000000028</c:v>
                </c:pt>
                <c:pt idx="34">
                  <c:v>1.0999999999999943</c:v>
                </c:pt>
                <c:pt idx="35">
                  <c:v>0.10000000000000142</c:v>
                </c:pt>
                <c:pt idx="36">
                  <c:v>-0.5</c:v>
                </c:pt>
                <c:pt idx="37">
                  <c:v>0.10000000000000142</c:v>
                </c:pt>
                <c:pt idx="38">
                  <c:v>-1.3999999999999986</c:v>
                </c:pt>
                <c:pt idx="39">
                  <c:v>-2.5</c:v>
                </c:pt>
                <c:pt idx="40">
                  <c:v>0.79999999999999716</c:v>
                </c:pt>
                <c:pt idx="41">
                  <c:v>0.39999999999999858</c:v>
                </c:pt>
                <c:pt idx="42">
                  <c:v>-3.1999999999999957</c:v>
                </c:pt>
                <c:pt idx="43">
                  <c:v>-2.5</c:v>
                </c:pt>
                <c:pt idx="44">
                  <c:v>-3.7000000000000028</c:v>
                </c:pt>
                <c:pt idx="45">
                  <c:v>4.5</c:v>
                </c:pt>
                <c:pt idx="46">
                  <c:v>-4.5</c:v>
                </c:pt>
                <c:pt idx="47">
                  <c:v>0.30000000000000426</c:v>
                </c:pt>
                <c:pt idx="48">
                  <c:v>-1.3000000000000043</c:v>
                </c:pt>
                <c:pt idx="49">
                  <c:v>-2.5</c:v>
                </c:pt>
                <c:pt idx="50">
                  <c:v>4.2000000000000028</c:v>
                </c:pt>
                <c:pt idx="51">
                  <c:v>0.79999999999999716</c:v>
                </c:pt>
                <c:pt idx="52">
                  <c:v>1.2000000000000028</c:v>
                </c:pt>
                <c:pt idx="53">
                  <c:v>2</c:v>
                </c:pt>
                <c:pt idx="54">
                  <c:v>-1</c:v>
                </c:pt>
                <c:pt idx="55">
                  <c:v>4.1000000000000014</c:v>
                </c:pt>
                <c:pt idx="56">
                  <c:v>-1.1000000000000014</c:v>
                </c:pt>
                <c:pt idx="57">
                  <c:v>2.1999999999999957</c:v>
                </c:pt>
                <c:pt idx="58">
                  <c:v>1</c:v>
                </c:pt>
                <c:pt idx="59">
                  <c:v>1.6000000000000014</c:v>
                </c:pt>
                <c:pt idx="60">
                  <c:v>0.60000000000000142</c:v>
                </c:pt>
                <c:pt idx="61">
                  <c:v>2.8999999999999986</c:v>
                </c:pt>
                <c:pt idx="62">
                  <c:v>-1.1999999999999957</c:v>
                </c:pt>
                <c:pt idx="63">
                  <c:v>0.39999999999999858</c:v>
                </c:pt>
                <c:pt idx="64">
                  <c:v>2.3000000000000043</c:v>
                </c:pt>
                <c:pt idx="65">
                  <c:v>-2.1000000000000085</c:v>
                </c:pt>
                <c:pt idx="66">
                  <c:v>0</c:v>
                </c:pt>
                <c:pt idx="67">
                  <c:v>-1.6999999999999957</c:v>
                </c:pt>
                <c:pt idx="68">
                  <c:v>-0.5</c:v>
                </c:pt>
                <c:pt idx="69">
                  <c:v>0.39999999999999858</c:v>
                </c:pt>
                <c:pt idx="70">
                  <c:v>-0.79999999999999716</c:v>
                </c:pt>
                <c:pt idx="71">
                  <c:v>-1</c:v>
                </c:pt>
                <c:pt idx="72">
                  <c:v>-3.1000000000000014</c:v>
                </c:pt>
                <c:pt idx="73">
                  <c:v>-1.3999999999999986</c:v>
                </c:pt>
                <c:pt idx="74">
                  <c:v>-2</c:v>
                </c:pt>
                <c:pt idx="75">
                  <c:v>-1.3000000000000043</c:v>
                </c:pt>
                <c:pt idx="76">
                  <c:v>-4.5</c:v>
                </c:pt>
                <c:pt idx="77">
                  <c:v>2.1000000000000014</c:v>
                </c:pt>
                <c:pt idx="78">
                  <c:v>3.1000000000000014</c:v>
                </c:pt>
                <c:pt idx="79">
                  <c:v>-3.5</c:v>
                </c:pt>
                <c:pt idx="80">
                  <c:v>5.7999999999999972</c:v>
                </c:pt>
                <c:pt idx="81">
                  <c:v>-6</c:v>
                </c:pt>
                <c:pt idx="82">
                  <c:v>-0.79999999999999716</c:v>
                </c:pt>
                <c:pt idx="83">
                  <c:v>-1.7000000000000028</c:v>
                </c:pt>
                <c:pt idx="84">
                  <c:v>2.8000000000000043</c:v>
                </c:pt>
                <c:pt idx="85">
                  <c:v>0.39999999999999858</c:v>
                </c:pt>
                <c:pt idx="86">
                  <c:v>2.6000000000000014</c:v>
                </c:pt>
                <c:pt idx="87">
                  <c:v>2.5</c:v>
                </c:pt>
                <c:pt idx="88">
                  <c:v>0.59999999999999432</c:v>
                </c:pt>
                <c:pt idx="89">
                  <c:v>0</c:v>
                </c:pt>
                <c:pt idx="90">
                  <c:v>3</c:v>
                </c:pt>
                <c:pt idx="91">
                  <c:v>-1.2999999999999972</c:v>
                </c:pt>
                <c:pt idx="92">
                  <c:v>-1.7000000000000028</c:v>
                </c:pt>
                <c:pt idx="93">
                  <c:v>-9.9999999999994316E-2</c:v>
                </c:pt>
                <c:pt idx="94">
                  <c:v>-0.20000000000000284</c:v>
                </c:pt>
                <c:pt idx="95">
                  <c:v>-0.79999999999999716</c:v>
                </c:pt>
                <c:pt idx="96">
                  <c:v>1.1999999999999957</c:v>
                </c:pt>
                <c:pt idx="97">
                  <c:v>0.30000000000000426</c:v>
                </c:pt>
                <c:pt idx="98">
                  <c:v>2.5</c:v>
                </c:pt>
                <c:pt idx="99">
                  <c:v>-1.3000000000000043</c:v>
                </c:pt>
                <c:pt idx="100">
                  <c:v>-6.5</c:v>
                </c:pt>
                <c:pt idx="101">
                  <c:v>2.3000000000000043</c:v>
                </c:pt>
                <c:pt idx="102">
                  <c:v>-3.6000000000000014</c:v>
                </c:pt>
                <c:pt idx="103">
                  <c:v>1.3999999999999986</c:v>
                </c:pt>
                <c:pt idx="104">
                  <c:v>2.2000000000000028</c:v>
                </c:pt>
                <c:pt idx="105">
                  <c:v>0.69999999999999574</c:v>
                </c:pt>
                <c:pt idx="106">
                  <c:v>-1.8999999999999986</c:v>
                </c:pt>
                <c:pt idx="107">
                  <c:v>2.7000000000000028</c:v>
                </c:pt>
                <c:pt idx="108">
                  <c:v>3.8999999999999986</c:v>
                </c:pt>
                <c:pt idx="109">
                  <c:v>-0.10000000000000142</c:v>
                </c:pt>
                <c:pt idx="110">
                  <c:v>0.70000000000000284</c:v>
                </c:pt>
                <c:pt idx="111">
                  <c:v>-1.1000000000000014</c:v>
                </c:pt>
                <c:pt idx="112">
                  <c:v>4.5</c:v>
                </c:pt>
                <c:pt idx="113">
                  <c:v>-0.30000000000000426</c:v>
                </c:pt>
                <c:pt idx="114">
                  <c:v>-1.2999999999999972</c:v>
                </c:pt>
                <c:pt idx="115">
                  <c:v>-0.20000000000000284</c:v>
                </c:pt>
                <c:pt idx="116">
                  <c:v>-2</c:v>
                </c:pt>
                <c:pt idx="117">
                  <c:v>0.30000000000000426</c:v>
                </c:pt>
                <c:pt idx="118">
                  <c:v>0</c:v>
                </c:pt>
                <c:pt idx="119">
                  <c:v>-0.10000000000000142</c:v>
                </c:pt>
                <c:pt idx="120">
                  <c:v>-2.2000000000000028</c:v>
                </c:pt>
                <c:pt idx="121">
                  <c:v>1</c:v>
                </c:pt>
                <c:pt idx="122">
                  <c:v>-0.89999999999999858</c:v>
                </c:pt>
                <c:pt idx="123">
                  <c:v>-0.39999999999999858</c:v>
                </c:pt>
                <c:pt idx="124">
                  <c:v>-0.79999999999999716</c:v>
                </c:pt>
                <c:pt idx="125">
                  <c:v>-1.4000000000000057</c:v>
                </c:pt>
                <c:pt idx="126">
                  <c:v>0.20000000000000284</c:v>
                </c:pt>
                <c:pt idx="127">
                  <c:v>-1.2000000000000028</c:v>
                </c:pt>
                <c:pt idx="128">
                  <c:v>2.1000000000000014</c:v>
                </c:pt>
                <c:pt idx="129">
                  <c:v>1.3000000000000043</c:v>
                </c:pt>
                <c:pt idx="130">
                  <c:v>1.0999999999999943</c:v>
                </c:pt>
                <c:pt idx="131">
                  <c:v>0.80000000000000426</c:v>
                </c:pt>
                <c:pt idx="132">
                  <c:v>0.29999999999999716</c:v>
                </c:pt>
                <c:pt idx="133">
                  <c:v>0.10000000000000142</c:v>
                </c:pt>
                <c:pt idx="134">
                  <c:v>0.20000000000000284</c:v>
                </c:pt>
                <c:pt idx="135">
                  <c:v>0.69999999999999574</c:v>
                </c:pt>
                <c:pt idx="136">
                  <c:v>3.3000000000000043</c:v>
                </c:pt>
                <c:pt idx="137">
                  <c:v>-0.80000000000000426</c:v>
                </c:pt>
                <c:pt idx="138">
                  <c:v>1</c:v>
                </c:pt>
                <c:pt idx="139">
                  <c:v>0.89999999999999858</c:v>
                </c:pt>
                <c:pt idx="140">
                  <c:v>-0.29999999999999716</c:v>
                </c:pt>
                <c:pt idx="141">
                  <c:v>-1.2999999999999972</c:v>
                </c:pt>
                <c:pt idx="142">
                  <c:v>0.39999999999999858</c:v>
                </c:pt>
                <c:pt idx="143">
                  <c:v>-2</c:v>
                </c:pt>
                <c:pt idx="144">
                  <c:v>3.6000000000000014</c:v>
                </c:pt>
                <c:pt idx="145">
                  <c:v>0.59999999999999432</c:v>
                </c:pt>
                <c:pt idx="146">
                  <c:v>-2</c:v>
                </c:pt>
                <c:pt idx="147">
                  <c:v>1.3000000000000043</c:v>
                </c:pt>
                <c:pt idx="148">
                  <c:v>-3.2000000000000028</c:v>
                </c:pt>
                <c:pt idx="149">
                  <c:v>-0.39999999999999858</c:v>
                </c:pt>
                <c:pt idx="150">
                  <c:v>-0.70000000000000284</c:v>
                </c:pt>
                <c:pt idx="151">
                  <c:v>0.10000000000000142</c:v>
                </c:pt>
                <c:pt idx="152">
                  <c:v>-0.79999999999999716</c:v>
                </c:pt>
                <c:pt idx="153">
                  <c:v>-0.70000000000000284</c:v>
                </c:pt>
                <c:pt idx="154">
                  <c:v>0.20000000000000284</c:v>
                </c:pt>
                <c:pt idx="155">
                  <c:v>0.89999999999999858</c:v>
                </c:pt>
                <c:pt idx="156">
                  <c:v>-1.2999999999999972</c:v>
                </c:pt>
                <c:pt idx="157">
                  <c:v>-0.5</c:v>
                </c:pt>
                <c:pt idx="158">
                  <c:v>-1.5</c:v>
                </c:pt>
                <c:pt idx="159">
                  <c:v>0.59999999999999432</c:v>
                </c:pt>
                <c:pt idx="160">
                  <c:v>-1.2999999999999972</c:v>
                </c:pt>
                <c:pt idx="161">
                  <c:v>-3.8999999999999986</c:v>
                </c:pt>
                <c:pt idx="162">
                  <c:v>-0.10000000000000142</c:v>
                </c:pt>
                <c:pt idx="163">
                  <c:v>-1.7000000000000028</c:v>
                </c:pt>
                <c:pt idx="164">
                  <c:v>-3.1999999999999957</c:v>
                </c:pt>
                <c:pt idx="165">
                  <c:v>1.2999999999999972</c:v>
                </c:pt>
                <c:pt idx="166">
                  <c:v>-5.5</c:v>
                </c:pt>
                <c:pt idx="167">
                  <c:v>-3.1999999999999957</c:v>
                </c:pt>
                <c:pt idx="168">
                  <c:v>-3.2000000000000028</c:v>
                </c:pt>
                <c:pt idx="169">
                  <c:v>-1</c:v>
                </c:pt>
                <c:pt idx="170">
                  <c:v>0.20000000000000284</c:v>
                </c:pt>
                <c:pt idx="171">
                  <c:v>-0.10000000000000142</c:v>
                </c:pt>
                <c:pt idx="172">
                  <c:v>3</c:v>
                </c:pt>
                <c:pt idx="173">
                  <c:v>2.1000000000000014</c:v>
                </c:pt>
                <c:pt idx="174">
                  <c:v>4.1999999999999957</c:v>
                </c:pt>
                <c:pt idx="175">
                  <c:v>6.2000000000000028</c:v>
                </c:pt>
                <c:pt idx="176">
                  <c:v>2.5</c:v>
                </c:pt>
                <c:pt idx="177">
                  <c:v>2</c:v>
                </c:pt>
                <c:pt idx="178">
                  <c:v>2</c:v>
                </c:pt>
                <c:pt idx="179">
                  <c:v>1</c:v>
                </c:pt>
                <c:pt idx="180">
                  <c:v>1.3999999999999986</c:v>
                </c:pt>
                <c:pt idx="181">
                  <c:v>1.3999999999999986</c:v>
                </c:pt>
                <c:pt idx="182">
                  <c:v>2.1000000000000014</c:v>
                </c:pt>
                <c:pt idx="183">
                  <c:v>-0.79999999999999716</c:v>
                </c:pt>
                <c:pt idx="184">
                  <c:v>-0.10000000000000142</c:v>
                </c:pt>
                <c:pt idx="185">
                  <c:v>2.3999999999999986</c:v>
                </c:pt>
                <c:pt idx="186">
                  <c:v>1.5999999999999943</c:v>
                </c:pt>
                <c:pt idx="187">
                  <c:v>-4.0999999999999943</c:v>
                </c:pt>
                <c:pt idx="188">
                  <c:v>0.70000000000000284</c:v>
                </c:pt>
                <c:pt idx="189">
                  <c:v>0.39999999999999858</c:v>
                </c:pt>
                <c:pt idx="190">
                  <c:v>1.5</c:v>
                </c:pt>
                <c:pt idx="191">
                  <c:v>-1</c:v>
                </c:pt>
                <c:pt idx="192">
                  <c:v>1</c:v>
                </c:pt>
                <c:pt idx="193">
                  <c:v>-1.7000000000000028</c:v>
                </c:pt>
                <c:pt idx="194">
                  <c:v>-1.1000000000000014</c:v>
                </c:pt>
                <c:pt idx="195">
                  <c:v>-0.5</c:v>
                </c:pt>
                <c:pt idx="196">
                  <c:v>-2.3999999999999986</c:v>
                </c:pt>
                <c:pt idx="197">
                  <c:v>0.80000000000000426</c:v>
                </c:pt>
                <c:pt idx="198">
                  <c:v>-3.9000000000000057</c:v>
                </c:pt>
                <c:pt idx="199">
                  <c:v>-3.1999999999999957</c:v>
                </c:pt>
                <c:pt idx="200">
                  <c:v>-4.3000000000000043</c:v>
                </c:pt>
                <c:pt idx="201">
                  <c:v>3</c:v>
                </c:pt>
                <c:pt idx="202">
                  <c:v>-1.5999999999999943</c:v>
                </c:pt>
                <c:pt idx="203">
                  <c:v>2.5999999999999943</c:v>
                </c:pt>
                <c:pt idx="204">
                  <c:v>-1.6999999999999957</c:v>
                </c:pt>
                <c:pt idx="205">
                  <c:v>1</c:v>
                </c:pt>
                <c:pt idx="206">
                  <c:v>-0.30000000000000426</c:v>
                </c:pt>
                <c:pt idx="207">
                  <c:v>-0.79999999999999716</c:v>
                </c:pt>
                <c:pt idx="208">
                  <c:v>-0.10000000000000142</c:v>
                </c:pt>
                <c:pt idx="209">
                  <c:v>-0.19999999999999574</c:v>
                </c:pt>
                <c:pt idx="210">
                  <c:v>-1.1000000000000014</c:v>
                </c:pt>
                <c:pt idx="211">
                  <c:v>-0.60000000000000142</c:v>
                </c:pt>
                <c:pt idx="212">
                  <c:v>1.1000000000000014</c:v>
                </c:pt>
                <c:pt idx="213">
                  <c:v>-1.6000000000000014</c:v>
                </c:pt>
                <c:pt idx="214">
                  <c:v>-1.6000000000000014</c:v>
                </c:pt>
                <c:pt idx="215">
                  <c:v>-0.60000000000000142</c:v>
                </c:pt>
                <c:pt idx="216">
                  <c:v>-0.19999999999999574</c:v>
                </c:pt>
                <c:pt idx="217">
                  <c:v>1</c:v>
                </c:pt>
                <c:pt idx="218">
                  <c:v>2.1999999999999957</c:v>
                </c:pt>
                <c:pt idx="219">
                  <c:v>2.7000000000000028</c:v>
                </c:pt>
                <c:pt idx="220">
                  <c:v>0.70000000000000284</c:v>
                </c:pt>
                <c:pt idx="221">
                  <c:v>-2.7000000000000028</c:v>
                </c:pt>
                <c:pt idx="222">
                  <c:v>2.8999999999999986</c:v>
                </c:pt>
                <c:pt idx="223">
                  <c:v>2</c:v>
                </c:pt>
                <c:pt idx="224">
                  <c:v>-3.6000000000000014</c:v>
                </c:pt>
                <c:pt idx="225">
                  <c:v>4.9000000000000057</c:v>
                </c:pt>
                <c:pt idx="226">
                  <c:v>2.2999999999999972</c:v>
                </c:pt>
                <c:pt idx="227">
                  <c:v>-3.2000000000000028</c:v>
                </c:pt>
                <c:pt idx="228">
                  <c:v>3.2000000000000028</c:v>
                </c:pt>
                <c:pt idx="229">
                  <c:v>-4.5</c:v>
                </c:pt>
                <c:pt idx="230">
                  <c:v>2.2000000000000028</c:v>
                </c:pt>
                <c:pt idx="231">
                  <c:v>-0.60000000000000142</c:v>
                </c:pt>
                <c:pt idx="232">
                  <c:v>1.2999999999999972</c:v>
                </c:pt>
                <c:pt idx="233">
                  <c:v>-1</c:v>
                </c:pt>
                <c:pt idx="234">
                  <c:v>-0.79999999999999716</c:v>
                </c:pt>
                <c:pt idx="235">
                  <c:v>1.3999999999999986</c:v>
                </c:pt>
                <c:pt idx="236">
                  <c:v>-1</c:v>
                </c:pt>
                <c:pt idx="237">
                  <c:v>-0.39999999999999858</c:v>
                </c:pt>
                <c:pt idx="238">
                  <c:v>0.60000000000000142</c:v>
                </c:pt>
                <c:pt idx="239">
                  <c:v>-0.60000000000000142</c:v>
                </c:pt>
                <c:pt idx="240">
                  <c:v>-0.5</c:v>
                </c:pt>
                <c:pt idx="241">
                  <c:v>2</c:v>
                </c:pt>
                <c:pt idx="242">
                  <c:v>-1.6000000000000014</c:v>
                </c:pt>
                <c:pt idx="243">
                  <c:v>-0.5</c:v>
                </c:pt>
                <c:pt idx="244">
                  <c:v>0</c:v>
                </c:pt>
                <c:pt idx="245">
                  <c:v>2</c:v>
                </c:pt>
                <c:pt idx="246">
                  <c:v>-0.39999999999999858</c:v>
                </c:pt>
                <c:pt idx="247">
                  <c:v>-1.3999999999999986</c:v>
                </c:pt>
                <c:pt idx="248">
                  <c:v>1.1999999999999957</c:v>
                </c:pt>
                <c:pt idx="249">
                  <c:v>1.8000000000000043</c:v>
                </c:pt>
                <c:pt idx="250">
                  <c:v>-2.4000000000000057</c:v>
                </c:pt>
                <c:pt idx="251">
                  <c:v>0.80000000000000426</c:v>
                </c:pt>
                <c:pt idx="252">
                  <c:v>0</c:v>
                </c:pt>
                <c:pt idx="253">
                  <c:v>0.69999999999999574</c:v>
                </c:pt>
                <c:pt idx="254">
                  <c:v>-1.1999999999999957</c:v>
                </c:pt>
                <c:pt idx="255">
                  <c:v>-2.6000000000000014</c:v>
                </c:pt>
                <c:pt idx="256">
                  <c:v>0.70000000000000284</c:v>
                </c:pt>
                <c:pt idx="257">
                  <c:v>1.5</c:v>
                </c:pt>
                <c:pt idx="258">
                  <c:v>9.9999999999994316E-2</c:v>
                </c:pt>
                <c:pt idx="259">
                  <c:v>-0.19999999999999574</c:v>
                </c:pt>
                <c:pt idx="260">
                  <c:v>1</c:v>
                </c:pt>
                <c:pt idx="261">
                  <c:v>-1</c:v>
                </c:pt>
                <c:pt idx="262">
                  <c:v>1.7999999999999972</c:v>
                </c:pt>
                <c:pt idx="263">
                  <c:v>4</c:v>
                </c:pt>
                <c:pt idx="264">
                  <c:v>-2.7999999999999972</c:v>
                </c:pt>
                <c:pt idx="265">
                  <c:v>2.7999999999999972</c:v>
                </c:pt>
                <c:pt idx="266">
                  <c:v>1.8000000000000043</c:v>
                </c:pt>
                <c:pt idx="267">
                  <c:v>-0.40000000000000568</c:v>
                </c:pt>
                <c:pt idx="268">
                  <c:v>3.7000000000000028</c:v>
                </c:pt>
                <c:pt idx="269">
                  <c:v>-1.7999999999999972</c:v>
                </c:pt>
                <c:pt idx="270">
                  <c:v>-4.2000000000000028</c:v>
                </c:pt>
                <c:pt idx="271">
                  <c:v>4.6000000000000014</c:v>
                </c:pt>
                <c:pt idx="272">
                  <c:v>-3.8999999999999986</c:v>
                </c:pt>
                <c:pt idx="273">
                  <c:v>-2</c:v>
                </c:pt>
                <c:pt idx="274">
                  <c:v>7</c:v>
                </c:pt>
                <c:pt idx="275">
                  <c:v>-4.4000000000000057</c:v>
                </c:pt>
                <c:pt idx="276">
                  <c:v>2.5</c:v>
                </c:pt>
                <c:pt idx="277">
                  <c:v>-2.6999999999999957</c:v>
                </c:pt>
                <c:pt idx="278">
                  <c:v>-3.3000000000000043</c:v>
                </c:pt>
                <c:pt idx="279">
                  <c:v>3.4000000000000057</c:v>
                </c:pt>
                <c:pt idx="280">
                  <c:v>-4.5</c:v>
                </c:pt>
                <c:pt idx="281">
                  <c:v>-0.20000000000000284</c:v>
                </c:pt>
                <c:pt idx="282">
                  <c:v>0.39999999999999858</c:v>
                </c:pt>
                <c:pt idx="283">
                  <c:v>-0.60000000000000142</c:v>
                </c:pt>
                <c:pt idx="284">
                  <c:v>1.4000000000000057</c:v>
                </c:pt>
                <c:pt idx="285">
                  <c:v>-1.5</c:v>
                </c:pt>
                <c:pt idx="286">
                  <c:v>1</c:v>
                </c:pt>
                <c:pt idx="287">
                  <c:v>-0.10000000000000142</c:v>
                </c:pt>
                <c:pt idx="288">
                  <c:v>0.10000000000000142</c:v>
                </c:pt>
                <c:pt idx="289">
                  <c:v>-3.3000000000000043</c:v>
                </c:pt>
                <c:pt idx="290">
                  <c:v>-0.29999999999999716</c:v>
                </c:pt>
                <c:pt idx="291">
                  <c:v>0.69999999999999574</c:v>
                </c:pt>
                <c:pt idx="292">
                  <c:v>-0.19999999999999574</c:v>
                </c:pt>
                <c:pt idx="293">
                  <c:v>-1.8999999999999986</c:v>
                </c:pt>
                <c:pt idx="294">
                  <c:v>2.0999999999999943</c:v>
                </c:pt>
                <c:pt idx="295">
                  <c:v>-1.2999999999999972</c:v>
                </c:pt>
                <c:pt idx="296">
                  <c:v>-0.20000000000000284</c:v>
                </c:pt>
                <c:pt idx="297">
                  <c:v>0.5</c:v>
                </c:pt>
                <c:pt idx="298">
                  <c:v>-5.5999999999999943</c:v>
                </c:pt>
                <c:pt idx="299">
                  <c:v>-0.20000000000000284</c:v>
                </c:pt>
                <c:pt idx="300">
                  <c:v>-0.60000000000000142</c:v>
                </c:pt>
                <c:pt idx="301">
                  <c:v>1.7000000000000028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19-40BB-8563-9B3751ED5EAC}"/>
            </c:ext>
          </c:extLst>
        </c:ser>
        <c:ser>
          <c:idx val="2"/>
          <c:order val="2"/>
          <c:tx>
            <c:strRef>
              <c:f>Sweden!$E$1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Sweden!$B$2:$B$303</c:f>
              <c:numCache>
                <c:formatCode>m/d/yyyy</c:formatCode>
                <c:ptCount val="302"/>
                <c:pt idx="0">
                  <c:v>34639</c:v>
                </c:pt>
                <c:pt idx="1">
                  <c:v>34669</c:v>
                </c:pt>
                <c:pt idx="2">
                  <c:v>34700</c:v>
                </c:pt>
                <c:pt idx="3">
                  <c:v>34731</c:v>
                </c:pt>
                <c:pt idx="4">
                  <c:v>34759</c:v>
                </c:pt>
                <c:pt idx="5">
                  <c:v>34790</c:v>
                </c:pt>
                <c:pt idx="6">
                  <c:v>44154</c:v>
                </c:pt>
                <c:pt idx="7">
                  <c:v>34851</c:v>
                </c:pt>
                <c:pt idx="8">
                  <c:v>34881</c:v>
                </c:pt>
                <c:pt idx="9">
                  <c:v>34912</c:v>
                </c:pt>
                <c:pt idx="10">
                  <c:v>34943</c:v>
                </c:pt>
                <c:pt idx="11">
                  <c:v>34973</c:v>
                </c:pt>
                <c:pt idx="12">
                  <c:v>35004</c:v>
                </c:pt>
                <c:pt idx="13">
                  <c:v>35034</c:v>
                </c:pt>
                <c:pt idx="14">
                  <c:v>35065</c:v>
                </c:pt>
                <c:pt idx="15">
                  <c:v>35096</c:v>
                </c:pt>
                <c:pt idx="16">
                  <c:v>35125</c:v>
                </c:pt>
                <c:pt idx="17">
                  <c:v>35156</c:v>
                </c:pt>
                <c:pt idx="18">
                  <c:v>35186</c:v>
                </c:pt>
                <c:pt idx="19">
                  <c:v>35217</c:v>
                </c:pt>
                <c:pt idx="20">
                  <c:v>35247</c:v>
                </c:pt>
                <c:pt idx="21">
                  <c:v>35278</c:v>
                </c:pt>
                <c:pt idx="22">
                  <c:v>35309</c:v>
                </c:pt>
                <c:pt idx="23">
                  <c:v>35339</c:v>
                </c:pt>
                <c:pt idx="24">
                  <c:v>35370</c:v>
                </c:pt>
                <c:pt idx="25">
                  <c:v>35400</c:v>
                </c:pt>
                <c:pt idx="26">
                  <c:v>35431</c:v>
                </c:pt>
                <c:pt idx="27">
                  <c:v>35462</c:v>
                </c:pt>
                <c:pt idx="28">
                  <c:v>35490</c:v>
                </c:pt>
                <c:pt idx="29">
                  <c:v>35521</c:v>
                </c:pt>
                <c:pt idx="30">
                  <c:v>35551</c:v>
                </c:pt>
                <c:pt idx="31">
                  <c:v>35582</c:v>
                </c:pt>
                <c:pt idx="32">
                  <c:v>35612</c:v>
                </c:pt>
                <c:pt idx="33">
                  <c:v>35643</c:v>
                </c:pt>
                <c:pt idx="34">
                  <c:v>35674</c:v>
                </c:pt>
                <c:pt idx="35">
                  <c:v>35704</c:v>
                </c:pt>
                <c:pt idx="36">
                  <c:v>35735</c:v>
                </c:pt>
                <c:pt idx="37">
                  <c:v>35765</c:v>
                </c:pt>
                <c:pt idx="38">
                  <c:v>35796</c:v>
                </c:pt>
                <c:pt idx="39">
                  <c:v>35827</c:v>
                </c:pt>
                <c:pt idx="40">
                  <c:v>35855</c:v>
                </c:pt>
                <c:pt idx="41">
                  <c:v>35886</c:v>
                </c:pt>
                <c:pt idx="42">
                  <c:v>35916</c:v>
                </c:pt>
                <c:pt idx="43">
                  <c:v>35947</c:v>
                </c:pt>
                <c:pt idx="44">
                  <c:v>35977</c:v>
                </c:pt>
                <c:pt idx="45">
                  <c:v>36008</c:v>
                </c:pt>
                <c:pt idx="46">
                  <c:v>36039</c:v>
                </c:pt>
                <c:pt idx="47">
                  <c:v>36069</c:v>
                </c:pt>
                <c:pt idx="48">
                  <c:v>36100</c:v>
                </c:pt>
                <c:pt idx="49">
                  <c:v>36130</c:v>
                </c:pt>
                <c:pt idx="50">
                  <c:v>36161</c:v>
                </c:pt>
                <c:pt idx="51">
                  <c:v>36192</c:v>
                </c:pt>
                <c:pt idx="52">
                  <c:v>36220</c:v>
                </c:pt>
                <c:pt idx="53">
                  <c:v>36251</c:v>
                </c:pt>
                <c:pt idx="54">
                  <c:v>36281</c:v>
                </c:pt>
                <c:pt idx="55">
                  <c:v>36312</c:v>
                </c:pt>
                <c:pt idx="56">
                  <c:v>36342</c:v>
                </c:pt>
                <c:pt idx="57">
                  <c:v>36373</c:v>
                </c:pt>
                <c:pt idx="58">
                  <c:v>36404</c:v>
                </c:pt>
                <c:pt idx="59">
                  <c:v>36434</c:v>
                </c:pt>
                <c:pt idx="60">
                  <c:v>36465</c:v>
                </c:pt>
                <c:pt idx="61">
                  <c:v>36495</c:v>
                </c:pt>
                <c:pt idx="62">
                  <c:v>36526</c:v>
                </c:pt>
                <c:pt idx="63">
                  <c:v>36557</c:v>
                </c:pt>
                <c:pt idx="64">
                  <c:v>36586</c:v>
                </c:pt>
                <c:pt idx="65">
                  <c:v>36617</c:v>
                </c:pt>
                <c:pt idx="66">
                  <c:v>36647</c:v>
                </c:pt>
                <c:pt idx="67">
                  <c:v>36678</c:v>
                </c:pt>
                <c:pt idx="68">
                  <c:v>36708</c:v>
                </c:pt>
                <c:pt idx="69">
                  <c:v>36739</c:v>
                </c:pt>
                <c:pt idx="70">
                  <c:v>36770</c:v>
                </c:pt>
                <c:pt idx="71">
                  <c:v>36800</c:v>
                </c:pt>
                <c:pt idx="72">
                  <c:v>36831</c:v>
                </c:pt>
                <c:pt idx="73">
                  <c:v>36861</c:v>
                </c:pt>
                <c:pt idx="74">
                  <c:v>36892</c:v>
                </c:pt>
                <c:pt idx="75">
                  <c:v>36923</c:v>
                </c:pt>
                <c:pt idx="76">
                  <c:v>36951</c:v>
                </c:pt>
                <c:pt idx="77">
                  <c:v>36982</c:v>
                </c:pt>
                <c:pt idx="78">
                  <c:v>37012</c:v>
                </c:pt>
                <c:pt idx="79">
                  <c:v>37043</c:v>
                </c:pt>
                <c:pt idx="80">
                  <c:v>37073</c:v>
                </c:pt>
                <c:pt idx="81">
                  <c:v>37104</c:v>
                </c:pt>
                <c:pt idx="82">
                  <c:v>37135</c:v>
                </c:pt>
                <c:pt idx="83">
                  <c:v>37165</c:v>
                </c:pt>
                <c:pt idx="84">
                  <c:v>37196</c:v>
                </c:pt>
                <c:pt idx="85">
                  <c:v>37226</c:v>
                </c:pt>
                <c:pt idx="86">
                  <c:v>37257</c:v>
                </c:pt>
                <c:pt idx="87">
                  <c:v>37288</c:v>
                </c:pt>
                <c:pt idx="88">
                  <c:v>37316</c:v>
                </c:pt>
                <c:pt idx="89">
                  <c:v>37347</c:v>
                </c:pt>
                <c:pt idx="90">
                  <c:v>37377</c:v>
                </c:pt>
                <c:pt idx="91">
                  <c:v>37408</c:v>
                </c:pt>
                <c:pt idx="92">
                  <c:v>37438</c:v>
                </c:pt>
                <c:pt idx="93">
                  <c:v>37469</c:v>
                </c:pt>
                <c:pt idx="94">
                  <c:v>37500</c:v>
                </c:pt>
                <c:pt idx="95">
                  <c:v>37530</c:v>
                </c:pt>
                <c:pt idx="96">
                  <c:v>37561</c:v>
                </c:pt>
                <c:pt idx="97">
                  <c:v>37591</c:v>
                </c:pt>
                <c:pt idx="98">
                  <c:v>37622</c:v>
                </c:pt>
                <c:pt idx="99">
                  <c:v>37653</c:v>
                </c:pt>
                <c:pt idx="100">
                  <c:v>37681</c:v>
                </c:pt>
                <c:pt idx="101">
                  <c:v>37712</c:v>
                </c:pt>
                <c:pt idx="102">
                  <c:v>37742</c:v>
                </c:pt>
                <c:pt idx="103">
                  <c:v>37773</c:v>
                </c:pt>
                <c:pt idx="104">
                  <c:v>37803</c:v>
                </c:pt>
                <c:pt idx="105">
                  <c:v>37834</c:v>
                </c:pt>
                <c:pt idx="106">
                  <c:v>37865</c:v>
                </c:pt>
                <c:pt idx="107">
                  <c:v>37895</c:v>
                </c:pt>
                <c:pt idx="108">
                  <c:v>37926</c:v>
                </c:pt>
                <c:pt idx="109">
                  <c:v>37956</c:v>
                </c:pt>
                <c:pt idx="110">
                  <c:v>37987</c:v>
                </c:pt>
                <c:pt idx="111">
                  <c:v>38018</c:v>
                </c:pt>
                <c:pt idx="112">
                  <c:v>38047</c:v>
                </c:pt>
                <c:pt idx="113">
                  <c:v>38078</c:v>
                </c:pt>
                <c:pt idx="114">
                  <c:v>38108</c:v>
                </c:pt>
                <c:pt idx="115">
                  <c:v>38139</c:v>
                </c:pt>
                <c:pt idx="116">
                  <c:v>38169</c:v>
                </c:pt>
                <c:pt idx="117">
                  <c:v>38200</c:v>
                </c:pt>
                <c:pt idx="118">
                  <c:v>38231</c:v>
                </c:pt>
                <c:pt idx="119">
                  <c:v>38261</c:v>
                </c:pt>
                <c:pt idx="120">
                  <c:v>38292</c:v>
                </c:pt>
                <c:pt idx="121">
                  <c:v>38322</c:v>
                </c:pt>
                <c:pt idx="122">
                  <c:v>38353</c:v>
                </c:pt>
                <c:pt idx="123">
                  <c:v>38384</c:v>
                </c:pt>
                <c:pt idx="124">
                  <c:v>38412</c:v>
                </c:pt>
                <c:pt idx="125">
                  <c:v>38443</c:v>
                </c:pt>
                <c:pt idx="126">
                  <c:v>38473</c:v>
                </c:pt>
                <c:pt idx="127">
                  <c:v>38504</c:v>
                </c:pt>
                <c:pt idx="128">
                  <c:v>38534</c:v>
                </c:pt>
                <c:pt idx="129">
                  <c:v>38565</c:v>
                </c:pt>
                <c:pt idx="130">
                  <c:v>38596</c:v>
                </c:pt>
                <c:pt idx="131">
                  <c:v>38626</c:v>
                </c:pt>
                <c:pt idx="132">
                  <c:v>38657</c:v>
                </c:pt>
                <c:pt idx="133">
                  <c:v>38687</c:v>
                </c:pt>
                <c:pt idx="134">
                  <c:v>38718</c:v>
                </c:pt>
                <c:pt idx="135">
                  <c:v>38749</c:v>
                </c:pt>
                <c:pt idx="136">
                  <c:v>38777</c:v>
                </c:pt>
                <c:pt idx="137">
                  <c:v>38808</c:v>
                </c:pt>
                <c:pt idx="138">
                  <c:v>38838</c:v>
                </c:pt>
                <c:pt idx="139">
                  <c:v>38869</c:v>
                </c:pt>
                <c:pt idx="140">
                  <c:v>38899</c:v>
                </c:pt>
                <c:pt idx="141">
                  <c:v>38930</c:v>
                </c:pt>
                <c:pt idx="142">
                  <c:v>38961</c:v>
                </c:pt>
                <c:pt idx="143">
                  <c:v>38991</c:v>
                </c:pt>
                <c:pt idx="144">
                  <c:v>39022</c:v>
                </c:pt>
                <c:pt idx="145">
                  <c:v>39052</c:v>
                </c:pt>
                <c:pt idx="146">
                  <c:v>39083</c:v>
                </c:pt>
                <c:pt idx="147">
                  <c:v>39114</c:v>
                </c:pt>
                <c:pt idx="148">
                  <c:v>39142</c:v>
                </c:pt>
                <c:pt idx="149">
                  <c:v>39173</c:v>
                </c:pt>
                <c:pt idx="150">
                  <c:v>39203</c:v>
                </c:pt>
                <c:pt idx="151">
                  <c:v>39234</c:v>
                </c:pt>
                <c:pt idx="152">
                  <c:v>39264</c:v>
                </c:pt>
                <c:pt idx="153">
                  <c:v>39295</c:v>
                </c:pt>
                <c:pt idx="154">
                  <c:v>39326</c:v>
                </c:pt>
                <c:pt idx="155">
                  <c:v>39356</c:v>
                </c:pt>
                <c:pt idx="156">
                  <c:v>39387</c:v>
                </c:pt>
                <c:pt idx="157">
                  <c:v>39417</c:v>
                </c:pt>
                <c:pt idx="158">
                  <c:v>39448</c:v>
                </c:pt>
                <c:pt idx="159">
                  <c:v>39479</c:v>
                </c:pt>
                <c:pt idx="160">
                  <c:v>39508</c:v>
                </c:pt>
                <c:pt idx="161">
                  <c:v>39539</c:v>
                </c:pt>
                <c:pt idx="162">
                  <c:v>39569</c:v>
                </c:pt>
                <c:pt idx="163">
                  <c:v>39600</c:v>
                </c:pt>
                <c:pt idx="164">
                  <c:v>39630</c:v>
                </c:pt>
                <c:pt idx="165">
                  <c:v>39661</c:v>
                </c:pt>
                <c:pt idx="166">
                  <c:v>39692</c:v>
                </c:pt>
                <c:pt idx="167">
                  <c:v>39722</c:v>
                </c:pt>
                <c:pt idx="168">
                  <c:v>39753</c:v>
                </c:pt>
                <c:pt idx="169">
                  <c:v>39783</c:v>
                </c:pt>
                <c:pt idx="170">
                  <c:v>39814</c:v>
                </c:pt>
                <c:pt idx="171">
                  <c:v>39845</c:v>
                </c:pt>
                <c:pt idx="172">
                  <c:v>39873</c:v>
                </c:pt>
                <c:pt idx="173">
                  <c:v>39904</c:v>
                </c:pt>
                <c:pt idx="174">
                  <c:v>39934</c:v>
                </c:pt>
                <c:pt idx="175">
                  <c:v>39965</c:v>
                </c:pt>
                <c:pt idx="176">
                  <c:v>39995</c:v>
                </c:pt>
                <c:pt idx="177">
                  <c:v>40026</c:v>
                </c:pt>
                <c:pt idx="178">
                  <c:v>40057</c:v>
                </c:pt>
                <c:pt idx="179">
                  <c:v>40087</c:v>
                </c:pt>
                <c:pt idx="180">
                  <c:v>40118</c:v>
                </c:pt>
                <c:pt idx="181">
                  <c:v>40148</c:v>
                </c:pt>
                <c:pt idx="182">
                  <c:v>40179</c:v>
                </c:pt>
                <c:pt idx="183">
                  <c:v>40210</c:v>
                </c:pt>
                <c:pt idx="184">
                  <c:v>40238</c:v>
                </c:pt>
                <c:pt idx="185">
                  <c:v>40269</c:v>
                </c:pt>
                <c:pt idx="186">
                  <c:v>40299</c:v>
                </c:pt>
                <c:pt idx="187">
                  <c:v>40330</c:v>
                </c:pt>
                <c:pt idx="188">
                  <c:v>40360</c:v>
                </c:pt>
                <c:pt idx="189">
                  <c:v>40391</c:v>
                </c:pt>
                <c:pt idx="190">
                  <c:v>40422</c:v>
                </c:pt>
                <c:pt idx="191">
                  <c:v>40452</c:v>
                </c:pt>
                <c:pt idx="192">
                  <c:v>40483</c:v>
                </c:pt>
                <c:pt idx="193">
                  <c:v>40513</c:v>
                </c:pt>
                <c:pt idx="194">
                  <c:v>40544</c:v>
                </c:pt>
                <c:pt idx="195">
                  <c:v>40575</c:v>
                </c:pt>
                <c:pt idx="196">
                  <c:v>40603</c:v>
                </c:pt>
                <c:pt idx="197">
                  <c:v>40634</c:v>
                </c:pt>
                <c:pt idx="198">
                  <c:v>40664</c:v>
                </c:pt>
                <c:pt idx="199">
                  <c:v>40695</c:v>
                </c:pt>
                <c:pt idx="200">
                  <c:v>40725</c:v>
                </c:pt>
                <c:pt idx="201">
                  <c:v>40756</c:v>
                </c:pt>
                <c:pt idx="202">
                  <c:v>40787</c:v>
                </c:pt>
                <c:pt idx="203">
                  <c:v>40817</c:v>
                </c:pt>
                <c:pt idx="204">
                  <c:v>40848</c:v>
                </c:pt>
                <c:pt idx="205">
                  <c:v>40878</c:v>
                </c:pt>
                <c:pt idx="206">
                  <c:v>40909</c:v>
                </c:pt>
                <c:pt idx="207">
                  <c:v>40940</c:v>
                </c:pt>
                <c:pt idx="208">
                  <c:v>40969</c:v>
                </c:pt>
                <c:pt idx="209">
                  <c:v>41000</c:v>
                </c:pt>
                <c:pt idx="210">
                  <c:v>41030</c:v>
                </c:pt>
                <c:pt idx="211">
                  <c:v>41061</c:v>
                </c:pt>
                <c:pt idx="212">
                  <c:v>41091</c:v>
                </c:pt>
                <c:pt idx="213">
                  <c:v>41122</c:v>
                </c:pt>
                <c:pt idx="214">
                  <c:v>41153</c:v>
                </c:pt>
                <c:pt idx="215">
                  <c:v>41183</c:v>
                </c:pt>
                <c:pt idx="216">
                  <c:v>41214</c:v>
                </c:pt>
                <c:pt idx="217">
                  <c:v>41244</c:v>
                </c:pt>
                <c:pt idx="218">
                  <c:v>41275</c:v>
                </c:pt>
                <c:pt idx="219">
                  <c:v>41306</c:v>
                </c:pt>
                <c:pt idx="220">
                  <c:v>41334</c:v>
                </c:pt>
                <c:pt idx="221">
                  <c:v>41365</c:v>
                </c:pt>
                <c:pt idx="222">
                  <c:v>41395</c:v>
                </c:pt>
                <c:pt idx="223">
                  <c:v>41426</c:v>
                </c:pt>
                <c:pt idx="224">
                  <c:v>41456</c:v>
                </c:pt>
                <c:pt idx="225">
                  <c:v>41487</c:v>
                </c:pt>
                <c:pt idx="226">
                  <c:v>41518</c:v>
                </c:pt>
                <c:pt idx="227">
                  <c:v>41548</c:v>
                </c:pt>
                <c:pt idx="228">
                  <c:v>41579</c:v>
                </c:pt>
                <c:pt idx="229">
                  <c:v>41609</c:v>
                </c:pt>
                <c:pt idx="230">
                  <c:v>41640</c:v>
                </c:pt>
                <c:pt idx="231">
                  <c:v>41671</c:v>
                </c:pt>
                <c:pt idx="232">
                  <c:v>41699</c:v>
                </c:pt>
                <c:pt idx="233">
                  <c:v>41730</c:v>
                </c:pt>
                <c:pt idx="234">
                  <c:v>41760</c:v>
                </c:pt>
                <c:pt idx="235">
                  <c:v>41791</c:v>
                </c:pt>
                <c:pt idx="236">
                  <c:v>41821</c:v>
                </c:pt>
                <c:pt idx="237">
                  <c:v>41852</c:v>
                </c:pt>
                <c:pt idx="238">
                  <c:v>41883</c:v>
                </c:pt>
                <c:pt idx="239">
                  <c:v>41913</c:v>
                </c:pt>
                <c:pt idx="240">
                  <c:v>41944</c:v>
                </c:pt>
                <c:pt idx="241">
                  <c:v>41974</c:v>
                </c:pt>
                <c:pt idx="242">
                  <c:v>42005</c:v>
                </c:pt>
                <c:pt idx="243">
                  <c:v>42036</c:v>
                </c:pt>
                <c:pt idx="244">
                  <c:v>42064</c:v>
                </c:pt>
                <c:pt idx="245">
                  <c:v>42095</c:v>
                </c:pt>
                <c:pt idx="246">
                  <c:v>42125</c:v>
                </c:pt>
                <c:pt idx="247">
                  <c:v>42156</c:v>
                </c:pt>
                <c:pt idx="248">
                  <c:v>42186</c:v>
                </c:pt>
                <c:pt idx="249">
                  <c:v>42217</c:v>
                </c:pt>
                <c:pt idx="250">
                  <c:v>42248</c:v>
                </c:pt>
                <c:pt idx="251">
                  <c:v>42278</c:v>
                </c:pt>
                <c:pt idx="252">
                  <c:v>42309</c:v>
                </c:pt>
                <c:pt idx="253">
                  <c:v>42339</c:v>
                </c:pt>
                <c:pt idx="254">
                  <c:v>42370</c:v>
                </c:pt>
                <c:pt idx="255">
                  <c:v>42401</c:v>
                </c:pt>
                <c:pt idx="256">
                  <c:v>42430</c:v>
                </c:pt>
                <c:pt idx="257">
                  <c:v>42461</c:v>
                </c:pt>
                <c:pt idx="258">
                  <c:v>42491</c:v>
                </c:pt>
                <c:pt idx="259">
                  <c:v>42522</c:v>
                </c:pt>
                <c:pt idx="260">
                  <c:v>42552</c:v>
                </c:pt>
                <c:pt idx="261">
                  <c:v>42583</c:v>
                </c:pt>
                <c:pt idx="262">
                  <c:v>42614</c:v>
                </c:pt>
                <c:pt idx="263">
                  <c:v>42644</c:v>
                </c:pt>
                <c:pt idx="264">
                  <c:v>42675</c:v>
                </c:pt>
                <c:pt idx="265">
                  <c:v>42705</c:v>
                </c:pt>
                <c:pt idx="266">
                  <c:v>42736</c:v>
                </c:pt>
                <c:pt idx="267">
                  <c:v>42767</c:v>
                </c:pt>
                <c:pt idx="268">
                  <c:v>42795</c:v>
                </c:pt>
                <c:pt idx="269">
                  <c:v>42826</c:v>
                </c:pt>
                <c:pt idx="270">
                  <c:v>42856</c:v>
                </c:pt>
                <c:pt idx="271">
                  <c:v>42887</c:v>
                </c:pt>
                <c:pt idx="272">
                  <c:v>42917</c:v>
                </c:pt>
                <c:pt idx="273">
                  <c:v>42948</c:v>
                </c:pt>
                <c:pt idx="274">
                  <c:v>42979</c:v>
                </c:pt>
                <c:pt idx="275">
                  <c:v>43009</c:v>
                </c:pt>
                <c:pt idx="276">
                  <c:v>43040</c:v>
                </c:pt>
                <c:pt idx="277">
                  <c:v>43070</c:v>
                </c:pt>
                <c:pt idx="278">
                  <c:v>43101</c:v>
                </c:pt>
                <c:pt idx="279">
                  <c:v>43132</c:v>
                </c:pt>
                <c:pt idx="280">
                  <c:v>43160</c:v>
                </c:pt>
                <c:pt idx="281">
                  <c:v>43191</c:v>
                </c:pt>
                <c:pt idx="282">
                  <c:v>43221</c:v>
                </c:pt>
                <c:pt idx="283">
                  <c:v>43252</c:v>
                </c:pt>
                <c:pt idx="284">
                  <c:v>43282</c:v>
                </c:pt>
                <c:pt idx="285">
                  <c:v>43313</c:v>
                </c:pt>
                <c:pt idx="286">
                  <c:v>43344</c:v>
                </c:pt>
                <c:pt idx="287">
                  <c:v>43374</c:v>
                </c:pt>
                <c:pt idx="288">
                  <c:v>43405</c:v>
                </c:pt>
                <c:pt idx="289">
                  <c:v>43435</c:v>
                </c:pt>
                <c:pt idx="290">
                  <c:v>43466</c:v>
                </c:pt>
                <c:pt idx="291">
                  <c:v>43497</c:v>
                </c:pt>
                <c:pt idx="292">
                  <c:v>43525</c:v>
                </c:pt>
                <c:pt idx="293">
                  <c:v>43556</c:v>
                </c:pt>
                <c:pt idx="294">
                  <c:v>43586</c:v>
                </c:pt>
                <c:pt idx="295">
                  <c:v>43617</c:v>
                </c:pt>
                <c:pt idx="296">
                  <c:v>43647</c:v>
                </c:pt>
                <c:pt idx="297">
                  <c:v>43678</c:v>
                </c:pt>
                <c:pt idx="298">
                  <c:v>43709</c:v>
                </c:pt>
                <c:pt idx="299">
                  <c:v>43739</c:v>
                </c:pt>
                <c:pt idx="300">
                  <c:v>43770</c:v>
                </c:pt>
                <c:pt idx="301">
                  <c:v>43800</c:v>
                </c:pt>
              </c:numCache>
            </c:numRef>
          </c:cat>
          <c:val>
            <c:numRef>
              <c:f>Sweden!$E$2:$E$303</c:f>
              <c:numCache>
                <c:formatCode>0.00</c:formatCode>
                <c:ptCount val="3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59.945454545454545</c:v>
                </c:pt>
                <c:pt idx="12">
                  <c:v>58.027272727272724</c:v>
                </c:pt>
                <c:pt idx="13">
                  <c:v>56.372727272727268</c:v>
                </c:pt>
                <c:pt idx="14">
                  <c:v>54.745454545454542</c:v>
                </c:pt>
                <c:pt idx="15">
                  <c:v>53.172727272727258</c:v>
                </c:pt>
                <c:pt idx="16">
                  <c:v>51.818181818181806</c:v>
                </c:pt>
                <c:pt idx="17">
                  <c:v>50.527272727272724</c:v>
                </c:pt>
                <c:pt idx="18">
                  <c:v>50.224999999999994</c:v>
                </c:pt>
                <c:pt idx="19">
                  <c:v>49.650000000000006</c:v>
                </c:pt>
                <c:pt idx="20">
                  <c:v>49.358333333333341</c:v>
                </c:pt>
                <c:pt idx="21">
                  <c:v>49.1</c:v>
                </c:pt>
                <c:pt idx="22">
                  <c:v>48.958333333333336</c:v>
                </c:pt>
                <c:pt idx="23">
                  <c:v>48.933333333333337</c:v>
                </c:pt>
                <c:pt idx="24">
                  <c:v>49.349999999999994</c:v>
                </c:pt>
                <c:pt idx="25">
                  <c:v>49.816666666666663</c:v>
                </c:pt>
                <c:pt idx="26">
                  <c:v>50.708333333333336</c:v>
                </c:pt>
                <c:pt idx="27">
                  <c:v>51.391666666666673</c:v>
                </c:pt>
                <c:pt idx="28">
                  <c:v>52.116666666666674</c:v>
                </c:pt>
                <c:pt idx="29">
                  <c:v>52.866666666666674</c:v>
                </c:pt>
                <c:pt idx="30">
                  <c:v>53.916666666666664</c:v>
                </c:pt>
                <c:pt idx="31">
                  <c:v>54.833333333333336</c:v>
                </c:pt>
                <c:pt idx="32">
                  <c:v>55.108333333333341</c:v>
                </c:pt>
                <c:pt idx="33">
                  <c:v>55.866666666666674</c:v>
                </c:pt>
                <c:pt idx="34">
                  <c:v>56.583333333333336</c:v>
                </c:pt>
                <c:pt idx="35">
                  <c:v>57.274999999999999</c:v>
                </c:pt>
                <c:pt idx="36">
                  <c:v>57.741666666666653</c:v>
                </c:pt>
                <c:pt idx="37">
                  <c:v>58.199999999999989</c:v>
                </c:pt>
                <c:pt idx="38">
                  <c:v>58.333333333333336</c:v>
                </c:pt>
                <c:pt idx="39">
                  <c:v>58.366666666666667</c:v>
                </c:pt>
                <c:pt idx="40">
                  <c:v>58.474999999999994</c:v>
                </c:pt>
                <c:pt idx="41">
                  <c:v>58.658333333333324</c:v>
                </c:pt>
                <c:pt idx="42">
                  <c:v>58.208333333333321</c:v>
                </c:pt>
                <c:pt idx="43">
                  <c:v>57.57500000000001</c:v>
                </c:pt>
                <c:pt idx="44">
                  <c:v>56.858333333333341</c:v>
                </c:pt>
                <c:pt idx="45">
                  <c:v>56.291666666666664</c:v>
                </c:pt>
                <c:pt idx="46">
                  <c:v>55.258333333333326</c:v>
                </c:pt>
                <c:pt idx="47">
                  <c:v>54.241666666666674</c:v>
                </c:pt>
                <c:pt idx="48">
                  <c:v>53.158333333333331</c:v>
                </c:pt>
                <c:pt idx="49">
                  <c:v>51.858333333333327</c:v>
                </c:pt>
                <c:pt idx="50">
                  <c:v>51.024999999999999</c:v>
                </c:pt>
                <c:pt idx="51">
                  <c:v>50.466666666666647</c:v>
                </c:pt>
                <c:pt idx="52">
                  <c:v>49.941666666666663</c:v>
                </c:pt>
                <c:pt idx="53">
                  <c:v>49.550000000000004</c:v>
                </c:pt>
                <c:pt idx="54">
                  <c:v>49.341666666666669</c:v>
                </c:pt>
                <c:pt idx="55">
                  <c:v>49.683333333333337</c:v>
                </c:pt>
                <c:pt idx="56">
                  <c:v>50.241666666666674</c:v>
                </c:pt>
                <c:pt idx="57">
                  <c:v>50.608333333333327</c:v>
                </c:pt>
                <c:pt idx="58">
                  <c:v>51.433333333333337</c:v>
                </c:pt>
                <c:pt idx="59">
                  <c:v>52.366666666666667</c:v>
                </c:pt>
                <c:pt idx="60">
                  <c:v>53.458333333333336</c:v>
                </c:pt>
                <c:pt idx="61">
                  <c:v>55</c:v>
                </c:pt>
                <c:pt idx="62">
                  <c:v>56.091666666666669</c:v>
                </c:pt>
                <c:pt idx="63">
                  <c:v>57.150000000000006</c:v>
                </c:pt>
                <c:pt idx="64">
                  <c:v>58.300000000000004</c:v>
                </c:pt>
                <c:pt idx="65">
                  <c:v>59.108333333333327</c:v>
                </c:pt>
                <c:pt idx="66">
                  <c:v>59.999999999999993</c:v>
                </c:pt>
                <c:pt idx="67">
                  <c:v>60.408333333333331</c:v>
                </c:pt>
                <c:pt idx="68">
                  <c:v>60.866666666666667</c:v>
                </c:pt>
                <c:pt idx="69">
                  <c:v>61.175000000000011</c:v>
                </c:pt>
                <c:pt idx="70">
                  <c:v>61.333333333333343</c:v>
                </c:pt>
                <c:pt idx="71">
                  <c:v>61.275000000000013</c:v>
                </c:pt>
                <c:pt idx="72">
                  <c:v>60.908333333333353</c:v>
                </c:pt>
                <c:pt idx="73">
                  <c:v>60.183333333333344</c:v>
                </c:pt>
                <c:pt idx="74">
                  <c:v>59.39166666666668</c:v>
                </c:pt>
                <c:pt idx="75">
                  <c:v>58.458333333333336</c:v>
                </c:pt>
                <c:pt idx="76">
                  <c:v>56.958333333333336</c:v>
                </c:pt>
                <c:pt idx="77">
                  <c:v>55.80833333333333</c:v>
                </c:pt>
                <c:pt idx="78">
                  <c:v>54.916666666666664</c:v>
                </c:pt>
                <c:pt idx="79">
                  <c:v>53.875</c:v>
                </c:pt>
                <c:pt idx="80">
                  <c:v>53.358333333333327</c:v>
                </c:pt>
                <c:pt idx="81">
                  <c:v>52.30833333333333</c:v>
                </c:pt>
                <c:pt idx="82">
                  <c:v>51.258333333333333</c:v>
                </c:pt>
                <c:pt idx="83">
                  <c:v>50.15</c:v>
                </c:pt>
                <c:pt idx="84">
                  <c:v>49.533333333333339</c:v>
                </c:pt>
                <c:pt idx="85">
                  <c:v>49.066666666666663</c:v>
                </c:pt>
                <c:pt idx="86">
                  <c:v>48.983333333333327</c:v>
                </c:pt>
                <c:pt idx="87">
                  <c:v>49.216666666666669</c:v>
                </c:pt>
                <c:pt idx="88">
                  <c:v>49.875</c:v>
                </c:pt>
                <c:pt idx="89">
                  <c:v>50.358333333333327</c:v>
                </c:pt>
                <c:pt idx="90">
                  <c:v>50.833333333333336</c:v>
                </c:pt>
                <c:pt idx="91">
                  <c:v>51.491666666666667</c:v>
                </c:pt>
                <c:pt idx="92">
                  <c:v>51.524999999999999</c:v>
                </c:pt>
                <c:pt idx="93">
                  <c:v>52.050000000000004</c:v>
                </c:pt>
                <c:pt idx="94">
                  <c:v>52.625</c:v>
                </c:pt>
                <c:pt idx="95">
                  <c:v>53.275000000000006</c:v>
                </c:pt>
                <c:pt idx="96">
                  <c:v>53.791666666666679</c:v>
                </c:pt>
                <c:pt idx="97">
                  <c:v>54.300000000000004</c:v>
                </c:pt>
                <c:pt idx="98">
                  <c:v>54.800000000000011</c:v>
                </c:pt>
                <c:pt idx="99">
                  <c:v>54.983333333333327</c:v>
                </c:pt>
                <c:pt idx="100">
                  <c:v>54.574999999999989</c:v>
                </c:pt>
                <c:pt idx="101">
                  <c:v>54.358333333333327</c:v>
                </c:pt>
                <c:pt idx="102">
                  <c:v>53.591666666666669</c:v>
                </c:pt>
                <c:pt idx="103">
                  <c:v>53.04999999999999</c:v>
                </c:pt>
                <c:pt idx="104">
                  <c:v>52.833333333333336</c:v>
                </c:pt>
                <c:pt idx="105">
                  <c:v>52.68333333333333</c:v>
                </c:pt>
                <c:pt idx="106">
                  <c:v>52.391666666666659</c:v>
                </c:pt>
                <c:pt idx="107">
                  <c:v>52.391666666666673</c:v>
                </c:pt>
                <c:pt idx="108">
                  <c:v>52.616666666666674</c:v>
                </c:pt>
                <c:pt idx="109">
                  <c:v>52.808333333333337</c:v>
                </c:pt>
                <c:pt idx="110">
                  <c:v>52.85</c:v>
                </c:pt>
                <c:pt idx="111">
                  <c:v>52.908333333333331</c:v>
                </c:pt>
                <c:pt idx="112">
                  <c:v>53.883333333333333</c:v>
                </c:pt>
                <c:pt idx="113">
                  <c:v>54.641666666666673</c:v>
                </c:pt>
                <c:pt idx="114">
                  <c:v>55.591666666666669</c:v>
                </c:pt>
                <c:pt idx="115">
                  <c:v>56.408333333333331</c:v>
                </c:pt>
                <c:pt idx="116">
                  <c:v>56.875</c:v>
                </c:pt>
                <c:pt idx="117">
                  <c:v>57.30833333333333</c:v>
                </c:pt>
                <c:pt idx="118">
                  <c:v>57.900000000000006</c:v>
                </c:pt>
                <c:pt idx="119">
                  <c:v>58.258333333333333</c:v>
                </c:pt>
                <c:pt idx="120">
                  <c:v>58.108333333333327</c:v>
                </c:pt>
                <c:pt idx="121">
                  <c:v>58.04999999999999</c:v>
                </c:pt>
                <c:pt idx="122">
                  <c:v>57.858333333333327</c:v>
                </c:pt>
                <c:pt idx="123">
                  <c:v>57.724999999999994</c:v>
                </c:pt>
                <c:pt idx="124">
                  <c:v>57.150000000000006</c:v>
                </c:pt>
                <c:pt idx="125">
                  <c:v>56.483333333333341</c:v>
                </c:pt>
                <c:pt idx="126">
                  <c:v>55.941666666666663</c:v>
                </c:pt>
                <c:pt idx="127">
                  <c:v>55.316666666666663</c:v>
                </c:pt>
                <c:pt idx="128">
                  <c:v>55.033333333333331</c:v>
                </c:pt>
                <c:pt idx="129">
                  <c:v>54.833333333333336</c:v>
                </c:pt>
                <c:pt idx="130">
                  <c:v>54.725000000000001</c:v>
                </c:pt>
                <c:pt idx="131">
                  <c:v>54.691666666666663</c:v>
                </c:pt>
                <c:pt idx="132">
                  <c:v>54.866666666666667</c:v>
                </c:pt>
                <c:pt idx="133">
                  <c:v>54.966666666666669</c:v>
                </c:pt>
                <c:pt idx="134">
                  <c:v>55.158333333333339</c:v>
                </c:pt>
                <c:pt idx="135">
                  <c:v>55.44166666666667</c:v>
                </c:pt>
                <c:pt idx="136">
                  <c:v>56.06666666666667</c:v>
                </c:pt>
                <c:pt idx="137">
                  <c:v>56.741666666666667</c:v>
                </c:pt>
                <c:pt idx="138">
                  <c:v>57.483333333333327</c:v>
                </c:pt>
                <c:pt idx="139">
                  <c:v>58.399999999999984</c:v>
                </c:pt>
                <c:pt idx="140">
                  <c:v>59.116666666666653</c:v>
                </c:pt>
                <c:pt idx="141">
                  <c:v>59.616666666666667</c:v>
                </c:pt>
                <c:pt idx="142">
                  <c:v>60.05833333333333</c:v>
                </c:pt>
                <c:pt idx="143">
                  <c:v>60.266666666666673</c:v>
                </c:pt>
                <c:pt idx="144">
                  <c:v>60.750000000000007</c:v>
                </c:pt>
                <c:pt idx="145">
                  <c:v>61.275000000000006</c:v>
                </c:pt>
                <c:pt idx="146">
                  <c:v>61.616666666666667</c:v>
                </c:pt>
                <c:pt idx="147">
                  <c:v>62.008333333333333</c:v>
                </c:pt>
                <c:pt idx="148">
                  <c:v>61.858333333333327</c:v>
                </c:pt>
                <c:pt idx="149">
                  <c:v>61.741666666666667</c:v>
                </c:pt>
                <c:pt idx="150">
                  <c:v>61.483333333333327</c:v>
                </c:pt>
                <c:pt idx="151">
                  <c:v>61.158333333333331</c:v>
                </c:pt>
                <c:pt idx="152">
                  <c:v>60.791666666666664</c:v>
                </c:pt>
                <c:pt idx="153">
                  <c:v>60.474999999999994</c:v>
                </c:pt>
                <c:pt idx="154">
                  <c:v>60.141666666666673</c:v>
                </c:pt>
                <c:pt idx="155">
                  <c:v>60.050000000000004</c:v>
                </c:pt>
                <c:pt idx="156">
                  <c:v>59.550000000000011</c:v>
                </c:pt>
                <c:pt idx="157">
                  <c:v>58.958333333333343</c:v>
                </c:pt>
                <c:pt idx="158">
                  <c:v>58.408333333333339</c:v>
                </c:pt>
                <c:pt idx="159">
                  <c:v>57.800000000000004</c:v>
                </c:pt>
                <c:pt idx="160">
                  <c:v>57.35</c:v>
                </c:pt>
                <c:pt idx="161">
                  <c:v>56.608333333333327</c:v>
                </c:pt>
                <c:pt idx="162">
                  <c:v>55.916666666666664</c:v>
                </c:pt>
                <c:pt idx="163">
                  <c:v>55.074999999999996</c:v>
                </c:pt>
                <c:pt idx="164">
                  <c:v>54.033333333333331</c:v>
                </c:pt>
                <c:pt idx="165">
                  <c:v>53.158333333333331</c:v>
                </c:pt>
                <c:pt idx="166">
                  <c:v>51.808333333333337</c:v>
                </c:pt>
                <c:pt idx="167">
                  <c:v>50.116666666666674</c:v>
                </c:pt>
                <c:pt idx="168">
                  <c:v>48.266666666666673</c:v>
                </c:pt>
                <c:pt idx="169">
                  <c:v>46.375</c:v>
                </c:pt>
                <c:pt idx="170">
                  <c:v>44.625</c:v>
                </c:pt>
                <c:pt idx="171">
                  <c:v>42.816666666666663</c:v>
                </c:pt>
                <c:pt idx="172">
                  <c:v>41.366666666666667</c:v>
                </c:pt>
                <c:pt idx="173">
                  <c:v>40.416666666666671</c:v>
                </c:pt>
                <c:pt idx="174">
                  <c:v>39.825000000000003</c:v>
                </c:pt>
                <c:pt idx="175">
                  <c:v>39.891666666666673</c:v>
                </c:pt>
                <c:pt idx="176">
                  <c:v>40.433333333333337</c:v>
                </c:pt>
                <c:pt idx="177">
                  <c:v>41.033333333333339</c:v>
                </c:pt>
                <c:pt idx="178">
                  <c:v>42.25833333333334</c:v>
                </c:pt>
                <c:pt idx="179">
                  <c:v>43.833333333333343</c:v>
                </c:pt>
                <c:pt idx="180">
                  <c:v>45.791666666666679</c:v>
                </c:pt>
                <c:pt idx="181">
                  <c:v>47.95000000000001</c:v>
                </c:pt>
                <c:pt idx="182">
                  <c:v>50.266666666666673</c:v>
                </c:pt>
                <c:pt idx="183">
                  <c:v>52.525000000000006</c:v>
                </c:pt>
                <c:pt idx="184">
                  <c:v>54.525000000000006</c:v>
                </c:pt>
                <c:pt idx="185">
                  <c:v>56.550000000000004</c:v>
                </c:pt>
                <c:pt idx="186">
                  <c:v>58.358333333333327</c:v>
                </c:pt>
                <c:pt idx="187">
                  <c:v>59.30833333333333</c:v>
                </c:pt>
                <c:pt idx="188">
                  <c:v>60.108333333333341</c:v>
                </c:pt>
                <c:pt idx="189">
                  <c:v>60.775000000000006</c:v>
                </c:pt>
                <c:pt idx="190">
                  <c:v>61.400000000000006</c:v>
                </c:pt>
                <c:pt idx="191">
                  <c:v>61.858333333333348</c:v>
                </c:pt>
                <c:pt idx="192">
                  <c:v>62.283333333333339</c:v>
                </c:pt>
                <c:pt idx="193">
                  <c:v>62.449999999999996</c:v>
                </c:pt>
                <c:pt idx="194">
                  <c:v>62.349999999999994</c:v>
                </c:pt>
                <c:pt idx="195">
                  <c:v>62.274999999999999</c:v>
                </c:pt>
                <c:pt idx="196">
                  <c:v>62.008333333333333</c:v>
                </c:pt>
                <c:pt idx="197">
                  <c:v>61.608333333333327</c:v>
                </c:pt>
                <c:pt idx="198">
                  <c:v>60.75</c:v>
                </c:pt>
                <c:pt idx="199">
                  <c:v>59.966666666666669</c:v>
                </c:pt>
                <c:pt idx="200">
                  <c:v>58.766666666666659</c:v>
                </c:pt>
                <c:pt idx="201">
                  <c:v>57.783333333333324</c:v>
                </c:pt>
                <c:pt idx="202">
                  <c:v>56.541666666666657</c:v>
                </c:pt>
                <c:pt idx="203">
                  <c:v>55.599999999999994</c:v>
                </c:pt>
                <c:pt idx="204">
                  <c:v>54.433333333333337</c:v>
                </c:pt>
                <c:pt idx="205">
                  <c:v>53.491666666666674</c:v>
                </c:pt>
                <c:pt idx="206">
                  <c:v>52.616666666666667</c:v>
                </c:pt>
                <c:pt idx="207">
                  <c:v>51.716666666666661</c:v>
                </c:pt>
                <c:pt idx="208">
                  <c:v>51.008333333333333</c:v>
                </c:pt>
                <c:pt idx="209">
                  <c:v>50.216666666666676</c:v>
                </c:pt>
                <c:pt idx="210">
                  <c:v>49.658333333333339</c:v>
                </c:pt>
                <c:pt idx="211">
                  <c:v>49.316666666666663</c:v>
                </c:pt>
                <c:pt idx="212">
                  <c:v>49.425000000000004</c:v>
                </c:pt>
                <c:pt idx="213">
                  <c:v>49.15</c:v>
                </c:pt>
                <c:pt idx="214">
                  <c:v>48.875</c:v>
                </c:pt>
                <c:pt idx="215">
                  <c:v>48.333333333333336</c:v>
                </c:pt>
                <c:pt idx="216">
                  <c:v>47.916666666666664</c:v>
                </c:pt>
                <c:pt idx="217">
                  <c:v>47.5</c:v>
                </c:pt>
                <c:pt idx="218">
                  <c:v>47.291666666666664</c:v>
                </c:pt>
                <c:pt idx="219">
                  <c:v>47.375</c:v>
                </c:pt>
                <c:pt idx="220">
                  <c:v>47.525000000000013</c:v>
                </c:pt>
                <c:pt idx="221">
                  <c:v>47.466666666666669</c:v>
                </c:pt>
                <c:pt idx="222">
                  <c:v>47.741666666666667</c:v>
                </c:pt>
                <c:pt idx="223">
                  <c:v>48.233333333333327</c:v>
                </c:pt>
                <c:pt idx="224">
                  <c:v>48.333333333333321</c:v>
                </c:pt>
                <c:pt idx="225">
                  <c:v>48.974999999999994</c:v>
                </c:pt>
                <c:pt idx="226">
                  <c:v>49.941666666666663</c:v>
                </c:pt>
                <c:pt idx="227">
                  <c:v>50.691666666666663</c:v>
                </c:pt>
                <c:pt idx="228">
                  <c:v>51.724999999999994</c:v>
                </c:pt>
                <c:pt idx="229">
                  <c:v>52.300000000000004</c:v>
                </c:pt>
                <c:pt idx="230">
                  <c:v>52.875</c:v>
                </c:pt>
                <c:pt idx="231">
                  <c:v>53.175000000000004</c:v>
                </c:pt>
                <c:pt idx="232">
                  <c:v>53.525000000000006</c:v>
                </c:pt>
                <c:pt idx="233">
                  <c:v>54.016666666666659</c:v>
                </c:pt>
                <c:pt idx="234">
                  <c:v>54.199999999999996</c:v>
                </c:pt>
                <c:pt idx="235">
                  <c:v>54.333333333333336</c:v>
                </c:pt>
                <c:pt idx="236">
                  <c:v>54.68333333333333</c:v>
                </c:pt>
                <c:pt idx="237">
                  <c:v>54.591666666666669</c:v>
                </c:pt>
                <c:pt idx="238">
                  <c:v>54.358333333333341</c:v>
                </c:pt>
                <c:pt idx="239">
                  <c:v>54.341666666666669</c:v>
                </c:pt>
                <c:pt idx="240">
                  <c:v>54.01666666666668</c:v>
                </c:pt>
                <c:pt idx="241">
                  <c:v>54.233333333333341</c:v>
                </c:pt>
                <c:pt idx="242">
                  <c:v>54.133333333333333</c:v>
                </c:pt>
                <c:pt idx="243">
                  <c:v>54.041666666666664</c:v>
                </c:pt>
                <c:pt idx="244">
                  <c:v>53.841666666666676</c:v>
                </c:pt>
                <c:pt idx="245">
                  <c:v>53.891666666666673</c:v>
                </c:pt>
                <c:pt idx="246">
                  <c:v>53.975000000000016</c:v>
                </c:pt>
                <c:pt idx="247">
                  <c:v>53.82500000000001</c:v>
                </c:pt>
                <c:pt idx="248">
                  <c:v>53.858333333333341</c:v>
                </c:pt>
                <c:pt idx="249">
                  <c:v>54.07500000000001</c:v>
                </c:pt>
                <c:pt idx="250">
                  <c:v>54.041666666666664</c:v>
                </c:pt>
                <c:pt idx="251">
                  <c:v>54.125</c:v>
                </c:pt>
                <c:pt idx="252">
                  <c:v>54.25</c:v>
                </c:pt>
                <c:pt idx="253">
                  <c:v>54.266666666666659</c:v>
                </c:pt>
                <c:pt idx="254">
                  <c:v>54.316666666666663</c:v>
                </c:pt>
                <c:pt idx="255">
                  <c:v>54.19166666666667</c:v>
                </c:pt>
                <c:pt idx="256">
                  <c:v>54.125000000000007</c:v>
                </c:pt>
                <c:pt idx="257">
                  <c:v>54.016666666666687</c:v>
                </c:pt>
                <c:pt idx="258">
                  <c:v>53.95000000000001</c:v>
                </c:pt>
                <c:pt idx="259">
                  <c:v>53.983333333333327</c:v>
                </c:pt>
                <c:pt idx="260">
                  <c:v>54</c:v>
                </c:pt>
                <c:pt idx="261">
                  <c:v>53.783333333333339</c:v>
                </c:pt>
                <c:pt idx="262">
                  <c:v>53.916666666666664</c:v>
                </c:pt>
                <c:pt idx="263">
                  <c:v>54.316666666666663</c:v>
                </c:pt>
                <c:pt idx="264">
                  <c:v>54.483333333333341</c:v>
                </c:pt>
                <c:pt idx="265">
                  <c:v>54.82500000000001</c:v>
                </c:pt>
                <c:pt idx="266">
                  <c:v>55.416666666666664</c:v>
                </c:pt>
                <c:pt idx="267">
                  <c:v>56.191666666666663</c:v>
                </c:pt>
                <c:pt idx="268">
                  <c:v>57.216666666666661</c:v>
                </c:pt>
                <c:pt idx="269">
                  <c:v>57.966666666666669</c:v>
                </c:pt>
                <c:pt idx="270">
                  <c:v>58.358333333333341</c:v>
                </c:pt>
                <c:pt idx="271">
                  <c:v>59.150000000000006</c:v>
                </c:pt>
                <c:pt idx="272">
                  <c:v>59.533333333333339</c:v>
                </c:pt>
                <c:pt idx="273">
                  <c:v>59.833333333333343</c:v>
                </c:pt>
                <c:pt idx="274">
                  <c:v>60.566666666666684</c:v>
                </c:pt>
                <c:pt idx="275">
                  <c:v>60.6</c:v>
                </c:pt>
                <c:pt idx="276">
                  <c:v>61.074999999999996</c:v>
                </c:pt>
                <c:pt idx="277">
                  <c:v>61.091666666666661</c:v>
                </c:pt>
                <c:pt idx="278">
                  <c:v>60.68333333333333</c:v>
                </c:pt>
                <c:pt idx="279">
                  <c:v>60.591666666666669</c:v>
                </c:pt>
                <c:pt idx="280">
                  <c:v>59.81666666666667</c:v>
                </c:pt>
                <c:pt idx="281">
                  <c:v>59.175000000000011</c:v>
                </c:pt>
                <c:pt idx="282">
                  <c:v>58.916666666666679</c:v>
                </c:pt>
                <c:pt idx="283">
                  <c:v>58.225000000000001</c:v>
                </c:pt>
                <c:pt idx="284">
                  <c:v>57.974999999999994</c:v>
                </c:pt>
                <c:pt idx="285">
                  <c:v>57.766666666666673</c:v>
                </c:pt>
                <c:pt idx="286">
                  <c:v>57.058333333333337</c:v>
                </c:pt>
                <c:pt idx="287">
                  <c:v>56.708333333333343</c:v>
                </c:pt>
                <c:pt idx="288">
                  <c:v>56.158333333333339</c:v>
                </c:pt>
                <c:pt idx="289">
                  <c:v>55.55833333333333</c:v>
                </c:pt>
                <c:pt idx="290">
                  <c:v>55.208333333333336</c:v>
                </c:pt>
                <c:pt idx="291">
                  <c:v>54.633333333333326</c:v>
                </c:pt>
                <c:pt idx="292">
                  <c:v>54.416666666666657</c:v>
                </c:pt>
                <c:pt idx="293">
                  <c:v>54.058333333333337</c:v>
                </c:pt>
                <c:pt idx="294">
                  <c:v>53.841666666666669</c:v>
                </c:pt>
                <c:pt idx="295">
                  <c:v>53.56666666666667</c:v>
                </c:pt>
                <c:pt idx="296">
                  <c:v>53.158333333333331</c:v>
                </c:pt>
                <c:pt idx="297">
                  <c:v>52.916666666666664</c:v>
                </c:pt>
                <c:pt idx="298">
                  <c:v>52.125</c:v>
                </c:pt>
                <c:pt idx="299">
                  <c:v>51.32500000000001</c:v>
                </c:pt>
                <c:pt idx="300">
                  <c:v>50.466666666666669</c:v>
                </c:pt>
                <c:pt idx="301">
                  <c:v>50.025000000000006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19-40BB-8563-9B3751ED5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Switzerland!$C$1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Switzerland!$B$2:$B$301</c:f>
              <c:numCache>
                <c:formatCode>m/d/yyyy</c:formatCode>
                <c:ptCount val="300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44154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  <c:pt idx="277">
                  <c:v>43132</c:v>
                </c:pt>
                <c:pt idx="278">
                  <c:v>43160</c:v>
                </c:pt>
                <c:pt idx="279">
                  <c:v>43191</c:v>
                </c:pt>
                <c:pt idx="280">
                  <c:v>43221</c:v>
                </c:pt>
                <c:pt idx="281">
                  <c:v>43252</c:v>
                </c:pt>
                <c:pt idx="282">
                  <c:v>43282</c:v>
                </c:pt>
                <c:pt idx="283">
                  <c:v>43313</c:v>
                </c:pt>
                <c:pt idx="284">
                  <c:v>43344</c:v>
                </c:pt>
                <c:pt idx="285">
                  <c:v>43374</c:v>
                </c:pt>
                <c:pt idx="286">
                  <c:v>43405</c:v>
                </c:pt>
                <c:pt idx="287">
                  <c:v>43435</c:v>
                </c:pt>
                <c:pt idx="288">
                  <c:v>43466</c:v>
                </c:pt>
                <c:pt idx="289">
                  <c:v>43497</c:v>
                </c:pt>
                <c:pt idx="290">
                  <c:v>43525</c:v>
                </c:pt>
                <c:pt idx="291">
                  <c:v>43556</c:v>
                </c:pt>
                <c:pt idx="292">
                  <c:v>43586</c:v>
                </c:pt>
                <c:pt idx="293">
                  <c:v>43617</c:v>
                </c:pt>
                <c:pt idx="294">
                  <c:v>43647</c:v>
                </c:pt>
                <c:pt idx="295">
                  <c:v>43678</c:v>
                </c:pt>
                <c:pt idx="296">
                  <c:v>43709</c:v>
                </c:pt>
                <c:pt idx="297">
                  <c:v>43739</c:v>
                </c:pt>
                <c:pt idx="298">
                  <c:v>43770</c:v>
                </c:pt>
                <c:pt idx="299">
                  <c:v>43800</c:v>
                </c:pt>
              </c:numCache>
            </c:numRef>
          </c:cat>
          <c:val>
            <c:numRef>
              <c:f>Switzerland!$C$2:$C$301</c:f>
              <c:numCache>
                <c:formatCode>0.00</c:formatCode>
                <c:ptCount val="300"/>
                <c:pt idx="0">
                  <c:v>61.5</c:v>
                </c:pt>
                <c:pt idx="1">
                  <c:v>58.9</c:v>
                </c:pt>
                <c:pt idx="2">
                  <c:v>59.3</c:v>
                </c:pt>
                <c:pt idx="3">
                  <c:v>57.1</c:v>
                </c:pt>
                <c:pt idx="4">
                  <c:v>56.9</c:v>
                </c:pt>
                <c:pt idx="5">
                  <c:v>55.9</c:v>
                </c:pt>
                <c:pt idx="6">
                  <c:v>48.8</c:v>
                </c:pt>
                <c:pt idx="7">
                  <c:v>53.3</c:v>
                </c:pt>
                <c:pt idx="8">
                  <c:v>53.9</c:v>
                </c:pt>
                <c:pt idx="9">
                  <c:v>50.5</c:v>
                </c:pt>
                <c:pt idx="10">
                  <c:v>48.7</c:v>
                </c:pt>
                <c:pt idx="11">
                  <c:v>47.1</c:v>
                </c:pt>
                <c:pt idx="12">
                  <c:v>50.1</c:v>
                </c:pt>
                <c:pt idx="13">
                  <c:v>49.2</c:v>
                </c:pt>
                <c:pt idx="14">
                  <c:v>48.4</c:v>
                </c:pt>
                <c:pt idx="15">
                  <c:v>44.7</c:v>
                </c:pt>
                <c:pt idx="16">
                  <c:v>40.4</c:v>
                </c:pt>
                <c:pt idx="17">
                  <c:v>45.6</c:v>
                </c:pt>
                <c:pt idx="18">
                  <c:v>47.2</c:v>
                </c:pt>
                <c:pt idx="19">
                  <c:v>46.7</c:v>
                </c:pt>
                <c:pt idx="20">
                  <c:v>47.3</c:v>
                </c:pt>
                <c:pt idx="21">
                  <c:v>47.7</c:v>
                </c:pt>
                <c:pt idx="22">
                  <c:v>46.1</c:v>
                </c:pt>
                <c:pt idx="23">
                  <c:v>49.9</c:v>
                </c:pt>
                <c:pt idx="24">
                  <c:v>50.6</c:v>
                </c:pt>
                <c:pt idx="25">
                  <c:v>53.2</c:v>
                </c:pt>
                <c:pt idx="26">
                  <c:v>52.7</c:v>
                </c:pt>
                <c:pt idx="27">
                  <c:v>53.8</c:v>
                </c:pt>
                <c:pt idx="28">
                  <c:v>54.9</c:v>
                </c:pt>
                <c:pt idx="29">
                  <c:v>55.7</c:v>
                </c:pt>
                <c:pt idx="30">
                  <c:v>60.7</c:v>
                </c:pt>
                <c:pt idx="31">
                  <c:v>57.1</c:v>
                </c:pt>
                <c:pt idx="32">
                  <c:v>57.2</c:v>
                </c:pt>
                <c:pt idx="33">
                  <c:v>58.1</c:v>
                </c:pt>
                <c:pt idx="34">
                  <c:v>59.6</c:v>
                </c:pt>
                <c:pt idx="35">
                  <c:v>58.9</c:v>
                </c:pt>
                <c:pt idx="36">
                  <c:v>57.4</c:v>
                </c:pt>
                <c:pt idx="37">
                  <c:v>57.3</c:v>
                </c:pt>
                <c:pt idx="38">
                  <c:v>57.2</c:v>
                </c:pt>
                <c:pt idx="39">
                  <c:v>57.6</c:v>
                </c:pt>
                <c:pt idx="40">
                  <c:v>56.8</c:v>
                </c:pt>
                <c:pt idx="41">
                  <c:v>54.6</c:v>
                </c:pt>
                <c:pt idx="42">
                  <c:v>55.7</c:v>
                </c:pt>
                <c:pt idx="43">
                  <c:v>54.9</c:v>
                </c:pt>
                <c:pt idx="44">
                  <c:v>50.7</c:v>
                </c:pt>
                <c:pt idx="45">
                  <c:v>50.2</c:v>
                </c:pt>
                <c:pt idx="46">
                  <c:v>49.9</c:v>
                </c:pt>
                <c:pt idx="47">
                  <c:v>50.8</c:v>
                </c:pt>
                <c:pt idx="48">
                  <c:v>46.2</c:v>
                </c:pt>
                <c:pt idx="49">
                  <c:v>48.2</c:v>
                </c:pt>
                <c:pt idx="50">
                  <c:v>49.3</c:v>
                </c:pt>
                <c:pt idx="51">
                  <c:v>51.2</c:v>
                </c:pt>
                <c:pt idx="52">
                  <c:v>51.9</c:v>
                </c:pt>
                <c:pt idx="53">
                  <c:v>52.7</c:v>
                </c:pt>
                <c:pt idx="54">
                  <c:v>55.5</c:v>
                </c:pt>
                <c:pt idx="55">
                  <c:v>55.5</c:v>
                </c:pt>
                <c:pt idx="56">
                  <c:v>58.8</c:v>
                </c:pt>
                <c:pt idx="57">
                  <c:v>61.8</c:v>
                </c:pt>
                <c:pt idx="58">
                  <c:v>61.5</c:v>
                </c:pt>
                <c:pt idx="59">
                  <c:v>61.7</c:v>
                </c:pt>
                <c:pt idx="60">
                  <c:v>58.4</c:v>
                </c:pt>
                <c:pt idx="61">
                  <c:v>60.6</c:v>
                </c:pt>
                <c:pt idx="62">
                  <c:v>61.9</c:v>
                </c:pt>
                <c:pt idx="63">
                  <c:v>63.7</c:v>
                </c:pt>
                <c:pt idx="64">
                  <c:v>63.8</c:v>
                </c:pt>
                <c:pt idx="65">
                  <c:v>64.099999999999994</c:v>
                </c:pt>
                <c:pt idx="66">
                  <c:v>60.1</c:v>
                </c:pt>
                <c:pt idx="67">
                  <c:v>62</c:v>
                </c:pt>
                <c:pt idx="68">
                  <c:v>62.6</c:v>
                </c:pt>
                <c:pt idx="69">
                  <c:v>63.1</c:v>
                </c:pt>
                <c:pt idx="70">
                  <c:v>61.4</c:v>
                </c:pt>
                <c:pt idx="71">
                  <c:v>59.5</c:v>
                </c:pt>
                <c:pt idx="72">
                  <c:v>57.2</c:v>
                </c:pt>
                <c:pt idx="73">
                  <c:v>54.7</c:v>
                </c:pt>
                <c:pt idx="74">
                  <c:v>51.5</c:v>
                </c:pt>
                <c:pt idx="75">
                  <c:v>46.9</c:v>
                </c:pt>
                <c:pt idx="76">
                  <c:v>47.6</c:v>
                </c:pt>
                <c:pt idx="77">
                  <c:v>47.3</c:v>
                </c:pt>
                <c:pt idx="78">
                  <c:v>44.2</c:v>
                </c:pt>
                <c:pt idx="79">
                  <c:v>43.3</c:v>
                </c:pt>
                <c:pt idx="80">
                  <c:v>44.7</c:v>
                </c:pt>
                <c:pt idx="81">
                  <c:v>41.4</c:v>
                </c:pt>
                <c:pt idx="82">
                  <c:v>39.200000000000003</c:v>
                </c:pt>
                <c:pt idx="83">
                  <c:v>41.3</c:v>
                </c:pt>
                <c:pt idx="84">
                  <c:v>44.7</c:v>
                </c:pt>
                <c:pt idx="85">
                  <c:v>46.7</c:v>
                </c:pt>
                <c:pt idx="86">
                  <c:v>48</c:v>
                </c:pt>
                <c:pt idx="87">
                  <c:v>48.8</c:v>
                </c:pt>
                <c:pt idx="88">
                  <c:v>50.1</c:v>
                </c:pt>
                <c:pt idx="89">
                  <c:v>49.5</c:v>
                </c:pt>
                <c:pt idx="90">
                  <c:v>49.4</c:v>
                </c:pt>
                <c:pt idx="91">
                  <c:v>46.5</c:v>
                </c:pt>
                <c:pt idx="92">
                  <c:v>46.1</c:v>
                </c:pt>
                <c:pt idx="93">
                  <c:v>46.5</c:v>
                </c:pt>
                <c:pt idx="94">
                  <c:v>52.2</c:v>
                </c:pt>
                <c:pt idx="95">
                  <c:v>46.3</c:v>
                </c:pt>
                <c:pt idx="96">
                  <c:v>48</c:v>
                </c:pt>
                <c:pt idx="97">
                  <c:v>49.3</c:v>
                </c:pt>
                <c:pt idx="98">
                  <c:v>45.9</c:v>
                </c:pt>
                <c:pt idx="99">
                  <c:v>45.8</c:v>
                </c:pt>
                <c:pt idx="100">
                  <c:v>43.2</c:v>
                </c:pt>
                <c:pt idx="101">
                  <c:v>43.7</c:v>
                </c:pt>
                <c:pt idx="102">
                  <c:v>48.6</c:v>
                </c:pt>
                <c:pt idx="103">
                  <c:v>51.3</c:v>
                </c:pt>
                <c:pt idx="104">
                  <c:v>52.2</c:v>
                </c:pt>
                <c:pt idx="105">
                  <c:v>54.3</c:v>
                </c:pt>
                <c:pt idx="106">
                  <c:v>55.1</c:v>
                </c:pt>
                <c:pt idx="107">
                  <c:v>53.8</c:v>
                </c:pt>
                <c:pt idx="108">
                  <c:v>56.5</c:v>
                </c:pt>
                <c:pt idx="109">
                  <c:v>53.9</c:v>
                </c:pt>
                <c:pt idx="110">
                  <c:v>58.9</c:v>
                </c:pt>
                <c:pt idx="111">
                  <c:v>58.6</c:v>
                </c:pt>
                <c:pt idx="112">
                  <c:v>57.9</c:v>
                </c:pt>
                <c:pt idx="113">
                  <c:v>57.6</c:v>
                </c:pt>
                <c:pt idx="114">
                  <c:v>54.9</c:v>
                </c:pt>
                <c:pt idx="115">
                  <c:v>55.2</c:v>
                </c:pt>
                <c:pt idx="116">
                  <c:v>56</c:v>
                </c:pt>
                <c:pt idx="117">
                  <c:v>54.8</c:v>
                </c:pt>
                <c:pt idx="118">
                  <c:v>53.7</c:v>
                </c:pt>
                <c:pt idx="119">
                  <c:v>54.1</c:v>
                </c:pt>
                <c:pt idx="120">
                  <c:v>52.4</c:v>
                </c:pt>
                <c:pt idx="121">
                  <c:v>47.6</c:v>
                </c:pt>
                <c:pt idx="122">
                  <c:v>51.7</c:v>
                </c:pt>
                <c:pt idx="123">
                  <c:v>51.2</c:v>
                </c:pt>
                <c:pt idx="124">
                  <c:v>52.4</c:v>
                </c:pt>
                <c:pt idx="125">
                  <c:v>52</c:v>
                </c:pt>
                <c:pt idx="126">
                  <c:v>51.8</c:v>
                </c:pt>
                <c:pt idx="127">
                  <c:v>50.7</c:v>
                </c:pt>
                <c:pt idx="128">
                  <c:v>58.5</c:v>
                </c:pt>
                <c:pt idx="129">
                  <c:v>58.1</c:v>
                </c:pt>
                <c:pt idx="130">
                  <c:v>56.5</c:v>
                </c:pt>
                <c:pt idx="131">
                  <c:v>56.6</c:v>
                </c:pt>
                <c:pt idx="132">
                  <c:v>58.4</c:v>
                </c:pt>
                <c:pt idx="133">
                  <c:v>60.8</c:v>
                </c:pt>
                <c:pt idx="134">
                  <c:v>62.8</c:v>
                </c:pt>
                <c:pt idx="135">
                  <c:v>63.4</c:v>
                </c:pt>
                <c:pt idx="136">
                  <c:v>63.8</c:v>
                </c:pt>
                <c:pt idx="137">
                  <c:v>63.9</c:v>
                </c:pt>
                <c:pt idx="138">
                  <c:v>64.5</c:v>
                </c:pt>
                <c:pt idx="139">
                  <c:v>65.900000000000006</c:v>
                </c:pt>
                <c:pt idx="140">
                  <c:v>65.8</c:v>
                </c:pt>
                <c:pt idx="141">
                  <c:v>63.6</c:v>
                </c:pt>
                <c:pt idx="142">
                  <c:v>66.2</c:v>
                </c:pt>
                <c:pt idx="143">
                  <c:v>66.900000000000006</c:v>
                </c:pt>
                <c:pt idx="144">
                  <c:v>62.4</c:v>
                </c:pt>
                <c:pt idx="145">
                  <c:v>64.2</c:v>
                </c:pt>
                <c:pt idx="146">
                  <c:v>61.2</c:v>
                </c:pt>
                <c:pt idx="147">
                  <c:v>61.7</c:v>
                </c:pt>
                <c:pt idx="148">
                  <c:v>59.9</c:v>
                </c:pt>
                <c:pt idx="149">
                  <c:v>62.9</c:v>
                </c:pt>
                <c:pt idx="150">
                  <c:v>62.6</c:v>
                </c:pt>
                <c:pt idx="151">
                  <c:v>63</c:v>
                </c:pt>
                <c:pt idx="152">
                  <c:v>59.4</c:v>
                </c:pt>
                <c:pt idx="153">
                  <c:v>61.2</c:v>
                </c:pt>
                <c:pt idx="154">
                  <c:v>61.9</c:v>
                </c:pt>
                <c:pt idx="155">
                  <c:v>61.8</c:v>
                </c:pt>
                <c:pt idx="156">
                  <c:v>61.7</c:v>
                </c:pt>
                <c:pt idx="157">
                  <c:v>60.6</c:v>
                </c:pt>
                <c:pt idx="158">
                  <c:v>57.9</c:v>
                </c:pt>
                <c:pt idx="159">
                  <c:v>55.7</c:v>
                </c:pt>
                <c:pt idx="160">
                  <c:v>55.3</c:v>
                </c:pt>
                <c:pt idx="161">
                  <c:v>54.7</c:v>
                </c:pt>
                <c:pt idx="162">
                  <c:v>52.5</c:v>
                </c:pt>
                <c:pt idx="163">
                  <c:v>51.7</c:v>
                </c:pt>
                <c:pt idx="164">
                  <c:v>49</c:v>
                </c:pt>
                <c:pt idx="165">
                  <c:v>46.4</c:v>
                </c:pt>
                <c:pt idx="166">
                  <c:v>36.200000000000003</c:v>
                </c:pt>
                <c:pt idx="167">
                  <c:v>35.1</c:v>
                </c:pt>
                <c:pt idx="168">
                  <c:v>36.299999999999997</c:v>
                </c:pt>
                <c:pt idx="169">
                  <c:v>33.4</c:v>
                </c:pt>
                <c:pt idx="170">
                  <c:v>32.799999999999997</c:v>
                </c:pt>
                <c:pt idx="171">
                  <c:v>35.4</c:v>
                </c:pt>
                <c:pt idx="172">
                  <c:v>39.6</c:v>
                </c:pt>
                <c:pt idx="173">
                  <c:v>41.9</c:v>
                </c:pt>
                <c:pt idx="174">
                  <c:v>43.7</c:v>
                </c:pt>
                <c:pt idx="175">
                  <c:v>49.5</c:v>
                </c:pt>
                <c:pt idx="176">
                  <c:v>55</c:v>
                </c:pt>
                <c:pt idx="177">
                  <c:v>55.1</c:v>
                </c:pt>
                <c:pt idx="178">
                  <c:v>55.6</c:v>
                </c:pt>
                <c:pt idx="179">
                  <c:v>54.8</c:v>
                </c:pt>
                <c:pt idx="180">
                  <c:v>56.8</c:v>
                </c:pt>
                <c:pt idx="181">
                  <c:v>57.3</c:v>
                </c:pt>
                <c:pt idx="182">
                  <c:v>63.6</c:v>
                </c:pt>
                <c:pt idx="183">
                  <c:v>64.099999999999994</c:v>
                </c:pt>
                <c:pt idx="184">
                  <c:v>65.099999999999994</c:v>
                </c:pt>
                <c:pt idx="185">
                  <c:v>64</c:v>
                </c:pt>
                <c:pt idx="186">
                  <c:v>65.599999999999994</c:v>
                </c:pt>
                <c:pt idx="187">
                  <c:v>61.4</c:v>
                </c:pt>
                <c:pt idx="188">
                  <c:v>62.4</c:v>
                </c:pt>
                <c:pt idx="189">
                  <c:v>62.2</c:v>
                </c:pt>
                <c:pt idx="190">
                  <c:v>62.7</c:v>
                </c:pt>
                <c:pt idx="191">
                  <c:v>60.6</c:v>
                </c:pt>
                <c:pt idx="192">
                  <c:v>60.4</c:v>
                </c:pt>
                <c:pt idx="193">
                  <c:v>61.9</c:v>
                </c:pt>
                <c:pt idx="194">
                  <c:v>58.4</c:v>
                </c:pt>
                <c:pt idx="195">
                  <c:v>58</c:v>
                </c:pt>
                <c:pt idx="196">
                  <c:v>57.8</c:v>
                </c:pt>
                <c:pt idx="197">
                  <c:v>53.9</c:v>
                </c:pt>
                <c:pt idx="198">
                  <c:v>52.2</c:v>
                </c:pt>
                <c:pt idx="199">
                  <c:v>52.1</c:v>
                </c:pt>
                <c:pt idx="200">
                  <c:v>50.6</c:v>
                </c:pt>
                <c:pt idx="201">
                  <c:v>49</c:v>
                </c:pt>
                <c:pt idx="202">
                  <c:v>45.8</c:v>
                </c:pt>
                <c:pt idx="203">
                  <c:v>49.3</c:v>
                </c:pt>
                <c:pt idx="204">
                  <c:v>47.9</c:v>
                </c:pt>
                <c:pt idx="205">
                  <c:v>47.9</c:v>
                </c:pt>
                <c:pt idx="206">
                  <c:v>50.5</c:v>
                </c:pt>
                <c:pt idx="207">
                  <c:v>46.7</c:v>
                </c:pt>
                <c:pt idx="208">
                  <c:v>45.9</c:v>
                </c:pt>
                <c:pt idx="209">
                  <c:v>47.8</c:v>
                </c:pt>
                <c:pt idx="210">
                  <c:v>46.7</c:v>
                </c:pt>
                <c:pt idx="211">
                  <c:v>46.8</c:v>
                </c:pt>
                <c:pt idx="212">
                  <c:v>45.6</c:v>
                </c:pt>
                <c:pt idx="213">
                  <c:v>46.8</c:v>
                </c:pt>
                <c:pt idx="214">
                  <c:v>48.6</c:v>
                </c:pt>
                <c:pt idx="215">
                  <c:v>49.9</c:v>
                </c:pt>
                <c:pt idx="216">
                  <c:v>52.3</c:v>
                </c:pt>
                <c:pt idx="217">
                  <c:v>50</c:v>
                </c:pt>
                <c:pt idx="218">
                  <c:v>49.6</c:v>
                </c:pt>
                <c:pt idx="219">
                  <c:v>49</c:v>
                </c:pt>
                <c:pt idx="220">
                  <c:v>52.4</c:v>
                </c:pt>
                <c:pt idx="221">
                  <c:v>51.7</c:v>
                </c:pt>
                <c:pt idx="222">
                  <c:v>55.3</c:v>
                </c:pt>
                <c:pt idx="223">
                  <c:v>55.5</c:v>
                </c:pt>
                <c:pt idx="224">
                  <c:v>56.8</c:v>
                </c:pt>
                <c:pt idx="225">
                  <c:v>54.7</c:v>
                </c:pt>
                <c:pt idx="226">
                  <c:v>57</c:v>
                </c:pt>
                <c:pt idx="227">
                  <c:v>54.1</c:v>
                </c:pt>
                <c:pt idx="228">
                  <c:v>56.1</c:v>
                </c:pt>
                <c:pt idx="229">
                  <c:v>57</c:v>
                </c:pt>
                <c:pt idx="230">
                  <c:v>54.3</c:v>
                </c:pt>
                <c:pt idx="231">
                  <c:v>54.9</c:v>
                </c:pt>
                <c:pt idx="232">
                  <c:v>53.7</c:v>
                </c:pt>
                <c:pt idx="233">
                  <c:v>54.1</c:v>
                </c:pt>
                <c:pt idx="234">
                  <c:v>53.5</c:v>
                </c:pt>
                <c:pt idx="235">
                  <c:v>54.1</c:v>
                </c:pt>
                <c:pt idx="236">
                  <c:v>51.5</c:v>
                </c:pt>
                <c:pt idx="237">
                  <c:v>54.3</c:v>
                </c:pt>
                <c:pt idx="238">
                  <c:v>51.7</c:v>
                </c:pt>
                <c:pt idx="239">
                  <c:v>52.5</c:v>
                </c:pt>
                <c:pt idx="240">
                  <c:v>49.5</c:v>
                </c:pt>
                <c:pt idx="241">
                  <c:v>47.9</c:v>
                </c:pt>
                <c:pt idx="242">
                  <c:v>47.9</c:v>
                </c:pt>
                <c:pt idx="243">
                  <c:v>47.9</c:v>
                </c:pt>
                <c:pt idx="244">
                  <c:v>47.8</c:v>
                </c:pt>
                <c:pt idx="245">
                  <c:v>49.9</c:v>
                </c:pt>
                <c:pt idx="246">
                  <c:v>49.6</c:v>
                </c:pt>
                <c:pt idx="247">
                  <c:v>51.3</c:v>
                </c:pt>
                <c:pt idx="248">
                  <c:v>48</c:v>
                </c:pt>
                <c:pt idx="249">
                  <c:v>49.8</c:v>
                </c:pt>
                <c:pt idx="250">
                  <c:v>48.7</c:v>
                </c:pt>
                <c:pt idx="251">
                  <c:v>49.6</c:v>
                </c:pt>
                <c:pt idx="252">
                  <c:v>50.6</c:v>
                </c:pt>
                <c:pt idx="253">
                  <c:v>51</c:v>
                </c:pt>
                <c:pt idx="254">
                  <c:v>53.1</c:v>
                </c:pt>
                <c:pt idx="255">
                  <c:v>53.1</c:v>
                </c:pt>
                <c:pt idx="256">
                  <c:v>56.3</c:v>
                </c:pt>
                <c:pt idx="257">
                  <c:v>51.2</c:v>
                </c:pt>
                <c:pt idx="258">
                  <c:v>50.9</c:v>
                </c:pt>
                <c:pt idx="259">
                  <c:v>51.7</c:v>
                </c:pt>
                <c:pt idx="260">
                  <c:v>54.4</c:v>
                </c:pt>
                <c:pt idx="261">
                  <c:v>55.5</c:v>
                </c:pt>
                <c:pt idx="262">
                  <c:v>55.5</c:v>
                </c:pt>
                <c:pt idx="263">
                  <c:v>55.7</c:v>
                </c:pt>
                <c:pt idx="264">
                  <c:v>54.6</c:v>
                </c:pt>
                <c:pt idx="265">
                  <c:v>57.9</c:v>
                </c:pt>
                <c:pt idx="266">
                  <c:v>57.9</c:v>
                </c:pt>
                <c:pt idx="267">
                  <c:v>58.4</c:v>
                </c:pt>
                <c:pt idx="268">
                  <c:v>55.8</c:v>
                </c:pt>
                <c:pt idx="269">
                  <c:v>60.2</c:v>
                </c:pt>
                <c:pt idx="270">
                  <c:v>60.3</c:v>
                </c:pt>
                <c:pt idx="271">
                  <c:v>61.4</c:v>
                </c:pt>
                <c:pt idx="272">
                  <c:v>62.1</c:v>
                </c:pt>
                <c:pt idx="273">
                  <c:v>61.9</c:v>
                </c:pt>
                <c:pt idx="274">
                  <c:v>64.599999999999994</c:v>
                </c:pt>
                <c:pt idx="275">
                  <c:v>65.2</c:v>
                </c:pt>
                <c:pt idx="276">
                  <c:v>64.599999999999994</c:v>
                </c:pt>
                <c:pt idx="277">
                  <c:v>65.099999999999994</c:v>
                </c:pt>
                <c:pt idx="278">
                  <c:v>61.4</c:v>
                </c:pt>
                <c:pt idx="279">
                  <c:v>62.8</c:v>
                </c:pt>
                <c:pt idx="280">
                  <c:v>62.8</c:v>
                </c:pt>
                <c:pt idx="281">
                  <c:v>61.8</c:v>
                </c:pt>
                <c:pt idx="282">
                  <c:v>61.7</c:v>
                </c:pt>
                <c:pt idx="283">
                  <c:v>64.599999999999994</c:v>
                </c:pt>
                <c:pt idx="284">
                  <c:v>59.9</c:v>
                </c:pt>
                <c:pt idx="285">
                  <c:v>57.8</c:v>
                </c:pt>
                <c:pt idx="286">
                  <c:v>57.7</c:v>
                </c:pt>
                <c:pt idx="287">
                  <c:v>57.5</c:v>
                </c:pt>
                <c:pt idx="288">
                  <c:v>54.3</c:v>
                </c:pt>
                <c:pt idx="289">
                  <c:v>55.4</c:v>
                </c:pt>
                <c:pt idx="290">
                  <c:v>50.3</c:v>
                </c:pt>
                <c:pt idx="291">
                  <c:v>48.5</c:v>
                </c:pt>
                <c:pt idx="292">
                  <c:v>48.6</c:v>
                </c:pt>
                <c:pt idx="293">
                  <c:v>47.7</c:v>
                </c:pt>
                <c:pt idx="294">
                  <c:v>44.7</c:v>
                </c:pt>
                <c:pt idx="295">
                  <c:v>47.2</c:v>
                </c:pt>
                <c:pt idx="296">
                  <c:v>44.6</c:v>
                </c:pt>
                <c:pt idx="297">
                  <c:v>49.4</c:v>
                </c:pt>
                <c:pt idx="298">
                  <c:v>48.8</c:v>
                </c:pt>
                <c:pt idx="299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3B-467F-AB57-A8909E2FE6EE}"/>
            </c:ext>
          </c:extLst>
        </c:ser>
        <c:ser>
          <c:idx val="1"/>
          <c:order val="1"/>
          <c:tx>
            <c:strRef>
              <c:f>Switzerland!$D$1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Switzerland!$B$2:$B$301</c:f>
              <c:numCache>
                <c:formatCode>m/d/yyyy</c:formatCode>
                <c:ptCount val="300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44154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  <c:pt idx="277">
                  <c:v>43132</c:v>
                </c:pt>
                <c:pt idx="278">
                  <c:v>43160</c:v>
                </c:pt>
                <c:pt idx="279">
                  <c:v>43191</c:v>
                </c:pt>
                <c:pt idx="280">
                  <c:v>43221</c:v>
                </c:pt>
                <c:pt idx="281">
                  <c:v>43252</c:v>
                </c:pt>
                <c:pt idx="282">
                  <c:v>43282</c:v>
                </c:pt>
                <c:pt idx="283">
                  <c:v>43313</c:v>
                </c:pt>
                <c:pt idx="284">
                  <c:v>43344</c:v>
                </c:pt>
                <c:pt idx="285">
                  <c:v>43374</c:v>
                </c:pt>
                <c:pt idx="286">
                  <c:v>43405</c:v>
                </c:pt>
                <c:pt idx="287">
                  <c:v>43435</c:v>
                </c:pt>
                <c:pt idx="288">
                  <c:v>43466</c:v>
                </c:pt>
                <c:pt idx="289">
                  <c:v>43497</c:v>
                </c:pt>
                <c:pt idx="290">
                  <c:v>43525</c:v>
                </c:pt>
                <c:pt idx="291">
                  <c:v>43556</c:v>
                </c:pt>
                <c:pt idx="292">
                  <c:v>43586</c:v>
                </c:pt>
                <c:pt idx="293">
                  <c:v>43617</c:v>
                </c:pt>
                <c:pt idx="294">
                  <c:v>43647</c:v>
                </c:pt>
                <c:pt idx="295">
                  <c:v>43678</c:v>
                </c:pt>
                <c:pt idx="296">
                  <c:v>43709</c:v>
                </c:pt>
                <c:pt idx="297">
                  <c:v>43739</c:v>
                </c:pt>
                <c:pt idx="298">
                  <c:v>43770</c:v>
                </c:pt>
                <c:pt idx="299">
                  <c:v>43800</c:v>
                </c:pt>
              </c:numCache>
            </c:numRef>
          </c:cat>
          <c:val>
            <c:numRef>
              <c:f>Switzerland!$D$2:$D$301</c:f>
              <c:numCache>
                <c:formatCode>0.00</c:formatCode>
                <c:ptCount val="300"/>
                <c:pt idx="1">
                  <c:v>-2.6000000000000014</c:v>
                </c:pt>
                <c:pt idx="2">
                  <c:v>0.39999999999999858</c:v>
                </c:pt>
                <c:pt idx="3">
                  <c:v>-2.1999999999999957</c:v>
                </c:pt>
                <c:pt idx="4">
                  <c:v>-0.20000000000000284</c:v>
                </c:pt>
                <c:pt idx="5">
                  <c:v>-1</c:v>
                </c:pt>
                <c:pt idx="6">
                  <c:v>-7.1000000000000014</c:v>
                </c:pt>
                <c:pt idx="7">
                  <c:v>4.5</c:v>
                </c:pt>
                <c:pt idx="8">
                  <c:v>0.60000000000000142</c:v>
                </c:pt>
                <c:pt idx="9">
                  <c:v>-3.3999999999999986</c:v>
                </c:pt>
                <c:pt idx="10">
                  <c:v>-1.7999999999999972</c:v>
                </c:pt>
                <c:pt idx="11">
                  <c:v>-1.6000000000000014</c:v>
                </c:pt>
                <c:pt idx="12">
                  <c:v>3</c:v>
                </c:pt>
                <c:pt idx="13">
                  <c:v>-0.89999999999999858</c:v>
                </c:pt>
                <c:pt idx="14">
                  <c:v>-0.80000000000000426</c:v>
                </c:pt>
                <c:pt idx="15">
                  <c:v>-3.6999999999999957</c:v>
                </c:pt>
                <c:pt idx="16">
                  <c:v>-4.3000000000000043</c:v>
                </c:pt>
                <c:pt idx="17">
                  <c:v>5.2000000000000028</c:v>
                </c:pt>
                <c:pt idx="18">
                  <c:v>1.6000000000000014</c:v>
                </c:pt>
                <c:pt idx="19">
                  <c:v>-0.5</c:v>
                </c:pt>
                <c:pt idx="20">
                  <c:v>0.59999999999999432</c:v>
                </c:pt>
                <c:pt idx="21">
                  <c:v>0.40000000000000568</c:v>
                </c:pt>
                <c:pt idx="22">
                  <c:v>-1.6000000000000014</c:v>
                </c:pt>
                <c:pt idx="23">
                  <c:v>3.7999999999999972</c:v>
                </c:pt>
                <c:pt idx="24">
                  <c:v>0.70000000000000284</c:v>
                </c:pt>
                <c:pt idx="25">
                  <c:v>2.6000000000000014</c:v>
                </c:pt>
                <c:pt idx="26">
                  <c:v>-0.5</c:v>
                </c:pt>
                <c:pt idx="27">
                  <c:v>1.0999999999999943</c:v>
                </c:pt>
                <c:pt idx="28">
                  <c:v>1.1000000000000014</c:v>
                </c:pt>
                <c:pt idx="29">
                  <c:v>0.80000000000000426</c:v>
                </c:pt>
                <c:pt idx="30">
                  <c:v>5</c:v>
                </c:pt>
                <c:pt idx="31">
                  <c:v>-3.6000000000000014</c:v>
                </c:pt>
                <c:pt idx="32">
                  <c:v>0.10000000000000142</c:v>
                </c:pt>
                <c:pt idx="33">
                  <c:v>0.89999999999999858</c:v>
                </c:pt>
                <c:pt idx="34">
                  <c:v>1.5</c:v>
                </c:pt>
                <c:pt idx="35">
                  <c:v>-0.70000000000000284</c:v>
                </c:pt>
                <c:pt idx="36">
                  <c:v>-1.5</c:v>
                </c:pt>
                <c:pt idx="37">
                  <c:v>-0.10000000000000142</c:v>
                </c:pt>
                <c:pt idx="38">
                  <c:v>-9.9999999999994316E-2</c:v>
                </c:pt>
                <c:pt idx="39">
                  <c:v>0.39999999999999858</c:v>
                </c:pt>
                <c:pt idx="40">
                  <c:v>-0.80000000000000426</c:v>
                </c:pt>
                <c:pt idx="41">
                  <c:v>-2.1999999999999957</c:v>
                </c:pt>
                <c:pt idx="42">
                  <c:v>1.1000000000000014</c:v>
                </c:pt>
                <c:pt idx="43">
                  <c:v>-0.80000000000000426</c:v>
                </c:pt>
                <c:pt idx="44">
                  <c:v>-4.1999999999999957</c:v>
                </c:pt>
                <c:pt idx="45">
                  <c:v>-0.5</c:v>
                </c:pt>
                <c:pt idx="46">
                  <c:v>-0.30000000000000426</c:v>
                </c:pt>
                <c:pt idx="47">
                  <c:v>0.89999999999999858</c:v>
                </c:pt>
                <c:pt idx="48">
                  <c:v>-4.5999999999999943</c:v>
                </c:pt>
                <c:pt idx="49">
                  <c:v>2</c:v>
                </c:pt>
                <c:pt idx="50">
                  <c:v>1.0999999999999943</c:v>
                </c:pt>
                <c:pt idx="51">
                  <c:v>1.9000000000000057</c:v>
                </c:pt>
                <c:pt idx="52">
                  <c:v>0.69999999999999574</c:v>
                </c:pt>
                <c:pt idx="53">
                  <c:v>0.80000000000000426</c:v>
                </c:pt>
                <c:pt idx="54">
                  <c:v>2.7999999999999972</c:v>
                </c:pt>
                <c:pt idx="55">
                  <c:v>0</c:v>
                </c:pt>
                <c:pt idx="56">
                  <c:v>3.2999999999999972</c:v>
                </c:pt>
                <c:pt idx="57">
                  <c:v>3</c:v>
                </c:pt>
                <c:pt idx="58">
                  <c:v>-0.29999999999999716</c:v>
                </c:pt>
                <c:pt idx="59">
                  <c:v>0.20000000000000284</c:v>
                </c:pt>
                <c:pt idx="60">
                  <c:v>-3.3000000000000043</c:v>
                </c:pt>
                <c:pt idx="61">
                  <c:v>2.2000000000000028</c:v>
                </c:pt>
                <c:pt idx="62">
                  <c:v>1.2999999999999972</c:v>
                </c:pt>
                <c:pt idx="63">
                  <c:v>1.8000000000000043</c:v>
                </c:pt>
                <c:pt idx="64">
                  <c:v>9.9999999999994316E-2</c:v>
                </c:pt>
                <c:pt idx="65">
                  <c:v>0.29999999999999716</c:v>
                </c:pt>
                <c:pt idx="66">
                  <c:v>-3.9999999999999929</c:v>
                </c:pt>
                <c:pt idx="67">
                  <c:v>1.8999999999999986</c:v>
                </c:pt>
                <c:pt idx="68">
                  <c:v>0.60000000000000142</c:v>
                </c:pt>
                <c:pt idx="69">
                  <c:v>0.5</c:v>
                </c:pt>
                <c:pt idx="70">
                  <c:v>-1.7000000000000028</c:v>
                </c:pt>
                <c:pt idx="71">
                  <c:v>-1.8999999999999986</c:v>
                </c:pt>
                <c:pt idx="72">
                  <c:v>-2.2999999999999972</c:v>
                </c:pt>
                <c:pt idx="73">
                  <c:v>-2.5</c:v>
                </c:pt>
                <c:pt idx="74">
                  <c:v>-3.2000000000000028</c:v>
                </c:pt>
                <c:pt idx="75">
                  <c:v>-4.6000000000000014</c:v>
                </c:pt>
                <c:pt idx="76">
                  <c:v>0.70000000000000284</c:v>
                </c:pt>
                <c:pt idx="77">
                  <c:v>-0.30000000000000426</c:v>
                </c:pt>
                <c:pt idx="78">
                  <c:v>-3.0999999999999943</c:v>
                </c:pt>
                <c:pt idx="79">
                  <c:v>-0.90000000000000568</c:v>
                </c:pt>
                <c:pt idx="80">
                  <c:v>1.4000000000000057</c:v>
                </c:pt>
                <c:pt idx="81">
                  <c:v>-3.3000000000000043</c:v>
                </c:pt>
                <c:pt idx="82">
                  <c:v>-2.1999999999999957</c:v>
                </c:pt>
                <c:pt idx="83">
                  <c:v>2.0999999999999943</c:v>
                </c:pt>
                <c:pt idx="84">
                  <c:v>3.4000000000000057</c:v>
                </c:pt>
                <c:pt idx="85">
                  <c:v>2</c:v>
                </c:pt>
                <c:pt idx="86">
                  <c:v>1.2999999999999972</c:v>
                </c:pt>
                <c:pt idx="87">
                  <c:v>0.79999999999999716</c:v>
                </c:pt>
                <c:pt idx="88">
                  <c:v>1.3000000000000043</c:v>
                </c:pt>
                <c:pt idx="89">
                  <c:v>-0.60000000000000142</c:v>
                </c:pt>
                <c:pt idx="90">
                  <c:v>-0.10000000000000142</c:v>
                </c:pt>
                <c:pt idx="91">
                  <c:v>-2.8999999999999986</c:v>
                </c:pt>
                <c:pt idx="92">
                  <c:v>-0.39999999999999858</c:v>
                </c:pt>
                <c:pt idx="93">
                  <c:v>0.39999999999999858</c:v>
                </c:pt>
                <c:pt idx="94">
                  <c:v>5.7000000000000028</c:v>
                </c:pt>
                <c:pt idx="95">
                  <c:v>-5.9000000000000057</c:v>
                </c:pt>
                <c:pt idx="96">
                  <c:v>1.7000000000000028</c:v>
                </c:pt>
                <c:pt idx="97">
                  <c:v>1.2999999999999972</c:v>
                </c:pt>
                <c:pt idx="98">
                  <c:v>-3.3999999999999986</c:v>
                </c:pt>
                <c:pt idx="99">
                  <c:v>-0.10000000000000142</c:v>
                </c:pt>
                <c:pt idx="100">
                  <c:v>-2.5999999999999943</c:v>
                </c:pt>
                <c:pt idx="101">
                  <c:v>0.5</c:v>
                </c:pt>
                <c:pt idx="102">
                  <c:v>4.8999999999999986</c:v>
                </c:pt>
                <c:pt idx="103">
                  <c:v>2.6999999999999957</c:v>
                </c:pt>
                <c:pt idx="104">
                  <c:v>0.90000000000000568</c:v>
                </c:pt>
                <c:pt idx="105">
                  <c:v>2.0999999999999943</c:v>
                </c:pt>
                <c:pt idx="106">
                  <c:v>0.80000000000000426</c:v>
                </c:pt>
                <c:pt idx="107">
                  <c:v>-1.3000000000000043</c:v>
                </c:pt>
                <c:pt idx="108">
                  <c:v>2.7000000000000028</c:v>
                </c:pt>
                <c:pt idx="109">
                  <c:v>-2.6000000000000014</c:v>
                </c:pt>
                <c:pt idx="110">
                  <c:v>5</c:v>
                </c:pt>
                <c:pt idx="111">
                  <c:v>-0.29999999999999716</c:v>
                </c:pt>
                <c:pt idx="112">
                  <c:v>-0.70000000000000284</c:v>
                </c:pt>
                <c:pt idx="113">
                  <c:v>-0.29999999999999716</c:v>
                </c:pt>
                <c:pt idx="114">
                  <c:v>-2.7000000000000028</c:v>
                </c:pt>
                <c:pt idx="115">
                  <c:v>0.30000000000000426</c:v>
                </c:pt>
                <c:pt idx="116">
                  <c:v>0.79999999999999716</c:v>
                </c:pt>
                <c:pt idx="117">
                  <c:v>-1.2000000000000028</c:v>
                </c:pt>
                <c:pt idx="118">
                  <c:v>-1.0999999999999943</c:v>
                </c:pt>
                <c:pt idx="119">
                  <c:v>0.39999999999999858</c:v>
                </c:pt>
                <c:pt idx="120">
                  <c:v>-1.7000000000000028</c:v>
                </c:pt>
                <c:pt idx="121">
                  <c:v>-4.7999999999999972</c:v>
                </c:pt>
                <c:pt idx="122">
                  <c:v>4.1000000000000014</c:v>
                </c:pt>
                <c:pt idx="123">
                  <c:v>-0.5</c:v>
                </c:pt>
                <c:pt idx="124">
                  <c:v>1.1999999999999957</c:v>
                </c:pt>
                <c:pt idx="125">
                  <c:v>-0.39999999999999858</c:v>
                </c:pt>
                <c:pt idx="126">
                  <c:v>-0.20000000000000284</c:v>
                </c:pt>
                <c:pt idx="127">
                  <c:v>-1.0999999999999943</c:v>
                </c:pt>
                <c:pt idx="128">
                  <c:v>7.7999999999999972</c:v>
                </c:pt>
                <c:pt idx="129">
                  <c:v>-0.39999999999999858</c:v>
                </c:pt>
                <c:pt idx="130">
                  <c:v>-1.6000000000000014</c:v>
                </c:pt>
                <c:pt idx="131">
                  <c:v>0.10000000000000142</c:v>
                </c:pt>
                <c:pt idx="132">
                  <c:v>1.7999999999999972</c:v>
                </c:pt>
                <c:pt idx="133">
                  <c:v>2.3999999999999986</c:v>
                </c:pt>
                <c:pt idx="134">
                  <c:v>2</c:v>
                </c:pt>
                <c:pt idx="135">
                  <c:v>0.60000000000000142</c:v>
                </c:pt>
                <c:pt idx="136">
                  <c:v>0.39999999999999858</c:v>
                </c:pt>
                <c:pt idx="137">
                  <c:v>0.10000000000000142</c:v>
                </c:pt>
                <c:pt idx="138">
                  <c:v>0.60000000000000142</c:v>
                </c:pt>
                <c:pt idx="139">
                  <c:v>1.4000000000000057</c:v>
                </c:pt>
                <c:pt idx="140">
                  <c:v>-0.10000000000000853</c:v>
                </c:pt>
                <c:pt idx="141">
                  <c:v>-2.1999999999999957</c:v>
                </c:pt>
                <c:pt idx="142">
                  <c:v>2.6000000000000014</c:v>
                </c:pt>
                <c:pt idx="143">
                  <c:v>0.70000000000000284</c:v>
                </c:pt>
                <c:pt idx="144">
                  <c:v>-4.5000000000000071</c:v>
                </c:pt>
                <c:pt idx="145">
                  <c:v>1.8000000000000043</c:v>
                </c:pt>
                <c:pt idx="146">
                  <c:v>-3</c:v>
                </c:pt>
                <c:pt idx="147">
                  <c:v>0.5</c:v>
                </c:pt>
                <c:pt idx="148">
                  <c:v>-1.8000000000000043</c:v>
                </c:pt>
                <c:pt idx="149">
                  <c:v>3</c:v>
                </c:pt>
                <c:pt idx="150">
                  <c:v>-0.29999999999999716</c:v>
                </c:pt>
                <c:pt idx="151">
                  <c:v>0.39999999999999858</c:v>
                </c:pt>
                <c:pt idx="152">
                  <c:v>-3.6000000000000014</c:v>
                </c:pt>
                <c:pt idx="153">
                  <c:v>1.8000000000000043</c:v>
                </c:pt>
                <c:pt idx="154">
                  <c:v>0.69999999999999574</c:v>
                </c:pt>
                <c:pt idx="155">
                  <c:v>-0.10000000000000142</c:v>
                </c:pt>
                <c:pt idx="156">
                  <c:v>-9.9999999999994316E-2</c:v>
                </c:pt>
                <c:pt idx="157">
                  <c:v>-1.1000000000000014</c:v>
                </c:pt>
                <c:pt idx="158">
                  <c:v>-2.7000000000000028</c:v>
                </c:pt>
                <c:pt idx="159">
                  <c:v>-2.1999999999999957</c:v>
                </c:pt>
                <c:pt idx="160">
                  <c:v>-0.40000000000000568</c:v>
                </c:pt>
                <c:pt idx="161">
                  <c:v>-0.59999999999999432</c:v>
                </c:pt>
                <c:pt idx="162">
                  <c:v>-2.2000000000000028</c:v>
                </c:pt>
                <c:pt idx="163">
                  <c:v>-0.79999999999999716</c:v>
                </c:pt>
                <c:pt idx="164">
                  <c:v>-2.7000000000000028</c:v>
                </c:pt>
                <c:pt idx="165">
                  <c:v>-2.6000000000000014</c:v>
                </c:pt>
                <c:pt idx="166">
                  <c:v>-10.199999999999996</c:v>
                </c:pt>
                <c:pt idx="167">
                  <c:v>-1.1000000000000014</c:v>
                </c:pt>
                <c:pt idx="168">
                  <c:v>1.1999999999999957</c:v>
                </c:pt>
                <c:pt idx="169">
                  <c:v>-2.8999999999999986</c:v>
                </c:pt>
                <c:pt idx="170">
                  <c:v>-0.60000000000000142</c:v>
                </c:pt>
                <c:pt idx="171">
                  <c:v>2.6000000000000014</c:v>
                </c:pt>
                <c:pt idx="172">
                  <c:v>4.2000000000000028</c:v>
                </c:pt>
                <c:pt idx="173">
                  <c:v>2.2999999999999972</c:v>
                </c:pt>
                <c:pt idx="174">
                  <c:v>1.8000000000000043</c:v>
                </c:pt>
                <c:pt idx="175">
                  <c:v>5.7999999999999972</c:v>
                </c:pt>
                <c:pt idx="176">
                  <c:v>5.5</c:v>
                </c:pt>
                <c:pt idx="177">
                  <c:v>0.10000000000000142</c:v>
                </c:pt>
                <c:pt idx="178">
                  <c:v>0.5</c:v>
                </c:pt>
                <c:pt idx="179">
                  <c:v>-0.80000000000000426</c:v>
                </c:pt>
                <c:pt idx="180">
                  <c:v>2</c:v>
                </c:pt>
                <c:pt idx="181">
                  <c:v>0.5</c:v>
                </c:pt>
                <c:pt idx="182">
                  <c:v>6.3000000000000043</c:v>
                </c:pt>
                <c:pt idx="183">
                  <c:v>0.49999999999999289</c:v>
                </c:pt>
                <c:pt idx="184">
                  <c:v>1</c:v>
                </c:pt>
                <c:pt idx="185">
                  <c:v>-1.0999999999999943</c:v>
                </c:pt>
                <c:pt idx="186">
                  <c:v>1.5999999999999943</c:v>
                </c:pt>
                <c:pt idx="187">
                  <c:v>-4.1999999999999957</c:v>
                </c:pt>
                <c:pt idx="188">
                  <c:v>1</c:v>
                </c:pt>
                <c:pt idx="189">
                  <c:v>-0.19999999999999574</c:v>
                </c:pt>
                <c:pt idx="190">
                  <c:v>0.5</c:v>
                </c:pt>
                <c:pt idx="191">
                  <c:v>-2.1000000000000014</c:v>
                </c:pt>
                <c:pt idx="192">
                  <c:v>-0.20000000000000284</c:v>
                </c:pt>
                <c:pt idx="193">
                  <c:v>1.5</c:v>
                </c:pt>
                <c:pt idx="194">
                  <c:v>-3.5</c:v>
                </c:pt>
                <c:pt idx="195">
                  <c:v>-0.39999999999999858</c:v>
                </c:pt>
                <c:pt idx="196">
                  <c:v>-0.20000000000000284</c:v>
                </c:pt>
                <c:pt idx="197">
                  <c:v>-3.8999999999999986</c:v>
                </c:pt>
                <c:pt idx="198">
                  <c:v>-1.6999999999999957</c:v>
                </c:pt>
                <c:pt idx="199">
                  <c:v>-0.10000000000000142</c:v>
                </c:pt>
                <c:pt idx="200">
                  <c:v>-1.5</c:v>
                </c:pt>
                <c:pt idx="201">
                  <c:v>-1.6000000000000014</c:v>
                </c:pt>
                <c:pt idx="202">
                  <c:v>-3.2000000000000028</c:v>
                </c:pt>
                <c:pt idx="203">
                  <c:v>3.5</c:v>
                </c:pt>
                <c:pt idx="204">
                  <c:v>-1.3999999999999986</c:v>
                </c:pt>
                <c:pt idx="205">
                  <c:v>0</c:v>
                </c:pt>
                <c:pt idx="206">
                  <c:v>2.6000000000000014</c:v>
                </c:pt>
                <c:pt idx="207">
                  <c:v>-3.7999999999999972</c:v>
                </c:pt>
                <c:pt idx="208">
                  <c:v>-0.80000000000000426</c:v>
                </c:pt>
                <c:pt idx="209">
                  <c:v>1.8999999999999986</c:v>
                </c:pt>
                <c:pt idx="210">
                  <c:v>-1.0999999999999943</c:v>
                </c:pt>
                <c:pt idx="211">
                  <c:v>9.9999999999994316E-2</c:v>
                </c:pt>
                <c:pt idx="212">
                  <c:v>-1.1999999999999957</c:v>
                </c:pt>
                <c:pt idx="213">
                  <c:v>1.1999999999999957</c:v>
                </c:pt>
                <c:pt idx="214">
                  <c:v>1.8000000000000043</c:v>
                </c:pt>
                <c:pt idx="215">
                  <c:v>1.2999999999999972</c:v>
                </c:pt>
                <c:pt idx="216">
                  <c:v>2.3999999999999986</c:v>
                </c:pt>
                <c:pt idx="217">
                  <c:v>-2.2999999999999972</c:v>
                </c:pt>
                <c:pt idx="218">
                  <c:v>-0.39999999999999858</c:v>
                </c:pt>
                <c:pt idx="219">
                  <c:v>-0.60000000000000142</c:v>
                </c:pt>
                <c:pt idx="220">
                  <c:v>3.3999999999999986</c:v>
                </c:pt>
                <c:pt idx="221">
                  <c:v>-0.69999999999999574</c:v>
                </c:pt>
                <c:pt idx="222">
                  <c:v>3.5999999999999943</c:v>
                </c:pt>
                <c:pt idx="223">
                  <c:v>0.20000000000000284</c:v>
                </c:pt>
                <c:pt idx="224">
                  <c:v>1.2999999999999972</c:v>
                </c:pt>
                <c:pt idx="225">
                  <c:v>-2.0999999999999943</c:v>
                </c:pt>
                <c:pt idx="226">
                  <c:v>2.2999999999999972</c:v>
                </c:pt>
                <c:pt idx="227">
                  <c:v>-2.8999999999999986</c:v>
                </c:pt>
                <c:pt idx="228">
                  <c:v>2</c:v>
                </c:pt>
                <c:pt idx="229">
                  <c:v>0.89999999999999858</c:v>
                </c:pt>
                <c:pt idx="230">
                  <c:v>-2.7000000000000028</c:v>
                </c:pt>
                <c:pt idx="231">
                  <c:v>0.60000000000000142</c:v>
                </c:pt>
                <c:pt idx="232">
                  <c:v>-1.1999999999999957</c:v>
                </c:pt>
                <c:pt idx="233">
                  <c:v>0.39999999999999858</c:v>
                </c:pt>
                <c:pt idx="234">
                  <c:v>-0.60000000000000142</c:v>
                </c:pt>
                <c:pt idx="235">
                  <c:v>0.60000000000000142</c:v>
                </c:pt>
                <c:pt idx="236">
                  <c:v>-2.6000000000000014</c:v>
                </c:pt>
                <c:pt idx="237">
                  <c:v>2.7999999999999972</c:v>
                </c:pt>
                <c:pt idx="238">
                  <c:v>-2.5999999999999943</c:v>
                </c:pt>
                <c:pt idx="239">
                  <c:v>0.79999999999999716</c:v>
                </c:pt>
                <c:pt idx="240">
                  <c:v>-3</c:v>
                </c:pt>
                <c:pt idx="241">
                  <c:v>-1.6000000000000014</c:v>
                </c:pt>
                <c:pt idx="242">
                  <c:v>0</c:v>
                </c:pt>
                <c:pt idx="243">
                  <c:v>0</c:v>
                </c:pt>
                <c:pt idx="244">
                  <c:v>-0.10000000000000142</c:v>
                </c:pt>
                <c:pt idx="245">
                  <c:v>2.1000000000000014</c:v>
                </c:pt>
                <c:pt idx="246">
                  <c:v>-0.29999999999999716</c:v>
                </c:pt>
                <c:pt idx="247">
                  <c:v>1.6999999999999957</c:v>
                </c:pt>
                <c:pt idx="248">
                  <c:v>-3.2999999999999972</c:v>
                </c:pt>
                <c:pt idx="249">
                  <c:v>1.7999999999999972</c:v>
                </c:pt>
                <c:pt idx="250">
                  <c:v>-1.0999999999999943</c:v>
                </c:pt>
                <c:pt idx="251">
                  <c:v>0.89999999999999858</c:v>
                </c:pt>
                <c:pt idx="252">
                  <c:v>1</c:v>
                </c:pt>
                <c:pt idx="253">
                  <c:v>0.39999999999999858</c:v>
                </c:pt>
                <c:pt idx="254">
                  <c:v>2.1000000000000014</c:v>
                </c:pt>
                <c:pt idx="255">
                  <c:v>0</c:v>
                </c:pt>
                <c:pt idx="256">
                  <c:v>3.1999999999999957</c:v>
                </c:pt>
                <c:pt idx="257">
                  <c:v>-5.0999999999999943</c:v>
                </c:pt>
                <c:pt idx="258">
                  <c:v>-0.30000000000000426</c:v>
                </c:pt>
                <c:pt idx="259">
                  <c:v>0.80000000000000426</c:v>
                </c:pt>
                <c:pt idx="260">
                  <c:v>2.6999999999999957</c:v>
                </c:pt>
                <c:pt idx="261">
                  <c:v>1.1000000000000014</c:v>
                </c:pt>
                <c:pt idx="262">
                  <c:v>0</c:v>
                </c:pt>
                <c:pt idx="263">
                  <c:v>0.20000000000000284</c:v>
                </c:pt>
                <c:pt idx="264">
                  <c:v>-1.1000000000000014</c:v>
                </c:pt>
                <c:pt idx="265">
                  <c:v>3.2999999999999972</c:v>
                </c:pt>
                <c:pt idx="266">
                  <c:v>0</c:v>
                </c:pt>
                <c:pt idx="267">
                  <c:v>0.5</c:v>
                </c:pt>
                <c:pt idx="268">
                  <c:v>-2.6000000000000014</c:v>
                </c:pt>
                <c:pt idx="269">
                  <c:v>4.4000000000000057</c:v>
                </c:pt>
                <c:pt idx="270">
                  <c:v>9.9999999999994316E-2</c:v>
                </c:pt>
                <c:pt idx="271">
                  <c:v>1.1000000000000014</c:v>
                </c:pt>
                <c:pt idx="272">
                  <c:v>0.70000000000000284</c:v>
                </c:pt>
                <c:pt idx="273">
                  <c:v>-0.20000000000000284</c:v>
                </c:pt>
                <c:pt idx="274">
                  <c:v>2.6999999999999957</c:v>
                </c:pt>
                <c:pt idx="275">
                  <c:v>0.60000000000000853</c:v>
                </c:pt>
                <c:pt idx="276">
                  <c:v>-0.60000000000000853</c:v>
                </c:pt>
                <c:pt idx="277">
                  <c:v>0.5</c:v>
                </c:pt>
                <c:pt idx="278">
                  <c:v>-3.6999999999999957</c:v>
                </c:pt>
                <c:pt idx="279">
                  <c:v>1.3999999999999986</c:v>
                </c:pt>
                <c:pt idx="280">
                  <c:v>0</c:v>
                </c:pt>
                <c:pt idx="281">
                  <c:v>-1</c:v>
                </c:pt>
                <c:pt idx="282">
                  <c:v>-9.9999999999994316E-2</c:v>
                </c:pt>
                <c:pt idx="283">
                  <c:v>2.8999999999999915</c:v>
                </c:pt>
                <c:pt idx="284">
                  <c:v>-4.6999999999999957</c:v>
                </c:pt>
                <c:pt idx="285">
                  <c:v>-2.1000000000000014</c:v>
                </c:pt>
                <c:pt idx="286">
                  <c:v>-9.9999999999994316E-2</c:v>
                </c:pt>
                <c:pt idx="287">
                  <c:v>-0.20000000000000284</c:v>
                </c:pt>
                <c:pt idx="288">
                  <c:v>-3.2000000000000028</c:v>
                </c:pt>
                <c:pt idx="289">
                  <c:v>1.1000000000000014</c:v>
                </c:pt>
                <c:pt idx="290">
                  <c:v>-5.1000000000000014</c:v>
                </c:pt>
                <c:pt idx="291">
                  <c:v>-1.7999999999999972</c:v>
                </c:pt>
                <c:pt idx="292">
                  <c:v>0.10000000000000142</c:v>
                </c:pt>
                <c:pt idx="293">
                  <c:v>-0.89999999999999858</c:v>
                </c:pt>
                <c:pt idx="294">
                  <c:v>-3</c:v>
                </c:pt>
                <c:pt idx="295">
                  <c:v>2.5</c:v>
                </c:pt>
                <c:pt idx="296">
                  <c:v>-2.6000000000000014</c:v>
                </c:pt>
                <c:pt idx="297">
                  <c:v>4.7999999999999972</c:v>
                </c:pt>
                <c:pt idx="298">
                  <c:v>-0.60000000000000142</c:v>
                </c:pt>
                <c:pt idx="299">
                  <c:v>1.4000000000000057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3B-467F-AB57-A8909E2FE6EE}"/>
            </c:ext>
          </c:extLst>
        </c:ser>
        <c:ser>
          <c:idx val="2"/>
          <c:order val="2"/>
          <c:tx>
            <c:strRef>
              <c:f>Switzerland!$E$1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Switzerland!$B$2:$B$301</c:f>
              <c:numCache>
                <c:formatCode>m/d/yyyy</c:formatCode>
                <c:ptCount val="300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44154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  <c:pt idx="277">
                  <c:v>43132</c:v>
                </c:pt>
                <c:pt idx="278">
                  <c:v>43160</c:v>
                </c:pt>
                <c:pt idx="279">
                  <c:v>43191</c:v>
                </c:pt>
                <c:pt idx="280">
                  <c:v>43221</c:v>
                </c:pt>
                <c:pt idx="281">
                  <c:v>43252</c:v>
                </c:pt>
                <c:pt idx="282">
                  <c:v>43282</c:v>
                </c:pt>
                <c:pt idx="283">
                  <c:v>43313</c:v>
                </c:pt>
                <c:pt idx="284">
                  <c:v>43344</c:v>
                </c:pt>
                <c:pt idx="285">
                  <c:v>43374</c:v>
                </c:pt>
                <c:pt idx="286">
                  <c:v>43405</c:v>
                </c:pt>
                <c:pt idx="287">
                  <c:v>43435</c:v>
                </c:pt>
                <c:pt idx="288">
                  <c:v>43466</c:v>
                </c:pt>
                <c:pt idx="289">
                  <c:v>43497</c:v>
                </c:pt>
                <c:pt idx="290">
                  <c:v>43525</c:v>
                </c:pt>
                <c:pt idx="291">
                  <c:v>43556</c:v>
                </c:pt>
                <c:pt idx="292">
                  <c:v>43586</c:v>
                </c:pt>
                <c:pt idx="293">
                  <c:v>43617</c:v>
                </c:pt>
                <c:pt idx="294">
                  <c:v>43647</c:v>
                </c:pt>
                <c:pt idx="295">
                  <c:v>43678</c:v>
                </c:pt>
                <c:pt idx="296">
                  <c:v>43709</c:v>
                </c:pt>
                <c:pt idx="297">
                  <c:v>43739</c:v>
                </c:pt>
                <c:pt idx="298">
                  <c:v>43770</c:v>
                </c:pt>
                <c:pt idx="299">
                  <c:v>43800</c:v>
                </c:pt>
              </c:numCache>
            </c:numRef>
          </c:cat>
          <c:val>
            <c:numRef>
              <c:f>Switzerland!$E$2:$E$301</c:f>
              <c:numCache>
                <c:formatCode>0.00</c:formatCode>
                <c:ptCount val="3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54.827272727272728</c:v>
                </c:pt>
                <c:pt idx="12">
                  <c:v>53.790909090909082</c:v>
                </c:pt>
                <c:pt idx="13">
                  <c:v>52.909090909090907</c:v>
                </c:pt>
                <c:pt idx="14">
                  <c:v>51.918181818181822</c:v>
                </c:pt>
                <c:pt idx="15">
                  <c:v>50.790909090909096</c:v>
                </c:pt>
                <c:pt idx="16">
                  <c:v>49.290909090909096</c:v>
                </c:pt>
                <c:pt idx="17">
                  <c:v>48.354545454545445</c:v>
                </c:pt>
                <c:pt idx="18">
                  <c:v>48.258333333333326</c:v>
                </c:pt>
                <c:pt idx="19">
                  <c:v>47.708333333333336</c:v>
                </c:pt>
                <c:pt idx="20">
                  <c:v>47.158333333333331</c:v>
                </c:pt>
                <c:pt idx="21">
                  <c:v>46.925000000000004</c:v>
                </c:pt>
                <c:pt idx="22">
                  <c:v>46.708333333333336</c:v>
                </c:pt>
                <c:pt idx="23">
                  <c:v>46.941666666666663</c:v>
                </c:pt>
                <c:pt idx="24">
                  <c:v>46.983333333333341</c:v>
                </c:pt>
                <c:pt idx="25">
                  <c:v>47.31666666666667</c:v>
                </c:pt>
                <c:pt idx="26">
                  <c:v>47.675000000000004</c:v>
                </c:pt>
                <c:pt idx="27">
                  <c:v>48.43333333333333</c:v>
                </c:pt>
                <c:pt idx="28">
                  <c:v>49.641666666666659</c:v>
                </c:pt>
                <c:pt idx="29">
                  <c:v>50.483333333333341</c:v>
                </c:pt>
                <c:pt idx="30">
                  <c:v>51.608333333333341</c:v>
                </c:pt>
                <c:pt idx="31">
                  <c:v>52.475000000000001</c:v>
                </c:pt>
                <c:pt idx="32">
                  <c:v>53.300000000000004</c:v>
                </c:pt>
                <c:pt idx="33">
                  <c:v>54.166666666666664</c:v>
                </c:pt>
                <c:pt idx="34">
                  <c:v>55.291666666666664</c:v>
                </c:pt>
                <c:pt idx="35">
                  <c:v>56.041666666666664</c:v>
                </c:pt>
                <c:pt idx="36">
                  <c:v>56.608333333333327</c:v>
                </c:pt>
                <c:pt idx="37">
                  <c:v>56.949999999999996</c:v>
                </c:pt>
                <c:pt idx="38">
                  <c:v>57.324999999999996</c:v>
                </c:pt>
                <c:pt idx="39">
                  <c:v>57.641666666666673</c:v>
                </c:pt>
                <c:pt idx="40">
                  <c:v>57.800000000000004</c:v>
                </c:pt>
                <c:pt idx="41">
                  <c:v>57.708333333333336</c:v>
                </c:pt>
                <c:pt idx="42">
                  <c:v>57.291666666666664</c:v>
                </c:pt>
                <c:pt idx="43">
                  <c:v>57.108333333333341</c:v>
                </c:pt>
                <c:pt idx="44">
                  <c:v>56.56666666666667</c:v>
                </c:pt>
                <c:pt idx="45">
                  <c:v>55.908333333333339</c:v>
                </c:pt>
                <c:pt idx="46">
                  <c:v>55.1</c:v>
                </c:pt>
                <c:pt idx="47">
                  <c:v>54.42499999999999</c:v>
                </c:pt>
                <c:pt idx="48">
                  <c:v>53.491666666666667</c:v>
                </c:pt>
                <c:pt idx="49">
                  <c:v>52.733333333333341</c:v>
                </c:pt>
                <c:pt idx="50">
                  <c:v>52.074999999999996</c:v>
                </c:pt>
                <c:pt idx="51">
                  <c:v>51.541666666666664</c:v>
                </c:pt>
                <c:pt idx="52">
                  <c:v>51.133333333333333</c:v>
                </c:pt>
                <c:pt idx="53">
                  <c:v>50.975000000000001</c:v>
                </c:pt>
                <c:pt idx="54">
                  <c:v>50.958333333333336</c:v>
                </c:pt>
                <c:pt idx="55">
                  <c:v>51.008333333333326</c:v>
                </c:pt>
                <c:pt idx="56">
                  <c:v>51.683333333333316</c:v>
                </c:pt>
                <c:pt idx="57">
                  <c:v>52.649999999999984</c:v>
                </c:pt>
                <c:pt idx="58">
                  <c:v>53.616666666666653</c:v>
                </c:pt>
                <c:pt idx="59">
                  <c:v>54.525000000000006</c:v>
                </c:pt>
                <c:pt idx="60">
                  <c:v>55.541666666666679</c:v>
                </c:pt>
                <c:pt idx="61">
                  <c:v>56.57500000000001</c:v>
                </c:pt>
                <c:pt idx="62">
                  <c:v>57.625</c:v>
                </c:pt>
                <c:pt idx="63">
                  <c:v>58.666666666666664</c:v>
                </c:pt>
                <c:pt idx="64">
                  <c:v>59.658333333333331</c:v>
                </c:pt>
                <c:pt idx="65">
                  <c:v>60.608333333333341</c:v>
                </c:pt>
                <c:pt idx="66">
                  <c:v>60.991666666666667</c:v>
                </c:pt>
                <c:pt idx="67">
                  <c:v>61.533333333333331</c:v>
                </c:pt>
                <c:pt idx="68">
                  <c:v>61.85</c:v>
                </c:pt>
                <c:pt idx="69">
                  <c:v>61.958333333333336</c:v>
                </c:pt>
                <c:pt idx="70">
                  <c:v>61.95000000000001</c:v>
                </c:pt>
                <c:pt idx="71">
                  <c:v>61.766666666666673</c:v>
                </c:pt>
                <c:pt idx="72">
                  <c:v>61.666666666666679</c:v>
                </c:pt>
                <c:pt idx="73">
                  <c:v>61.175000000000011</c:v>
                </c:pt>
                <c:pt idx="74">
                  <c:v>60.308333333333337</c:v>
                </c:pt>
                <c:pt idx="75">
                  <c:v>58.908333333333339</c:v>
                </c:pt>
                <c:pt idx="76">
                  <c:v>57.55833333333333</c:v>
                </c:pt>
                <c:pt idx="77">
                  <c:v>56.158333333333324</c:v>
                </c:pt>
                <c:pt idx="78">
                  <c:v>54.833333333333336</c:v>
                </c:pt>
                <c:pt idx="79">
                  <c:v>53.274999999999999</c:v>
                </c:pt>
                <c:pt idx="80">
                  <c:v>51.783333333333331</c:v>
                </c:pt>
                <c:pt idx="81">
                  <c:v>49.975000000000001</c:v>
                </c:pt>
                <c:pt idx="82">
                  <c:v>48.125000000000007</c:v>
                </c:pt>
                <c:pt idx="83">
                  <c:v>46.608333333333327</c:v>
                </c:pt>
                <c:pt idx="84">
                  <c:v>45.566666666666663</c:v>
                </c:pt>
                <c:pt idx="85">
                  <c:v>44.9</c:v>
                </c:pt>
                <c:pt idx="86">
                  <c:v>44.608333333333327</c:v>
                </c:pt>
                <c:pt idx="87">
                  <c:v>44.766666666666659</c:v>
                </c:pt>
                <c:pt idx="88">
                  <c:v>44.975000000000001</c:v>
                </c:pt>
                <c:pt idx="89">
                  <c:v>45.158333333333339</c:v>
                </c:pt>
                <c:pt idx="90">
                  <c:v>45.591666666666669</c:v>
                </c:pt>
                <c:pt idx="91">
                  <c:v>45.858333333333327</c:v>
                </c:pt>
                <c:pt idx="92">
                  <c:v>45.975000000000001</c:v>
                </c:pt>
                <c:pt idx="93">
                  <c:v>46.4</c:v>
                </c:pt>
                <c:pt idx="94">
                  <c:v>47.483333333333341</c:v>
                </c:pt>
                <c:pt idx="95">
                  <c:v>47.9</c:v>
                </c:pt>
                <c:pt idx="96">
                  <c:v>48.175000000000004</c:v>
                </c:pt>
                <c:pt idx="97">
                  <c:v>48.391666666666673</c:v>
                </c:pt>
                <c:pt idx="98">
                  <c:v>48.216666666666669</c:v>
                </c:pt>
                <c:pt idx="99">
                  <c:v>47.966666666666669</c:v>
                </c:pt>
                <c:pt idx="100">
                  <c:v>47.391666666666673</c:v>
                </c:pt>
                <c:pt idx="101">
                  <c:v>46.908333333333339</c:v>
                </c:pt>
                <c:pt idx="102">
                  <c:v>46.841666666666669</c:v>
                </c:pt>
                <c:pt idx="103">
                  <c:v>47.241666666666667</c:v>
                </c:pt>
                <c:pt idx="104">
                  <c:v>47.75</c:v>
                </c:pt>
                <c:pt idx="105">
                  <c:v>48.4</c:v>
                </c:pt>
                <c:pt idx="106">
                  <c:v>48.641666666666673</c:v>
                </c:pt>
                <c:pt idx="107">
                  <c:v>49.266666666666659</c:v>
                </c:pt>
                <c:pt idx="108">
                  <c:v>49.975000000000001</c:v>
                </c:pt>
                <c:pt idx="109">
                  <c:v>50.358333333333327</c:v>
                </c:pt>
                <c:pt idx="110">
                  <c:v>51.441666666666663</c:v>
                </c:pt>
                <c:pt idx="111">
                  <c:v>52.508333333333333</c:v>
                </c:pt>
                <c:pt idx="112">
                  <c:v>53.733333333333341</c:v>
                </c:pt>
                <c:pt idx="113">
                  <c:v>54.891666666666673</c:v>
                </c:pt>
                <c:pt idx="114">
                  <c:v>55.416666666666664</c:v>
                </c:pt>
                <c:pt idx="115">
                  <c:v>55.741666666666667</c:v>
                </c:pt>
                <c:pt idx="116">
                  <c:v>56.058333333333337</c:v>
                </c:pt>
                <c:pt idx="117">
                  <c:v>56.099999999999994</c:v>
                </c:pt>
                <c:pt idx="118">
                  <c:v>55.983333333333327</c:v>
                </c:pt>
                <c:pt idx="119">
                  <c:v>56.008333333333333</c:v>
                </c:pt>
                <c:pt idx="120">
                  <c:v>55.666666666666664</c:v>
                </c:pt>
                <c:pt idx="121">
                  <c:v>55.141666666666659</c:v>
                </c:pt>
                <c:pt idx="122">
                  <c:v>54.541666666666679</c:v>
                </c:pt>
                <c:pt idx="123">
                  <c:v>53.925000000000011</c:v>
                </c:pt>
                <c:pt idx="124">
                  <c:v>53.466666666666669</c:v>
                </c:pt>
                <c:pt idx="125">
                  <c:v>53</c:v>
                </c:pt>
                <c:pt idx="126">
                  <c:v>52.741666666666667</c:v>
                </c:pt>
                <c:pt idx="127">
                  <c:v>52.366666666666667</c:v>
                </c:pt>
                <c:pt idx="128">
                  <c:v>52.574999999999996</c:v>
                </c:pt>
                <c:pt idx="129">
                  <c:v>52.85</c:v>
                </c:pt>
                <c:pt idx="130">
                  <c:v>53.083333333333336</c:v>
                </c:pt>
                <c:pt idx="131">
                  <c:v>53.291666666666664</c:v>
                </c:pt>
                <c:pt idx="132">
                  <c:v>53.791666666666664</c:v>
                </c:pt>
                <c:pt idx="133">
                  <c:v>54.891666666666659</c:v>
                </c:pt>
                <c:pt idx="134">
                  <c:v>55.816666666666663</c:v>
                </c:pt>
                <c:pt idx="135">
                  <c:v>56.833333333333321</c:v>
                </c:pt>
                <c:pt idx="136">
                  <c:v>57.783333333333331</c:v>
                </c:pt>
                <c:pt idx="137">
                  <c:v>58.774999999999999</c:v>
                </c:pt>
                <c:pt idx="138">
                  <c:v>59.833333333333336</c:v>
                </c:pt>
                <c:pt idx="139">
                  <c:v>61.099999999999994</c:v>
                </c:pt>
                <c:pt idx="140">
                  <c:v>61.708333333333321</c:v>
                </c:pt>
                <c:pt idx="141">
                  <c:v>62.166666666666664</c:v>
                </c:pt>
                <c:pt idx="142">
                  <c:v>62.975000000000001</c:v>
                </c:pt>
                <c:pt idx="143">
                  <c:v>63.833333333333336</c:v>
                </c:pt>
                <c:pt idx="144">
                  <c:v>64.166666666666671</c:v>
                </c:pt>
                <c:pt idx="145">
                  <c:v>64.45</c:v>
                </c:pt>
                <c:pt idx="146">
                  <c:v>64.316666666666677</c:v>
                </c:pt>
                <c:pt idx="147">
                  <c:v>64.175000000000011</c:v>
                </c:pt>
                <c:pt idx="148">
                  <c:v>63.850000000000016</c:v>
                </c:pt>
                <c:pt idx="149">
                  <c:v>63.766666666666673</c:v>
                </c:pt>
                <c:pt idx="150">
                  <c:v>63.608333333333327</c:v>
                </c:pt>
                <c:pt idx="151">
                  <c:v>63.366666666666667</c:v>
                </c:pt>
                <c:pt idx="152">
                  <c:v>62.833333333333336</c:v>
                </c:pt>
                <c:pt idx="153">
                  <c:v>62.633333333333333</c:v>
                </c:pt>
                <c:pt idx="154">
                  <c:v>62.274999999999999</c:v>
                </c:pt>
                <c:pt idx="155">
                  <c:v>61.849999999999994</c:v>
                </c:pt>
                <c:pt idx="156">
                  <c:v>61.791666666666664</c:v>
                </c:pt>
                <c:pt idx="157">
                  <c:v>61.491666666666667</c:v>
                </c:pt>
                <c:pt idx="158">
                  <c:v>61.216666666666669</c:v>
                </c:pt>
                <c:pt idx="159">
                  <c:v>60.716666666666669</c:v>
                </c:pt>
                <c:pt idx="160">
                  <c:v>60.333333333333336</c:v>
                </c:pt>
                <c:pt idx="161">
                  <c:v>59.650000000000006</c:v>
                </c:pt>
                <c:pt idx="162">
                  <c:v>58.808333333333337</c:v>
                </c:pt>
                <c:pt idx="163">
                  <c:v>57.866666666666674</c:v>
                </c:pt>
                <c:pt idx="164">
                  <c:v>57</c:v>
                </c:pt>
                <c:pt idx="165">
                  <c:v>55.766666666666659</c:v>
                </c:pt>
                <c:pt idx="166">
                  <c:v>53.625</c:v>
                </c:pt>
                <c:pt idx="167">
                  <c:v>51.400000000000006</c:v>
                </c:pt>
                <c:pt idx="168">
                  <c:v>49.283333333333331</c:v>
                </c:pt>
                <c:pt idx="169">
                  <c:v>47.016666666666659</c:v>
                </c:pt>
                <c:pt idx="170">
                  <c:v>44.92499999999999</c:v>
                </c:pt>
                <c:pt idx="171">
                  <c:v>43.233333333333327</c:v>
                </c:pt>
                <c:pt idx="172">
                  <c:v>41.925000000000004</c:v>
                </c:pt>
                <c:pt idx="173">
                  <c:v>40.858333333333334</c:v>
                </c:pt>
                <c:pt idx="174">
                  <c:v>40.124999999999993</c:v>
                </c:pt>
                <c:pt idx="175">
                  <c:v>39.941666666666663</c:v>
                </c:pt>
                <c:pt idx="176">
                  <c:v>40.441666666666663</c:v>
                </c:pt>
                <c:pt idx="177">
                  <c:v>41.166666666666664</c:v>
                </c:pt>
                <c:pt idx="178">
                  <c:v>42.783333333333339</c:v>
                </c:pt>
                <c:pt idx="179">
                  <c:v>44.425000000000004</c:v>
                </c:pt>
                <c:pt idx="180">
                  <c:v>46.133333333333333</c:v>
                </c:pt>
                <c:pt idx="181">
                  <c:v>48.125</c:v>
                </c:pt>
                <c:pt idx="182">
                  <c:v>50.69166666666667</c:v>
                </c:pt>
                <c:pt idx="183">
                  <c:v>53.083333333333343</c:v>
                </c:pt>
                <c:pt idx="184">
                  <c:v>55.208333333333343</c:v>
                </c:pt>
                <c:pt idx="185">
                  <c:v>57.050000000000004</c:v>
                </c:pt>
                <c:pt idx="186">
                  <c:v>58.875000000000007</c:v>
                </c:pt>
                <c:pt idx="187">
                  <c:v>59.866666666666674</c:v>
                </c:pt>
                <c:pt idx="188">
                  <c:v>60.483333333333341</c:v>
                </c:pt>
                <c:pt idx="189">
                  <c:v>61.07500000000001</c:v>
                </c:pt>
                <c:pt idx="190">
                  <c:v>61.666666666666664</c:v>
                </c:pt>
                <c:pt idx="191">
                  <c:v>62.150000000000006</c:v>
                </c:pt>
                <c:pt idx="192">
                  <c:v>62.45000000000001</c:v>
                </c:pt>
                <c:pt idx="193">
                  <c:v>62.833333333333321</c:v>
                </c:pt>
                <c:pt idx="194">
                  <c:v>62.399999999999984</c:v>
                </c:pt>
                <c:pt idx="195">
                  <c:v>61.891666666666659</c:v>
                </c:pt>
                <c:pt idx="196">
                  <c:v>61.283333333333331</c:v>
                </c:pt>
                <c:pt idx="197">
                  <c:v>60.441666666666663</c:v>
                </c:pt>
                <c:pt idx="198">
                  <c:v>59.324999999999996</c:v>
                </c:pt>
                <c:pt idx="199">
                  <c:v>58.550000000000004</c:v>
                </c:pt>
                <c:pt idx="200">
                  <c:v>57.56666666666667</c:v>
                </c:pt>
                <c:pt idx="201">
                  <c:v>56.466666666666669</c:v>
                </c:pt>
                <c:pt idx="202">
                  <c:v>55.05833333333333</c:v>
                </c:pt>
                <c:pt idx="203">
                  <c:v>54.116666666666653</c:v>
                </c:pt>
                <c:pt idx="204">
                  <c:v>53.074999999999996</c:v>
                </c:pt>
                <c:pt idx="205">
                  <c:v>51.908333333333331</c:v>
                </c:pt>
                <c:pt idx="206">
                  <c:v>51.25</c:v>
                </c:pt>
                <c:pt idx="207">
                  <c:v>50.308333333333337</c:v>
                </c:pt>
                <c:pt idx="208">
                  <c:v>49.316666666666663</c:v>
                </c:pt>
                <c:pt idx="209">
                  <c:v>48.80833333333333</c:v>
                </c:pt>
                <c:pt idx="210">
                  <c:v>48.349999999999994</c:v>
                </c:pt>
                <c:pt idx="211">
                  <c:v>47.908333333333331</c:v>
                </c:pt>
                <c:pt idx="212">
                  <c:v>47.491666666666667</c:v>
                </c:pt>
                <c:pt idx="213">
                  <c:v>47.30833333333333</c:v>
                </c:pt>
                <c:pt idx="214">
                  <c:v>47.541666666666664</c:v>
                </c:pt>
                <c:pt idx="215">
                  <c:v>47.591666666666669</c:v>
                </c:pt>
                <c:pt idx="216">
                  <c:v>47.958333333333336</c:v>
                </c:pt>
                <c:pt idx="217">
                  <c:v>48.133333333333333</c:v>
                </c:pt>
                <c:pt idx="218">
                  <c:v>48.058333333333337</c:v>
                </c:pt>
                <c:pt idx="219">
                  <c:v>48.25</c:v>
                </c:pt>
                <c:pt idx="220">
                  <c:v>48.791666666666664</c:v>
                </c:pt>
                <c:pt idx="221">
                  <c:v>49.116666666666674</c:v>
                </c:pt>
                <c:pt idx="222">
                  <c:v>49.833333333333336</c:v>
                </c:pt>
                <c:pt idx="223">
                  <c:v>50.55833333333333</c:v>
                </c:pt>
                <c:pt idx="224">
                  <c:v>51.491666666666667</c:v>
                </c:pt>
                <c:pt idx="225">
                  <c:v>52.15</c:v>
                </c:pt>
                <c:pt idx="226">
                  <c:v>52.85</c:v>
                </c:pt>
                <c:pt idx="227">
                  <c:v>53.20000000000001</c:v>
                </c:pt>
                <c:pt idx="228">
                  <c:v>53.516666666666673</c:v>
                </c:pt>
                <c:pt idx="229">
                  <c:v>54.1</c:v>
                </c:pt>
                <c:pt idx="230">
                  <c:v>54.491666666666667</c:v>
                </c:pt>
                <c:pt idx="231">
                  <c:v>54.983333333333327</c:v>
                </c:pt>
                <c:pt idx="232">
                  <c:v>55.091666666666669</c:v>
                </c:pt>
                <c:pt idx="233">
                  <c:v>55.291666666666679</c:v>
                </c:pt>
                <c:pt idx="234">
                  <c:v>55.141666666666673</c:v>
                </c:pt>
                <c:pt idx="235">
                  <c:v>55.024999999999999</c:v>
                </c:pt>
                <c:pt idx="236">
                  <c:v>54.583333333333336</c:v>
                </c:pt>
                <c:pt idx="237">
                  <c:v>54.54999999999999</c:v>
                </c:pt>
                <c:pt idx="238">
                  <c:v>54.108333333333327</c:v>
                </c:pt>
                <c:pt idx="239">
                  <c:v>53.975000000000001</c:v>
                </c:pt>
                <c:pt idx="240">
                  <c:v>53.425000000000004</c:v>
                </c:pt>
                <c:pt idx="241">
                  <c:v>52.666666666666664</c:v>
                </c:pt>
                <c:pt idx="242">
                  <c:v>52.133333333333326</c:v>
                </c:pt>
                <c:pt idx="243">
                  <c:v>51.54999999999999</c:v>
                </c:pt>
                <c:pt idx="244">
                  <c:v>51.05833333333333</c:v>
                </c:pt>
                <c:pt idx="245">
                  <c:v>50.708333333333321</c:v>
                </c:pt>
                <c:pt idx="246">
                  <c:v>50.383333333333326</c:v>
                </c:pt>
                <c:pt idx="247">
                  <c:v>50.149999999999984</c:v>
                </c:pt>
                <c:pt idx="248">
                  <c:v>49.858333333333327</c:v>
                </c:pt>
                <c:pt idx="249">
                  <c:v>49.483333333333327</c:v>
                </c:pt>
                <c:pt idx="250">
                  <c:v>49.233333333333341</c:v>
                </c:pt>
                <c:pt idx="251">
                  <c:v>48.991666666666674</c:v>
                </c:pt>
                <c:pt idx="252">
                  <c:v>49.083333333333336</c:v>
                </c:pt>
                <c:pt idx="253">
                  <c:v>49.341666666666669</c:v>
                </c:pt>
                <c:pt idx="254">
                  <c:v>49.775000000000006</c:v>
                </c:pt>
                <c:pt idx="255">
                  <c:v>50.208333333333336</c:v>
                </c:pt>
                <c:pt idx="256">
                  <c:v>50.916666666666664</c:v>
                </c:pt>
                <c:pt idx="257">
                  <c:v>51.025000000000006</c:v>
                </c:pt>
                <c:pt idx="258">
                  <c:v>51.133333333333333</c:v>
                </c:pt>
                <c:pt idx="259">
                  <c:v>51.166666666666679</c:v>
                </c:pt>
                <c:pt idx="260">
                  <c:v>51.70000000000001</c:v>
                </c:pt>
                <c:pt idx="261">
                  <c:v>52.175000000000004</c:v>
                </c:pt>
                <c:pt idx="262">
                  <c:v>52.741666666666667</c:v>
                </c:pt>
                <c:pt idx="263">
                  <c:v>53.25</c:v>
                </c:pt>
                <c:pt idx="264">
                  <c:v>53.583333333333336</c:v>
                </c:pt>
                <c:pt idx="265">
                  <c:v>54.158333333333331</c:v>
                </c:pt>
                <c:pt idx="266">
                  <c:v>54.55833333333333</c:v>
                </c:pt>
                <c:pt idx="267">
                  <c:v>55</c:v>
                </c:pt>
                <c:pt idx="268">
                  <c:v>54.958333333333336</c:v>
                </c:pt>
                <c:pt idx="269">
                  <c:v>55.708333333333336</c:v>
                </c:pt>
                <c:pt idx="270">
                  <c:v>56.491666666666667</c:v>
                </c:pt>
                <c:pt idx="271">
                  <c:v>57.29999999999999</c:v>
                </c:pt>
                <c:pt idx="272">
                  <c:v>57.941666666666663</c:v>
                </c:pt>
                <c:pt idx="273">
                  <c:v>58.474999999999994</c:v>
                </c:pt>
                <c:pt idx="274">
                  <c:v>59.233333333333341</c:v>
                </c:pt>
                <c:pt idx="275">
                  <c:v>60.025000000000006</c:v>
                </c:pt>
                <c:pt idx="276">
                  <c:v>60.858333333333341</c:v>
                </c:pt>
                <c:pt idx="277">
                  <c:v>61.458333333333343</c:v>
                </c:pt>
                <c:pt idx="278">
                  <c:v>61.75</c:v>
                </c:pt>
                <c:pt idx="279">
                  <c:v>62.116666666666653</c:v>
                </c:pt>
                <c:pt idx="280">
                  <c:v>62.699999999999989</c:v>
                </c:pt>
                <c:pt idx="281">
                  <c:v>62.833333333333314</c:v>
                </c:pt>
                <c:pt idx="282">
                  <c:v>62.949999999999989</c:v>
                </c:pt>
                <c:pt idx="283">
                  <c:v>63.216666666666669</c:v>
                </c:pt>
                <c:pt idx="284">
                  <c:v>63.033333333333331</c:v>
                </c:pt>
                <c:pt idx="285">
                  <c:v>62.691666666666663</c:v>
                </c:pt>
                <c:pt idx="286">
                  <c:v>62.116666666666667</c:v>
                </c:pt>
                <c:pt idx="287">
                  <c:v>61.474999999999994</c:v>
                </c:pt>
                <c:pt idx="288">
                  <c:v>60.616666666666667</c:v>
                </c:pt>
                <c:pt idx="289">
                  <c:v>59.80833333333333</c:v>
                </c:pt>
                <c:pt idx="290">
                  <c:v>58.883333333333319</c:v>
                </c:pt>
                <c:pt idx="291">
                  <c:v>57.691666666666663</c:v>
                </c:pt>
                <c:pt idx="292">
                  <c:v>56.508333333333333</c:v>
                </c:pt>
                <c:pt idx="293">
                  <c:v>55.333333333333336</c:v>
                </c:pt>
                <c:pt idx="294">
                  <c:v>53.916666666666679</c:v>
                </c:pt>
                <c:pt idx="295">
                  <c:v>52.466666666666676</c:v>
                </c:pt>
                <c:pt idx="296">
                  <c:v>51.19166666666667</c:v>
                </c:pt>
                <c:pt idx="297">
                  <c:v>50.491666666666667</c:v>
                </c:pt>
                <c:pt idx="298">
                  <c:v>49.75</c:v>
                </c:pt>
                <c:pt idx="299">
                  <c:v>49.141666666666673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3B-467F-AB57-A8909E2FE6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Taiwan!$C$1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Taiwan!$B$2:$B$98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Taiwan!$C$2:$C$98</c:f>
              <c:numCache>
                <c:formatCode>0.00</c:formatCode>
                <c:ptCount val="97"/>
                <c:pt idx="0">
                  <c:v>47.1</c:v>
                </c:pt>
                <c:pt idx="1">
                  <c:v>48.9</c:v>
                </c:pt>
                <c:pt idx="2">
                  <c:v>52.7</c:v>
                </c:pt>
                <c:pt idx="3">
                  <c:v>54.1</c:v>
                </c:pt>
                <c:pt idx="4">
                  <c:v>51.2</c:v>
                </c:pt>
                <c:pt idx="5">
                  <c:v>50.5</c:v>
                </c:pt>
                <c:pt idx="6">
                  <c:v>49.8</c:v>
                </c:pt>
                <c:pt idx="7">
                  <c:v>47.5</c:v>
                </c:pt>
                <c:pt idx="8">
                  <c:v>46.1</c:v>
                </c:pt>
                <c:pt idx="9">
                  <c:v>45.6</c:v>
                </c:pt>
                <c:pt idx="10">
                  <c:v>47.8</c:v>
                </c:pt>
                <c:pt idx="11">
                  <c:v>47.4</c:v>
                </c:pt>
                <c:pt idx="12">
                  <c:v>50.6</c:v>
                </c:pt>
                <c:pt idx="13">
                  <c:v>51.5</c:v>
                </c:pt>
                <c:pt idx="14">
                  <c:v>50.2</c:v>
                </c:pt>
                <c:pt idx="15">
                  <c:v>51.2</c:v>
                </c:pt>
                <c:pt idx="16">
                  <c:v>50.7</c:v>
                </c:pt>
                <c:pt idx="17">
                  <c:v>47.1</c:v>
                </c:pt>
                <c:pt idx="18">
                  <c:v>49.5</c:v>
                </c:pt>
                <c:pt idx="19">
                  <c:v>48.6</c:v>
                </c:pt>
                <c:pt idx="20">
                  <c:v>50</c:v>
                </c:pt>
                <c:pt idx="21">
                  <c:v>52</c:v>
                </c:pt>
                <c:pt idx="22">
                  <c:v>53</c:v>
                </c:pt>
                <c:pt idx="23">
                  <c:v>53.4</c:v>
                </c:pt>
                <c:pt idx="24">
                  <c:v>55.2</c:v>
                </c:pt>
                <c:pt idx="25">
                  <c:v>55.5</c:v>
                </c:pt>
                <c:pt idx="26">
                  <c:v>54.7</c:v>
                </c:pt>
                <c:pt idx="27">
                  <c:v>52.7</c:v>
                </c:pt>
                <c:pt idx="28">
                  <c:v>52.3</c:v>
                </c:pt>
                <c:pt idx="29">
                  <c:v>52.4</c:v>
                </c:pt>
                <c:pt idx="30">
                  <c:v>54</c:v>
                </c:pt>
                <c:pt idx="31">
                  <c:v>55.8</c:v>
                </c:pt>
                <c:pt idx="32">
                  <c:v>56.1</c:v>
                </c:pt>
                <c:pt idx="33">
                  <c:v>53.3</c:v>
                </c:pt>
                <c:pt idx="34">
                  <c:v>52</c:v>
                </c:pt>
                <c:pt idx="35">
                  <c:v>51.4</c:v>
                </c:pt>
                <c:pt idx="36">
                  <c:v>50</c:v>
                </c:pt>
                <c:pt idx="37">
                  <c:v>51.7</c:v>
                </c:pt>
                <c:pt idx="38">
                  <c:v>52.1</c:v>
                </c:pt>
                <c:pt idx="39">
                  <c:v>51</c:v>
                </c:pt>
                <c:pt idx="40">
                  <c:v>49.2</c:v>
                </c:pt>
                <c:pt idx="41">
                  <c:v>49.3</c:v>
                </c:pt>
                <c:pt idx="42">
                  <c:v>46.3</c:v>
                </c:pt>
                <c:pt idx="43">
                  <c:v>47.1</c:v>
                </c:pt>
                <c:pt idx="44">
                  <c:v>46.1</c:v>
                </c:pt>
                <c:pt idx="45">
                  <c:v>46.9</c:v>
                </c:pt>
                <c:pt idx="46">
                  <c:v>47.8</c:v>
                </c:pt>
                <c:pt idx="47">
                  <c:v>49.5</c:v>
                </c:pt>
                <c:pt idx="48">
                  <c:v>51.7</c:v>
                </c:pt>
                <c:pt idx="49">
                  <c:v>50.6</c:v>
                </c:pt>
                <c:pt idx="50">
                  <c:v>49.4</c:v>
                </c:pt>
                <c:pt idx="51">
                  <c:v>51.1</c:v>
                </c:pt>
                <c:pt idx="52">
                  <c:v>49.7</c:v>
                </c:pt>
                <c:pt idx="53">
                  <c:v>48.5</c:v>
                </c:pt>
                <c:pt idx="54">
                  <c:v>50.5</c:v>
                </c:pt>
                <c:pt idx="55">
                  <c:v>51</c:v>
                </c:pt>
                <c:pt idx="56">
                  <c:v>51.8</c:v>
                </c:pt>
                <c:pt idx="57">
                  <c:v>52.2</c:v>
                </c:pt>
                <c:pt idx="58">
                  <c:v>52.7</c:v>
                </c:pt>
                <c:pt idx="59">
                  <c:v>54.7</c:v>
                </c:pt>
                <c:pt idx="60">
                  <c:v>56.2</c:v>
                </c:pt>
                <c:pt idx="61">
                  <c:v>55.6</c:v>
                </c:pt>
                <c:pt idx="62">
                  <c:v>54.5</c:v>
                </c:pt>
                <c:pt idx="63">
                  <c:v>56.2</c:v>
                </c:pt>
                <c:pt idx="64">
                  <c:v>54.4</c:v>
                </c:pt>
                <c:pt idx="65">
                  <c:v>53.1</c:v>
                </c:pt>
                <c:pt idx="66">
                  <c:v>53.3</c:v>
                </c:pt>
                <c:pt idx="67">
                  <c:v>53.6</c:v>
                </c:pt>
                <c:pt idx="68">
                  <c:v>54.3</c:v>
                </c:pt>
                <c:pt idx="69">
                  <c:v>54.2</c:v>
                </c:pt>
                <c:pt idx="70">
                  <c:v>53.6</c:v>
                </c:pt>
                <c:pt idx="71">
                  <c:v>56.3</c:v>
                </c:pt>
                <c:pt idx="72">
                  <c:v>56.6</c:v>
                </c:pt>
                <c:pt idx="73">
                  <c:v>56.9</c:v>
                </c:pt>
                <c:pt idx="74">
                  <c:v>56</c:v>
                </c:pt>
                <c:pt idx="75">
                  <c:v>55.3</c:v>
                </c:pt>
                <c:pt idx="76">
                  <c:v>54.8</c:v>
                </c:pt>
                <c:pt idx="77">
                  <c:v>53.4</c:v>
                </c:pt>
                <c:pt idx="78">
                  <c:v>54.5</c:v>
                </c:pt>
                <c:pt idx="79">
                  <c:v>53.1</c:v>
                </c:pt>
                <c:pt idx="80">
                  <c:v>53</c:v>
                </c:pt>
                <c:pt idx="81">
                  <c:v>50.8</c:v>
                </c:pt>
                <c:pt idx="82">
                  <c:v>48.7</c:v>
                </c:pt>
                <c:pt idx="83">
                  <c:v>48.4</c:v>
                </c:pt>
                <c:pt idx="84">
                  <c:v>47.7</c:v>
                </c:pt>
                <c:pt idx="85">
                  <c:v>47.5</c:v>
                </c:pt>
                <c:pt idx="86">
                  <c:v>46.3</c:v>
                </c:pt>
                <c:pt idx="87">
                  <c:v>49</c:v>
                </c:pt>
                <c:pt idx="88">
                  <c:v>48.2</c:v>
                </c:pt>
                <c:pt idx="89">
                  <c:v>48.4</c:v>
                </c:pt>
                <c:pt idx="90">
                  <c:v>45.5</c:v>
                </c:pt>
                <c:pt idx="91">
                  <c:v>48.1</c:v>
                </c:pt>
                <c:pt idx="92">
                  <c:v>47.9</c:v>
                </c:pt>
                <c:pt idx="93">
                  <c:v>50</c:v>
                </c:pt>
                <c:pt idx="94">
                  <c:v>49.8</c:v>
                </c:pt>
                <c:pt idx="95">
                  <c:v>49.8</c:v>
                </c:pt>
                <c:pt idx="96">
                  <c:v>50.8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FB-448C-8AC3-2BF385C32399}"/>
            </c:ext>
          </c:extLst>
        </c:ser>
        <c:ser>
          <c:idx val="1"/>
          <c:order val="1"/>
          <c:tx>
            <c:strRef>
              <c:f>Taiwan!$D$1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Taiwan!$B$2:$B$98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Taiwan!$D$2:$D$98</c:f>
              <c:numCache>
                <c:formatCode>0.00</c:formatCode>
                <c:ptCount val="97"/>
                <c:pt idx="1">
                  <c:v>1.7999999999999972</c:v>
                </c:pt>
                <c:pt idx="2">
                  <c:v>3.8000000000000043</c:v>
                </c:pt>
                <c:pt idx="3">
                  <c:v>1.3999999999999986</c:v>
                </c:pt>
                <c:pt idx="4">
                  <c:v>-2.8999999999999986</c:v>
                </c:pt>
                <c:pt idx="5">
                  <c:v>-0.70000000000000284</c:v>
                </c:pt>
                <c:pt idx="6">
                  <c:v>-0.70000000000000284</c:v>
                </c:pt>
                <c:pt idx="7">
                  <c:v>-2.2999999999999972</c:v>
                </c:pt>
                <c:pt idx="8">
                  <c:v>-1.3999999999999986</c:v>
                </c:pt>
                <c:pt idx="9">
                  <c:v>-0.5</c:v>
                </c:pt>
                <c:pt idx="10">
                  <c:v>2.1999999999999957</c:v>
                </c:pt>
                <c:pt idx="11">
                  <c:v>-0.39999999999999858</c:v>
                </c:pt>
                <c:pt idx="12">
                  <c:v>3.2000000000000028</c:v>
                </c:pt>
                <c:pt idx="13">
                  <c:v>0.89999999999999858</c:v>
                </c:pt>
                <c:pt idx="14">
                  <c:v>-1.2999999999999972</c:v>
                </c:pt>
                <c:pt idx="15">
                  <c:v>1</c:v>
                </c:pt>
                <c:pt idx="16">
                  <c:v>-0.5</c:v>
                </c:pt>
                <c:pt idx="17">
                  <c:v>-3.6000000000000014</c:v>
                </c:pt>
                <c:pt idx="18">
                  <c:v>2.3999999999999986</c:v>
                </c:pt>
                <c:pt idx="19">
                  <c:v>-0.89999999999999858</c:v>
                </c:pt>
                <c:pt idx="20">
                  <c:v>1.3999999999999986</c:v>
                </c:pt>
                <c:pt idx="21">
                  <c:v>2</c:v>
                </c:pt>
                <c:pt idx="22">
                  <c:v>1</c:v>
                </c:pt>
                <c:pt idx="23">
                  <c:v>0.39999999999999858</c:v>
                </c:pt>
                <c:pt idx="24">
                  <c:v>1.8000000000000043</c:v>
                </c:pt>
                <c:pt idx="25">
                  <c:v>0.29999999999999716</c:v>
                </c:pt>
                <c:pt idx="26">
                  <c:v>-0.79999999999999716</c:v>
                </c:pt>
                <c:pt idx="27">
                  <c:v>-2</c:v>
                </c:pt>
                <c:pt idx="28">
                  <c:v>-0.40000000000000568</c:v>
                </c:pt>
                <c:pt idx="29">
                  <c:v>0.10000000000000142</c:v>
                </c:pt>
                <c:pt idx="30">
                  <c:v>1.6000000000000014</c:v>
                </c:pt>
                <c:pt idx="31">
                  <c:v>1.7999999999999972</c:v>
                </c:pt>
                <c:pt idx="32">
                  <c:v>0.30000000000000426</c:v>
                </c:pt>
                <c:pt idx="33">
                  <c:v>-2.8000000000000043</c:v>
                </c:pt>
                <c:pt idx="34">
                  <c:v>-1.2999999999999972</c:v>
                </c:pt>
                <c:pt idx="35">
                  <c:v>-0.60000000000000142</c:v>
                </c:pt>
                <c:pt idx="36">
                  <c:v>-1.3999999999999986</c:v>
                </c:pt>
                <c:pt idx="37">
                  <c:v>1.7000000000000028</c:v>
                </c:pt>
                <c:pt idx="38">
                  <c:v>0.39999999999999858</c:v>
                </c:pt>
                <c:pt idx="39">
                  <c:v>-1.1000000000000014</c:v>
                </c:pt>
                <c:pt idx="40">
                  <c:v>-1.7999999999999972</c:v>
                </c:pt>
                <c:pt idx="41">
                  <c:v>9.9999999999994316E-2</c:v>
                </c:pt>
                <c:pt idx="42">
                  <c:v>-3</c:v>
                </c:pt>
                <c:pt idx="43">
                  <c:v>0.80000000000000426</c:v>
                </c:pt>
                <c:pt idx="44">
                  <c:v>-1</c:v>
                </c:pt>
                <c:pt idx="45">
                  <c:v>0.79999999999999716</c:v>
                </c:pt>
                <c:pt idx="46">
                  <c:v>0.89999999999999858</c:v>
                </c:pt>
                <c:pt idx="47">
                  <c:v>1.7000000000000028</c:v>
                </c:pt>
                <c:pt idx="48">
                  <c:v>2.2000000000000028</c:v>
                </c:pt>
                <c:pt idx="49">
                  <c:v>-1.1000000000000014</c:v>
                </c:pt>
                <c:pt idx="50">
                  <c:v>-1.2000000000000028</c:v>
                </c:pt>
                <c:pt idx="51">
                  <c:v>1.7000000000000028</c:v>
                </c:pt>
                <c:pt idx="52">
                  <c:v>-1.3999999999999986</c:v>
                </c:pt>
                <c:pt idx="53">
                  <c:v>-1.2000000000000028</c:v>
                </c:pt>
                <c:pt idx="54">
                  <c:v>2</c:v>
                </c:pt>
                <c:pt idx="55">
                  <c:v>0.5</c:v>
                </c:pt>
                <c:pt idx="56">
                  <c:v>0.79999999999999716</c:v>
                </c:pt>
                <c:pt idx="57">
                  <c:v>0.40000000000000568</c:v>
                </c:pt>
                <c:pt idx="58">
                  <c:v>0.5</c:v>
                </c:pt>
                <c:pt idx="59">
                  <c:v>2</c:v>
                </c:pt>
                <c:pt idx="60">
                  <c:v>1.5</c:v>
                </c:pt>
                <c:pt idx="61">
                  <c:v>-0.60000000000000142</c:v>
                </c:pt>
                <c:pt idx="62">
                  <c:v>-1.1000000000000014</c:v>
                </c:pt>
                <c:pt idx="63">
                  <c:v>1.7000000000000028</c:v>
                </c:pt>
                <c:pt idx="64">
                  <c:v>-1.8000000000000043</c:v>
                </c:pt>
                <c:pt idx="65">
                  <c:v>-1.2999999999999972</c:v>
                </c:pt>
                <c:pt idx="66">
                  <c:v>0.19999999999999574</c:v>
                </c:pt>
                <c:pt idx="67">
                  <c:v>0.30000000000000426</c:v>
                </c:pt>
                <c:pt idx="68">
                  <c:v>0.69999999999999574</c:v>
                </c:pt>
                <c:pt idx="69">
                  <c:v>-9.9999999999994316E-2</c:v>
                </c:pt>
                <c:pt idx="70">
                  <c:v>-0.60000000000000142</c:v>
                </c:pt>
                <c:pt idx="71">
                  <c:v>2.6999999999999957</c:v>
                </c:pt>
                <c:pt idx="72">
                  <c:v>0.30000000000000426</c:v>
                </c:pt>
                <c:pt idx="73">
                  <c:v>0.29999999999999716</c:v>
                </c:pt>
                <c:pt idx="74">
                  <c:v>-0.89999999999999858</c:v>
                </c:pt>
                <c:pt idx="75">
                  <c:v>-0.70000000000000284</c:v>
                </c:pt>
                <c:pt idx="76">
                  <c:v>-0.5</c:v>
                </c:pt>
                <c:pt idx="77">
                  <c:v>-1.3999999999999986</c:v>
                </c:pt>
                <c:pt idx="78">
                  <c:v>1.1000000000000014</c:v>
                </c:pt>
                <c:pt idx="79">
                  <c:v>-1.3999999999999986</c:v>
                </c:pt>
                <c:pt idx="80">
                  <c:v>-0.10000000000000142</c:v>
                </c:pt>
                <c:pt idx="81">
                  <c:v>-2.2000000000000028</c:v>
                </c:pt>
                <c:pt idx="82">
                  <c:v>-2.0999999999999943</c:v>
                </c:pt>
                <c:pt idx="83">
                  <c:v>-0.30000000000000426</c:v>
                </c:pt>
                <c:pt idx="84">
                  <c:v>-0.69999999999999574</c:v>
                </c:pt>
                <c:pt idx="85">
                  <c:v>-0.20000000000000284</c:v>
                </c:pt>
                <c:pt idx="86">
                  <c:v>-1.2000000000000028</c:v>
                </c:pt>
                <c:pt idx="87">
                  <c:v>2.7000000000000028</c:v>
                </c:pt>
                <c:pt idx="88">
                  <c:v>-0.79999999999999716</c:v>
                </c:pt>
                <c:pt idx="89">
                  <c:v>0.19999999999999574</c:v>
                </c:pt>
                <c:pt idx="90">
                  <c:v>-2.8999999999999986</c:v>
                </c:pt>
                <c:pt idx="91">
                  <c:v>2.6000000000000014</c:v>
                </c:pt>
                <c:pt idx="92">
                  <c:v>-0.20000000000000284</c:v>
                </c:pt>
                <c:pt idx="93">
                  <c:v>2.1000000000000014</c:v>
                </c:pt>
                <c:pt idx="94">
                  <c:v>-0.20000000000000284</c:v>
                </c:pt>
                <c:pt idx="95">
                  <c:v>0</c:v>
                </c:pt>
                <c:pt idx="9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FB-448C-8AC3-2BF385C32399}"/>
            </c:ext>
          </c:extLst>
        </c:ser>
        <c:ser>
          <c:idx val="2"/>
          <c:order val="2"/>
          <c:tx>
            <c:strRef>
              <c:f>Taiwan!$E$1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Taiwan!$B$2:$B$98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Taiwan!$E$2:$E$98</c:f>
              <c:numCache>
                <c:formatCode>0.00</c:formatCode>
                <c:ptCount val="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48.990909090909099</c:v>
                </c:pt>
                <c:pt idx="12">
                  <c:v>49.309090909090905</c:v>
                </c:pt>
                <c:pt idx="13">
                  <c:v>49.545454545454547</c:v>
                </c:pt>
                <c:pt idx="14">
                  <c:v>49.31818181818182</c:v>
                </c:pt>
                <c:pt idx="15">
                  <c:v>49.054545454545455</c:v>
                </c:pt>
                <c:pt idx="16">
                  <c:v>49.009090909090908</c:v>
                </c:pt>
                <c:pt idx="17">
                  <c:v>48.699999999999996</c:v>
                </c:pt>
                <c:pt idx="18">
                  <c:v>48.766666666666659</c:v>
                </c:pt>
                <c:pt idx="19">
                  <c:v>48.858333333333341</c:v>
                </c:pt>
                <c:pt idx="20">
                  <c:v>49.183333333333337</c:v>
                </c:pt>
                <c:pt idx="21">
                  <c:v>49.716666666666669</c:v>
                </c:pt>
                <c:pt idx="22">
                  <c:v>50.15</c:v>
                </c:pt>
                <c:pt idx="23">
                  <c:v>50.650000000000006</c:v>
                </c:pt>
                <c:pt idx="24">
                  <c:v>51.033333333333339</c:v>
                </c:pt>
                <c:pt idx="25">
                  <c:v>51.366666666666667</c:v>
                </c:pt>
                <c:pt idx="26">
                  <c:v>51.741666666666674</c:v>
                </c:pt>
                <c:pt idx="27">
                  <c:v>51.866666666666674</c:v>
                </c:pt>
                <c:pt idx="28">
                  <c:v>52</c:v>
                </c:pt>
                <c:pt idx="29">
                  <c:v>52.441666666666663</c:v>
                </c:pt>
                <c:pt idx="30">
                  <c:v>52.816666666666663</c:v>
                </c:pt>
                <c:pt idx="31">
                  <c:v>53.416666666666664</c:v>
                </c:pt>
                <c:pt idx="32">
                  <c:v>53.925000000000004</c:v>
                </c:pt>
                <c:pt idx="33">
                  <c:v>54.033333333333331</c:v>
                </c:pt>
                <c:pt idx="34">
                  <c:v>53.949999999999996</c:v>
                </c:pt>
                <c:pt idx="35">
                  <c:v>53.783333333333331</c:v>
                </c:pt>
                <c:pt idx="36">
                  <c:v>53.349999999999994</c:v>
                </c:pt>
                <c:pt idx="37">
                  <c:v>53.033333333333339</c:v>
                </c:pt>
                <c:pt idx="38">
                  <c:v>52.81666666666667</c:v>
                </c:pt>
                <c:pt idx="39">
                  <c:v>52.675000000000004</c:v>
                </c:pt>
                <c:pt idx="40">
                  <c:v>52.416666666666664</c:v>
                </c:pt>
                <c:pt idx="41">
                  <c:v>52.158333333333331</c:v>
                </c:pt>
                <c:pt idx="42">
                  <c:v>51.516666666666659</c:v>
                </c:pt>
                <c:pt idx="43">
                  <c:v>50.791666666666664</c:v>
                </c:pt>
                <c:pt idx="44">
                  <c:v>49.958333333333336</c:v>
                </c:pt>
                <c:pt idx="45">
                  <c:v>49.425000000000004</c:v>
                </c:pt>
                <c:pt idx="46">
                  <c:v>49.07500000000001</c:v>
                </c:pt>
                <c:pt idx="47">
                  <c:v>48.916666666666664</c:v>
                </c:pt>
                <c:pt idx="48">
                  <c:v>49.058333333333337</c:v>
                </c:pt>
                <c:pt idx="49">
                  <c:v>48.966666666666676</c:v>
                </c:pt>
                <c:pt idx="50">
                  <c:v>48.741666666666667</c:v>
                </c:pt>
                <c:pt idx="51">
                  <c:v>48.75</c:v>
                </c:pt>
                <c:pt idx="52">
                  <c:v>48.791666666666664</c:v>
                </c:pt>
                <c:pt idx="53">
                  <c:v>48.725000000000001</c:v>
                </c:pt>
                <c:pt idx="54">
                  <c:v>49.074999999999996</c:v>
                </c:pt>
                <c:pt idx="55">
                  <c:v>49.4</c:v>
                </c:pt>
                <c:pt idx="56">
                  <c:v>49.875</c:v>
                </c:pt>
                <c:pt idx="57">
                  <c:v>50.31666666666667</c:v>
                </c:pt>
                <c:pt idx="58">
                  <c:v>50.725000000000001</c:v>
                </c:pt>
                <c:pt idx="59">
                  <c:v>51.158333333333339</c:v>
                </c:pt>
                <c:pt idx="60">
                  <c:v>51.533333333333339</c:v>
                </c:pt>
                <c:pt idx="61">
                  <c:v>51.949999999999996</c:v>
                </c:pt>
                <c:pt idx="62">
                  <c:v>52.375</c:v>
                </c:pt>
                <c:pt idx="63">
                  <c:v>52.800000000000004</c:v>
                </c:pt>
                <c:pt idx="64">
                  <c:v>53.19166666666667</c:v>
                </c:pt>
                <c:pt idx="65">
                  <c:v>53.574999999999996</c:v>
                </c:pt>
                <c:pt idx="66">
                  <c:v>53.80833333333333</c:v>
                </c:pt>
                <c:pt idx="67">
                  <c:v>54.024999999999999</c:v>
                </c:pt>
                <c:pt idx="68">
                  <c:v>54.233333333333327</c:v>
                </c:pt>
                <c:pt idx="69">
                  <c:v>54.400000000000006</c:v>
                </c:pt>
                <c:pt idx="70">
                  <c:v>54.475000000000001</c:v>
                </c:pt>
                <c:pt idx="71">
                  <c:v>54.608333333333341</c:v>
                </c:pt>
                <c:pt idx="72">
                  <c:v>54.641666666666673</c:v>
                </c:pt>
                <c:pt idx="73">
                  <c:v>54.75</c:v>
                </c:pt>
                <c:pt idx="74">
                  <c:v>54.875</c:v>
                </c:pt>
                <c:pt idx="75">
                  <c:v>54.800000000000004</c:v>
                </c:pt>
                <c:pt idx="76">
                  <c:v>54.833333333333336</c:v>
                </c:pt>
                <c:pt idx="77">
                  <c:v>54.858333333333327</c:v>
                </c:pt>
                <c:pt idx="78">
                  <c:v>54.958333333333336</c:v>
                </c:pt>
                <c:pt idx="79">
                  <c:v>54.916666666666664</c:v>
                </c:pt>
                <c:pt idx="80">
                  <c:v>54.808333333333337</c:v>
                </c:pt>
                <c:pt idx="81">
                  <c:v>54.524999999999999</c:v>
                </c:pt>
                <c:pt idx="82">
                  <c:v>54.116666666666674</c:v>
                </c:pt>
                <c:pt idx="83">
                  <c:v>53.458333333333336</c:v>
                </c:pt>
                <c:pt idx="84">
                  <c:v>52.716666666666669</c:v>
                </c:pt>
                <c:pt idx="85">
                  <c:v>51.933333333333337</c:v>
                </c:pt>
                <c:pt idx="86">
                  <c:v>51.125</c:v>
                </c:pt>
                <c:pt idx="87">
                  <c:v>50.599999999999994</c:v>
                </c:pt>
                <c:pt idx="88">
                  <c:v>50.050000000000004</c:v>
                </c:pt>
                <c:pt idx="89">
                  <c:v>49.633333333333326</c:v>
                </c:pt>
                <c:pt idx="90">
                  <c:v>48.883333333333333</c:v>
                </c:pt>
                <c:pt idx="91">
                  <c:v>48.466666666666669</c:v>
                </c:pt>
                <c:pt idx="92">
                  <c:v>48.041666666666664</c:v>
                </c:pt>
                <c:pt idx="93">
                  <c:v>47.975000000000001</c:v>
                </c:pt>
                <c:pt idx="94">
                  <c:v>48.066666666666663</c:v>
                </c:pt>
                <c:pt idx="95">
                  <c:v>48.18333333333333</c:v>
                </c:pt>
                <c:pt idx="96">
                  <c:v>48.441666666666663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FB-448C-8AC3-2BF385C32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Thailand!$C$1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Thailand!$B$2:$B$43</c:f>
              <c:numCache>
                <c:formatCode>m/d/yyyy</c:formatCode>
                <c:ptCount val="42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</c:numCache>
            </c:numRef>
          </c:cat>
          <c:val>
            <c:numRef>
              <c:f>Thailand!$C$2:$C$43</c:f>
              <c:numCache>
                <c:formatCode>0.00</c:formatCode>
                <c:ptCount val="42"/>
                <c:pt idx="0" formatCode="General">
                  <c:v>49.3</c:v>
                </c:pt>
                <c:pt idx="1">
                  <c:v>49.8</c:v>
                </c:pt>
                <c:pt idx="2" formatCode="General">
                  <c:v>48.8</c:v>
                </c:pt>
                <c:pt idx="3" formatCode="General">
                  <c:v>48.8</c:v>
                </c:pt>
                <c:pt idx="4" formatCode="General">
                  <c:v>48.2</c:v>
                </c:pt>
                <c:pt idx="5" formatCode="General">
                  <c:v>50.6</c:v>
                </c:pt>
                <c:pt idx="6">
                  <c:v>49.3</c:v>
                </c:pt>
                <c:pt idx="7" formatCode="General">
                  <c:v>50.6</c:v>
                </c:pt>
                <c:pt idx="8" formatCode="General">
                  <c:v>50.2</c:v>
                </c:pt>
                <c:pt idx="9" formatCode="General">
                  <c:v>49.8</c:v>
                </c:pt>
                <c:pt idx="10" formatCode="General">
                  <c:v>49.7</c:v>
                </c:pt>
                <c:pt idx="11" formatCode="General">
                  <c:v>50.4</c:v>
                </c:pt>
                <c:pt idx="12" formatCode="General">
                  <c:v>49.6</c:v>
                </c:pt>
                <c:pt idx="13" formatCode="General">
                  <c:v>49.5</c:v>
                </c:pt>
                <c:pt idx="14" formatCode="General">
                  <c:v>50.3</c:v>
                </c:pt>
                <c:pt idx="15" formatCode="General">
                  <c:v>49.8</c:v>
                </c:pt>
                <c:pt idx="16" formatCode="General">
                  <c:v>50</c:v>
                </c:pt>
                <c:pt idx="17" formatCode="General">
                  <c:v>50.4</c:v>
                </c:pt>
                <c:pt idx="18" formatCode="General">
                  <c:v>50.6</c:v>
                </c:pt>
                <c:pt idx="19" formatCode="General">
                  <c:v>50.9</c:v>
                </c:pt>
                <c:pt idx="20" formatCode="General">
                  <c:v>49.1</c:v>
                </c:pt>
                <c:pt idx="21" formatCode="General">
                  <c:v>49.5</c:v>
                </c:pt>
                <c:pt idx="22" formatCode="General">
                  <c:v>51.1</c:v>
                </c:pt>
                <c:pt idx="23" formatCode="General">
                  <c:v>50.2</c:v>
                </c:pt>
                <c:pt idx="24" formatCode="General">
                  <c:v>50.1</c:v>
                </c:pt>
                <c:pt idx="25" formatCode="General">
                  <c:v>49.9</c:v>
                </c:pt>
                <c:pt idx="26" formatCode="General">
                  <c:v>50</c:v>
                </c:pt>
                <c:pt idx="27" formatCode="General">
                  <c:v>48.9</c:v>
                </c:pt>
                <c:pt idx="28" formatCode="General">
                  <c:v>49.8</c:v>
                </c:pt>
                <c:pt idx="29" formatCode="General">
                  <c:v>50.3</c:v>
                </c:pt>
                <c:pt idx="30" formatCode="General">
                  <c:v>50.2</c:v>
                </c:pt>
                <c:pt idx="31" formatCode="General">
                  <c:v>49.9</c:v>
                </c:pt>
                <c:pt idx="32" formatCode="General">
                  <c:v>50.3</c:v>
                </c:pt>
                <c:pt idx="33" formatCode="General">
                  <c:v>51</c:v>
                </c:pt>
                <c:pt idx="34" formatCode="General">
                  <c:v>50.7</c:v>
                </c:pt>
                <c:pt idx="35" formatCode="General">
                  <c:v>50.6</c:v>
                </c:pt>
                <c:pt idx="36" formatCode="General">
                  <c:v>50.3</c:v>
                </c:pt>
                <c:pt idx="37" formatCode="General">
                  <c:v>50</c:v>
                </c:pt>
                <c:pt idx="38" formatCode="General">
                  <c:v>50.6</c:v>
                </c:pt>
                <c:pt idx="39" formatCode="General">
                  <c:v>50</c:v>
                </c:pt>
                <c:pt idx="40" formatCode="General">
                  <c:v>49.3</c:v>
                </c:pt>
                <c:pt idx="41">
                  <c:v>50.1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6C-4EDB-ADE9-E2FEB759A4B4}"/>
            </c:ext>
          </c:extLst>
        </c:ser>
        <c:ser>
          <c:idx val="1"/>
          <c:order val="1"/>
          <c:tx>
            <c:strRef>
              <c:f>Thailand!$D$1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Thailand!$B$2:$B$43</c:f>
              <c:numCache>
                <c:formatCode>m/d/yyyy</c:formatCode>
                <c:ptCount val="42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</c:numCache>
            </c:numRef>
          </c:cat>
          <c:val>
            <c:numRef>
              <c:f>Thailand!$D$2:$D$43</c:f>
              <c:numCache>
                <c:formatCode>0.00</c:formatCode>
                <c:ptCount val="42"/>
                <c:pt idx="1">
                  <c:v>0.5</c:v>
                </c:pt>
                <c:pt idx="2">
                  <c:v>-1</c:v>
                </c:pt>
                <c:pt idx="3">
                  <c:v>0</c:v>
                </c:pt>
                <c:pt idx="4">
                  <c:v>-0.59999999999999432</c:v>
                </c:pt>
                <c:pt idx="5">
                  <c:v>2.3999999999999986</c:v>
                </c:pt>
                <c:pt idx="6">
                  <c:v>-1.3000000000000043</c:v>
                </c:pt>
                <c:pt idx="7">
                  <c:v>1.3000000000000043</c:v>
                </c:pt>
                <c:pt idx="8">
                  <c:v>-0.39999999999999858</c:v>
                </c:pt>
                <c:pt idx="9">
                  <c:v>-0.40000000000000568</c:v>
                </c:pt>
                <c:pt idx="10">
                  <c:v>-9.9999999999994316E-2</c:v>
                </c:pt>
                <c:pt idx="11">
                  <c:v>0.69999999999999574</c:v>
                </c:pt>
                <c:pt idx="12">
                  <c:v>-0.79999999999999716</c:v>
                </c:pt>
                <c:pt idx="13">
                  <c:v>-0.10000000000000142</c:v>
                </c:pt>
                <c:pt idx="14">
                  <c:v>0.79999999999999716</c:v>
                </c:pt>
                <c:pt idx="15">
                  <c:v>-0.5</c:v>
                </c:pt>
                <c:pt idx="16">
                  <c:v>0.20000000000000284</c:v>
                </c:pt>
                <c:pt idx="17">
                  <c:v>0.39999999999999858</c:v>
                </c:pt>
                <c:pt idx="18">
                  <c:v>0.20000000000000284</c:v>
                </c:pt>
                <c:pt idx="19">
                  <c:v>0.29999999999999716</c:v>
                </c:pt>
                <c:pt idx="20">
                  <c:v>-1.7999999999999972</c:v>
                </c:pt>
                <c:pt idx="21">
                  <c:v>0.39999999999999858</c:v>
                </c:pt>
                <c:pt idx="22">
                  <c:v>1.6000000000000014</c:v>
                </c:pt>
                <c:pt idx="23">
                  <c:v>-0.89999999999999858</c:v>
                </c:pt>
                <c:pt idx="24">
                  <c:v>-0.10000000000000142</c:v>
                </c:pt>
                <c:pt idx="25">
                  <c:v>-0.20000000000000284</c:v>
                </c:pt>
                <c:pt idx="26">
                  <c:v>0.10000000000000142</c:v>
                </c:pt>
                <c:pt idx="27">
                  <c:v>-1.1000000000000014</c:v>
                </c:pt>
                <c:pt idx="28">
                  <c:v>0.89999999999999858</c:v>
                </c:pt>
                <c:pt idx="29">
                  <c:v>0.5</c:v>
                </c:pt>
                <c:pt idx="30">
                  <c:v>-9.9999999999994316E-2</c:v>
                </c:pt>
                <c:pt idx="31">
                  <c:v>-0.30000000000000426</c:v>
                </c:pt>
                <c:pt idx="32">
                  <c:v>0.39999999999999858</c:v>
                </c:pt>
                <c:pt idx="33">
                  <c:v>0.70000000000000284</c:v>
                </c:pt>
                <c:pt idx="34">
                  <c:v>-0.29999999999999716</c:v>
                </c:pt>
                <c:pt idx="35">
                  <c:v>-0.10000000000000142</c:v>
                </c:pt>
                <c:pt idx="36">
                  <c:v>-0.30000000000000426</c:v>
                </c:pt>
                <c:pt idx="37">
                  <c:v>-0.29999999999999716</c:v>
                </c:pt>
                <c:pt idx="38">
                  <c:v>0.60000000000000142</c:v>
                </c:pt>
                <c:pt idx="39">
                  <c:v>-0.60000000000000142</c:v>
                </c:pt>
                <c:pt idx="40">
                  <c:v>-0.70000000000000284</c:v>
                </c:pt>
                <c:pt idx="41">
                  <c:v>0.80000000000000426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6C-4EDB-ADE9-E2FEB759A4B4}"/>
            </c:ext>
          </c:extLst>
        </c:ser>
        <c:ser>
          <c:idx val="2"/>
          <c:order val="2"/>
          <c:tx>
            <c:strRef>
              <c:f>Thailand!$E$1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Thailand!$B$2:$B$43</c:f>
              <c:numCache>
                <c:formatCode>m/d/yyyy</c:formatCode>
                <c:ptCount val="42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</c:numCache>
            </c:numRef>
          </c:cat>
          <c:val>
            <c:numRef>
              <c:f>Thailand!$E$2:$E$43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49.654545454545456</c:v>
                </c:pt>
                <c:pt idx="12">
                  <c:v>49.681818181818173</c:v>
                </c:pt>
                <c:pt idx="13">
                  <c:v>49.654545454545456</c:v>
                </c:pt>
                <c:pt idx="14">
                  <c:v>49.790909090909082</c:v>
                </c:pt>
                <c:pt idx="15">
                  <c:v>49.881818181818183</c:v>
                </c:pt>
                <c:pt idx="16">
                  <c:v>50.045454545454547</c:v>
                </c:pt>
                <c:pt idx="17">
                  <c:v>50.027272727272731</c:v>
                </c:pt>
                <c:pt idx="18">
                  <c:v>50.07500000000001</c:v>
                </c:pt>
                <c:pt idx="19">
                  <c:v>50.099999999999994</c:v>
                </c:pt>
                <c:pt idx="20">
                  <c:v>50.008333333333333</c:v>
                </c:pt>
                <c:pt idx="21">
                  <c:v>49.983333333333327</c:v>
                </c:pt>
                <c:pt idx="22">
                  <c:v>50.1</c:v>
                </c:pt>
                <c:pt idx="23">
                  <c:v>50.083333333333336</c:v>
                </c:pt>
                <c:pt idx="24">
                  <c:v>50.125000000000007</c:v>
                </c:pt>
                <c:pt idx="25">
                  <c:v>50.158333333333331</c:v>
                </c:pt>
                <c:pt idx="26">
                  <c:v>50.133333333333333</c:v>
                </c:pt>
                <c:pt idx="27">
                  <c:v>50.05833333333333</c:v>
                </c:pt>
                <c:pt idx="28">
                  <c:v>50.041666666666664</c:v>
                </c:pt>
                <c:pt idx="29">
                  <c:v>50.033333333333324</c:v>
                </c:pt>
                <c:pt idx="30">
                  <c:v>50</c:v>
                </c:pt>
                <c:pt idx="31">
                  <c:v>49.916666666666664</c:v>
                </c:pt>
                <c:pt idx="32">
                  <c:v>50.016666666666659</c:v>
                </c:pt>
                <c:pt idx="33">
                  <c:v>50.141666666666659</c:v>
                </c:pt>
                <c:pt idx="34">
                  <c:v>50.108333333333341</c:v>
                </c:pt>
                <c:pt idx="35">
                  <c:v>50.141666666666673</c:v>
                </c:pt>
                <c:pt idx="36">
                  <c:v>50.158333333333331</c:v>
                </c:pt>
                <c:pt idx="37">
                  <c:v>50.166666666666664</c:v>
                </c:pt>
                <c:pt idx="38">
                  <c:v>50.216666666666669</c:v>
                </c:pt>
                <c:pt idx="39">
                  <c:v>50.308333333333337</c:v>
                </c:pt>
                <c:pt idx="40">
                  <c:v>50.266666666666673</c:v>
                </c:pt>
                <c:pt idx="41">
                  <c:v>50.25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6C-4EDB-ADE9-E2FEB759A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Turkey!$C$1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Turkey!$B$2:$B$98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Turkey!$C$2:$C$98</c:f>
              <c:numCache>
                <c:formatCode>0.00</c:formatCode>
                <c:ptCount val="97"/>
                <c:pt idx="0">
                  <c:v>52</c:v>
                </c:pt>
                <c:pt idx="1">
                  <c:v>51.7</c:v>
                </c:pt>
                <c:pt idx="2">
                  <c:v>49.6</c:v>
                </c:pt>
                <c:pt idx="3">
                  <c:v>49.6</c:v>
                </c:pt>
                <c:pt idx="4">
                  <c:v>52.3</c:v>
                </c:pt>
                <c:pt idx="5">
                  <c:v>50.2</c:v>
                </c:pt>
                <c:pt idx="6">
                  <c:v>49.5</c:v>
                </c:pt>
                <c:pt idx="7">
                  <c:v>49.4</c:v>
                </c:pt>
                <c:pt idx="8">
                  <c:v>50</c:v>
                </c:pt>
                <c:pt idx="9">
                  <c:v>52.2</c:v>
                </c:pt>
                <c:pt idx="10">
                  <c:v>52.5</c:v>
                </c:pt>
                <c:pt idx="11">
                  <c:v>51.6</c:v>
                </c:pt>
                <c:pt idx="12">
                  <c:v>53.1</c:v>
                </c:pt>
                <c:pt idx="13">
                  <c:v>54</c:v>
                </c:pt>
                <c:pt idx="14">
                  <c:v>53.5</c:v>
                </c:pt>
                <c:pt idx="15">
                  <c:v>52.3</c:v>
                </c:pt>
                <c:pt idx="16">
                  <c:v>51.3</c:v>
                </c:pt>
                <c:pt idx="17">
                  <c:v>51.1</c:v>
                </c:pt>
                <c:pt idx="18">
                  <c:v>51.2</c:v>
                </c:pt>
                <c:pt idx="19">
                  <c:v>49.8</c:v>
                </c:pt>
                <c:pt idx="20">
                  <c:v>50.9</c:v>
                </c:pt>
                <c:pt idx="21">
                  <c:v>54</c:v>
                </c:pt>
                <c:pt idx="22">
                  <c:v>53.3</c:v>
                </c:pt>
                <c:pt idx="23">
                  <c:v>55</c:v>
                </c:pt>
                <c:pt idx="24">
                  <c:v>53.5</c:v>
                </c:pt>
                <c:pt idx="25">
                  <c:v>52.7</c:v>
                </c:pt>
                <c:pt idx="26">
                  <c:v>53.4</c:v>
                </c:pt>
                <c:pt idx="27">
                  <c:v>51.7</c:v>
                </c:pt>
                <c:pt idx="28">
                  <c:v>51.1</c:v>
                </c:pt>
                <c:pt idx="29">
                  <c:v>50.1</c:v>
                </c:pt>
                <c:pt idx="30">
                  <c:v>48.8</c:v>
                </c:pt>
                <c:pt idx="31">
                  <c:v>48.5</c:v>
                </c:pt>
                <c:pt idx="32">
                  <c:v>50.3</c:v>
                </c:pt>
                <c:pt idx="33">
                  <c:v>50.4</c:v>
                </c:pt>
                <c:pt idx="34">
                  <c:v>51.5</c:v>
                </c:pt>
                <c:pt idx="35">
                  <c:v>52.2</c:v>
                </c:pt>
                <c:pt idx="36">
                  <c:v>51.4</c:v>
                </c:pt>
                <c:pt idx="37">
                  <c:v>49.8</c:v>
                </c:pt>
                <c:pt idx="38">
                  <c:v>49.6</c:v>
                </c:pt>
                <c:pt idx="39">
                  <c:v>48</c:v>
                </c:pt>
                <c:pt idx="40">
                  <c:v>48.5</c:v>
                </c:pt>
                <c:pt idx="41">
                  <c:v>50.2</c:v>
                </c:pt>
                <c:pt idx="42">
                  <c:v>49</c:v>
                </c:pt>
                <c:pt idx="43">
                  <c:v>50.1</c:v>
                </c:pt>
                <c:pt idx="44">
                  <c:v>49.3</c:v>
                </c:pt>
                <c:pt idx="45">
                  <c:v>48.8</c:v>
                </c:pt>
                <c:pt idx="46">
                  <c:v>49.5</c:v>
                </c:pt>
                <c:pt idx="47">
                  <c:v>50.9</c:v>
                </c:pt>
                <c:pt idx="48">
                  <c:v>52.2</c:v>
                </c:pt>
                <c:pt idx="49">
                  <c:v>50.9</c:v>
                </c:pt>
                <c:pt idx="50">
                  <c:v>50.3</c:v>
                </c:pt>
                <c:pt idx="51">
                  <c:v>49.2</c:v>
                </c:pt>
                <c:pt idx="52">
                  <c:v>48.9</c:v>
                </c:pt>
                <c:pt idx="53">
                  <c:v>49.4</c:v>
                </c:pt>
                <c:pt idx="54">
                  <c:v>47.4</c:v>
                </c:pt>
                <c:pt idx="55">
                  <c:v>47.6</c:v>
                </c:pt>
                <c:pt idx="56">
                  <c:v>47</c:v>
                </c:pt>
                <c:pt idx="57">
                  <c:v>48.3</c:v>
                </c:pt>
                <c:pt idx="58">
                  <c:v>49.8</c:v>
                </c:pt>
                <c:pt idx="59">
                  <c:v>48.8</c:v>
                </c:pt>
                <c:pt idx="60">
                  <c:v>47.7</c:v>
                </c:pt>
                <c:pt idx="61">
                  <c:v>48.7</c:v>
                </c:pt>
                <c:pt idx="62">
                  <c:v>49.7</c:v>
                </c:pt>
                <c:pt idx="63">
                  <c:v>52.3</c:v>
                </c:pt>
                <c:pt idx="64">
                  <c:v>51.7</c:v>
                </c:pt>
                <c:pt idx="65">
                  <c:v>53.5</c:v>
                </c:pt>
                <c:pt idx="66">
                  <c:v>54.7</c:v>
                </c:pt>
                <c:pt idx="67">
                  <c:v>53.6</c:v>
                </c:pt>
                <c:pt idx="68">
                  <c:v>55.3</c:v>
                </c:pt>
                <c:pt idx="69">
                  <c:v>53.5</c:v>
                </c:pt>
                <c:pt idx="70">
                  <c:v>52.8</c:v>
                </c:pt>
                <c:pt idx="71">
                  <c:v>52.9</c:v>
                </c:pt>
                <c:pt idx="72">
                  <c:v>54.9</c:v>
                </c:pt>
                <c:pt idx="73">
                  <c:v>55.7</c:v>
                </c:pt>
                <c:pt idx="74">
                  <c:v>55.6</c:v>
                </c:pt>
                <c:pt idx="75">
                  <c:v>51.8</c:v>
                </c:pt>
                <c:pt idx="76">
                  <c:v>48.9</c:v>
                </c:pt>
                <c:pt idx="77">
                  <c:v>46.4</c:v>
                </c:pt>
                <c:pt idx="78">
                  <c:v>46.8</c:v>
                </c:pt>
                <c:pt idx="79">
                  <c:v>49</c:v>
                </c:pt>
                <c:pt idx="80">
                  <c:v>46.4</c:v>
                </c:pt>
                <c:pt idx="81">
                  <c:v>42.7</c:v>
                </c:pt>
                <c:pt idx="82">
                  <c:v>44.3</c:v>
                </c:pt>
                <c:pt idx="83">
                  <c:v>44.7</c:v>
                </c:pt>
                <c:pt idx="84">
                  <c:v>44.2</c:v>
                </c:pt>
                <c:pt idx="85">
                  <c:v>44.2</c:v>
                </c:pt>
                <c:pt idx="86">
                  <c:v>46.4</c:v>
                </c:pt>
                <c:pt idx="87">
                  <c:v>47.2</c:v>
                </c:pt>
                <c:pt idx="88">
                  <c:v>46.8</c:v>
                </c:pt>
                <c:pt idx="89">
                  <c:v>45.3</c:v>
                </c:pt>
                <c:pt idx="90">
                  <c:v>47.9</c:v>
                </c:pt>
                <c:pt idx="91">
                  <c:v>46.7</c:v>
                </c:pt>
                <c:pt idx="92">
                  <c:v>48</c:v>
                </c:pt>
                <c:pt idx="93">
                  <c:v>50</c:v>
                </c:pt>
                <c:pt idx="94">
                  <c:v>49</c:v>
                </c:pt>
                <c:pt idx="95">
                  <c:v>49.5</c:v>
                </c:pt>
                <c:pt idx="96">
                  <c:v>49.5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F7-420F-A8B4-CD20553A0E8D}"/>
            </c:ext>
          </c:extLst>
        </c:ser>
        <c:ser>
          <c:idx val="1"/>
          <c:order val="1"/>
          <c:tx>
            <c:strRef>
              <c:f>Turkey!$D$1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Turkey!$B$2:$B$98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Turkey!$D$2:$D$98</c:f>
              <c:numCache>
                <c:formatCode>0.00</c:formatCode>
                <c:ptCount val="97"/>
                <c:pt idx="1">
                  <c:v>-0.29999999999999716</c:v>
                </c:pt>
                <c:pt idx="2">
                  <c:v>-2.1000000000000014</c:v>
                </c:pt>
                <c:pt idx="3">
                  <c:v>0</c:v>
                </c:pt>
                <c:pt idx="4">
                  <c:v>2.6999999999999957</c:v>
                </c:pt>
                <c:pt idx="5">
                  <c:v>-2.0999999999999943</c:v>
                </c:pt>
                <c:pt idx="6">
                  <c:v>-0.70000000000000284</c:v>
                </c:pt>
                <c:pt idx="7">
                  <c:v>-0.10000000000000142</c:v>
                </c:pt>
                <c:pt idx="8">
                  <c:v>0.60000000000000142</c:v>
                </c:pt>
                <c:pt idx="9">
                  <c:v>2.2000000000000028</c:v>
                </c:pt>
                <c:pt idx="10">
                  <c:v>0.29999999999999716</c:v>
                </c:pt>
                <c:pt idx="11">
                  <c:v>-0.89999999999999858</c:v>
                </c:pt>
                <c:pt idx="12">
                  <c:v>1.5</c:v>
                </c:pt>
                <c:pt idx="13">
                  <c:v>0.89999999999999858</c:v>
                </c:pt>
                <c:pt idx="14">
                  <c:v>-0.5</c:v>
                </c:pt>
                <c:pt idx="15">
                  <c:v>-1.2000000000000028</c:v>
                </c:pt>
                <c:pt idx="16">
                  <c:v>-1</c:v>
                </c:pt>
                <c:pt idx="17">
                  <c:v>-0.19999999999999574</c:v>
                </c:pt>
                <c:pt idx="18">
                  <c:v>0.10000000000000142</c:v>
                </c:pt>
                <c:pt idx="19">
                  <c:v>-1.4000000000000057</c:v>
                </c:pt>
                <c:pt idx="20">
                  <c:v>1.1000000000000014</c:v>
                </c:pt>
                <c:pt idx="21">
                  <c:v>3.1000000000000014</c:v>
                </c:pt>
                <c:pt idx="22">
                  <c:v>-0.70000000000000284</c:v>
                </c:pt>
                <c:pt idx="23">
                  <c:v>1.7000000000000028</c:v>
                </c:pt>
                <c:pt idx="24">
                  <c:v>-1.5</c:v>
                </c:pt>
                <c:pt idx="25">
                  <c:v>-0.79999999999999716</c:v>
                </c:pt>
                <c:pt idx="26">
                  <c:v>0.69999999999999574</c:v>
                </c:pt>
                <c:pt idx="27">
                  <c:v>-1.6999999999999957</c:v>
                </c:pt>
                <c:pt idx="28">
                  <c:v>-0.60000000000000142</c:v>
                </c:pt>
                <c:pt idx="29">
                  <c:v>-1</c:v>
                </c:pt>
                <c:pt idx="30">
                  <c:v>-1.3000000000000043</c:v>
                </c:pt>
                <c:pt idx="31">
                  <c:v>-0.29999999999999716</c:v>
                </c:pt>
                <c:pt idx="32">
                  <c:v>1.7999999999999972</c:v>
                </c:pt>
                <c:pt idx="33">
                  <c:v>0.10000000000000142</c:v>
                </c:pt>
                <c:pt idx="34">
                  <c:v>1.1000000000000014</c:v>
                </c:pt>
                <c:pt idx="35">
                  <c:v>0.70000000000000284</c:v>
                </c:pt>
                <c:pt idx="36">
                  <c:v>-0.80000000000000426</c:v>
                </c:pt>
                <c:pt idx="37">
                  <c:v>-1.6000000000000014</c:v>
                </c:pt>
                <c:pt idx="38">
                  <c:v>-0.19999999999999574</c:v>
                </c:pt>
                <c:pt idx="39">
                  <c:v>-1.6000000000000014</c:v>
                </c:pt>
                <c:pt idx="40">
                  <c:v>0.5</c:v>
                </c:pt>
                <c:pt idx="41">
                  <c:v>1.7000000000000028</c:v>
                </c:pt>
                <c:pt idx="42">
                  <c:v>-1.2000000000000028</c:v>
                </c:pt>
                <c:pt idx="43">
                  <c:v>1.1000000000000014</c:v>
                </c:pt>
                <c:pt idx="44">
                  <c:v>-0.80000000000000426</c:v>
                </c:pt>
                <c:pt idx="45">
                  <c:v>-0.5</c:v>
                </c:pt>
                <c:pt idx="46">
                  <c:v>0.70000000000000284</c:v>
                </c:pt>
                <c:pt idx="47">
                  <c:v>1.3999999999999986</c:v>
                </c:pt>
                <c:pt idx="48">
                  <c:v>1.3000000000000043</c:v>
                </c:pt>
                <c:pt idx="49">
                  <c:v>-1.3000000000000043</c:v>
                </c:pt>
                <c:pt idx="50">
                  <c:v>-0.60000000000000142</c:v>
                </c:pt>
                <c:pt idx="51">
                  <c:v>-1.0999999999999943</c:v>
                </c:pt>
                <c:pt idx="52">
                  <c:v>-0.30000000000000426</c:v>
                </c:pt>
                <c:pt idx="53">
                  <c:v>0.5</c:v>
                </c:pt>
                <c:pt idx="54">
                  <c:v>-2</c:v>
                </c:pt>
                <c:pt idx="55">
                  <c:v>0.20000000000000284</c:v>
                </c:pt>
                <c:pt idx="56">
                  <c:v>-0.60000000000000142</c:v>
                </c:pt>
                <c:pt idx="57">
                  <c:v>1.2999999999999972</c:v>
                </c:pt>
                <c:pt idx="58">
                  <c:v>1.5</c:v>
                </c:pt>
                <c:pt idx="59">
                  <c:v>-1</c:v>
                </c:pt>
                <c:pt idx="60">
                  <c:v>-1.0999999999999943</c:v>
                </c:pt>
                <c:pt idx="61">
                  <c:v>1</c:v>
                </c:pt>
                <c:pt idx="62">
                  <c:v>1</c:v>
                </c:pt>
                <c:pt idx="63">
                  <c:v>2.5999999999999943</c:v>
                </c:pt>
                <c:pt idx="64">
                  <c:v>-0.59999999999999432</c:v>
                </c:pt>
                <c:pt idx="65">
                  <c:v>1.7999999999999972</c:v>
                </c:pt>
                <c:pt idx="66">
                  <c:v>1.2000000000000028</c:v>
                </c:pt>
                <c:pt idx="67">
                  <c:v>-1.1000000000000014</c:v>
                </c:pt>
                <c:pt idx="68">
                  <c:v>1.6999999999999957</c:v>
                </c:pt>
                <c:pt idx="69">
                  <c:v>-1.7999999999999972</c:v>
                </c:pt>
                <c:pt idx="70">
                  <c:v>-0.70000000000000284</c:v>
                </c:pt>
                <c:pt idx="71">
                  <c:v>0.10000000000000142</c:v>
                </c:pt>
                <c:pt idx="72">
                  <c:v>2</c:v>
                </c:pt>
                <c:pt idx="73">
                  <c:v>0.80000000000000426</c:v>
                </c:pt>
                <c:pt idx="74">
                  <c:v>-0.10000000000000142</c:v>
                </c:pt>
                <c:pt idx="75">
                  <c:v>-3.8000000000000043</c:v>
                </c:pt>
                <c:pt idx="76">
                  <c:v>-2.8999999999999986</c:v>
                </c:pt>
                <c:pt idx="77">
                  <c:v>-2.5</c:v>
                </c:pt>
                <c:pt idx="78">
                  <c:v>0.39999999999999858</c:v>
                </c:pt>
                <c:pt idx="79">
                  <c:v>2.2000000000000028</c:v>
                </c:pt>
                <c:pt idx="80">
                  <c:v>-2.6000000000000014</c:v>
                </c:pt>
                <c:pt idx="81">
                  <c:v>-3.6999999999999957</c:v>
                </c:pt>
                <c:pt idx="82">
                  <c:v>1.5999999999999943</c:v>
                </c:pt>
                <c:pt idx="83">
                  <c:v>0.40000000000000568</c:v>
                </c:pt>
                <c:pt idx="84">
                  <c:v>-0.5</c:v>
                </c:pt>
                <c:pt idx="85">
                  <c:v>0</c:v>
                </c:pt>
                <c:pt idx="86">
                  <c:v>2.1999999999999957</c:v>
                </c:pt>
                <c:pt idx="87">
                  <c:v>0.80000000000000426</c:v>
                </c:pt>
                <c:pt idx="88">
                  <c:v>-0.40000000000000568</c:v>
                </c:pt>
                <c:pt idx="89">
                  <c:v>-1.5</c:v>
                </c:pt>
                <c:pt idx="90">
                  <c:v>2.6000000000000014</c:v>
                </c:pt>
                <c:pt idx="91">
                  <c:v>-1.1999999999999957</c:v>
                </c:pt>
                <c:pt idx="92">
                  <c:v>1.2999999999999972</c:v>
                </c:pt>
                <c:pt idx="93">
                  <c:v>2</c:v>
                </c:pt>
                <c:pt idx="94">
                  <c:v>-1</c:v>
                </c:pt>
                <c:pt idx="95">
                  <c:v>0.5</c:v>
                </c:pt>
                <c:pt idx="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F7-420F-A8B4-CD20553A0E8D}"/>
            </c:ext>
          </c:extLst>
        </c:ser>
        <c:ser>
          <c:idx val="2"/>
          <c:order val="2"/>
          <c:tx>
            <c:strRef>
              <c:f>Turkey!$E$1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Turkey!$B$2:$B$98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Turkey!$E$2:$E$98</c:f>
              <c:numCache>
                <c:formatCode>0.00</c:formatCode>
                <c:ptCount val="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51.009090909090901</c:v>
                </c:pt>
                <c:pt idx="12">
                  <c:v>51.109090909090902</c:v>
                </c:pt>
                <c:pt idx="13">
                  <c:v>51.31818181818182</c:v>
                </c:pt>
                <c:pt idx="14">
                  <c:v>51.672727272727279</c:v>
                </c:pt>
                <c:pt idx="15">
                  <c:v>51.918181818181822</c:v>
                </c:pt>
                <c:pt idx="16">
                  <c:v>51.827272727272728</c:v>
                </c:pt>
                <c:pt idx="17">
                  <c:v>51.909090909090907</c:v>
                </c:pt>
                <c:pt idx="18">
                  <c:v>51.85</c:v>
                </c:pt>
                <c:pt idx="19">
                  <c:v>51.883333333333333</c:v>
                </c:pt>
                <c:pt idx="20">
                  <c:v>51.958333333333336</c:v>
                </c:pt>
                <c:pt idx="21">
                  <c:v>52.108333333333327</c:v>
                </c:pt>
                <c:pt idx="22">
                  <c:v>52.175000000000004</c:v>
                </c:pt>
                <c:pt idx="23">
                  <c:v>52.458333333333336</c:v>
                </c:pt>
                <c:pt idx="24">
                  <c:v>52.491666666666667</c:v>
                </c:pt>
                <c:pt idx="25">
                  <c:v>52.383333333333333</c:v>
                </c:pt>
                <c:pt idx="26">
                  <c:v>52.375</c:v>
                </c:pt>
                <c:pt idx="27">
                  <c:v>52.32500000000001</c:v>
                </c:pt>
                <c:pt idx="28">
                  <c:v>52.308333333333337</c:v>
                </c:pt>
                <c:pt idx="29">
                  <c:v>52.225000000000001</c:v>
                </c:pt>
                <c:pt idx="30">
                  <c:v>52.024999999999999</c:v>
                </c:pt>
                <c:pt idx="31">
                  <c:v>51.916666666666657</c:v>
                </c:pt>
                <c:pt idx="32">
                  <c:v>51.866666666666667</c:v>
                </c:pt>
                <c:pt idx="33">
                  <c:v>51.566666666666663</c:v>
                </c:pt>
                <c:pt idx="34">
                  <c:v>51.416666666666664</c:v>
                </c:pt>
                <c:pt idx="35">
                  <c:v>51.183333333333337</c:v>
                </c:pt>
                <c:pt idx="36">
                  <c:v>51.008333333333333</c:v>
                </c:pt>
                <c:pt idx="37">
                  <c:v>50.766666666666659</c:v>
                </c:pt>
                <c:pt idx="38">
                  <c:v>50.449999999999996</c:v>
                </c:pt>
                <c:pt idx="39">
                  <c:v>50.141666666666659</c:v>
                </c:pt>
                <c:pt idx="40">
                  <c:v>49.925000000000004</c:v>
                </c:pt>
                <c:pt idx="41">
                  <c:v>49.933333333333337</c:v>
                </c:pt>
                <c:pt idx="42">
                  <c:v>49.949999999999996</c:v>
                </c:pt>
                <c:pt idx="43">
                  <c:v>50.083333333333336</c:v>
                </c:pt>
                <c:pt idx="44">
                  <c:v>50</c:v>
                </c:pt>
                <c:pt idx="45">
                  <c:v>49.866666666666667</c:v>
                </c:pt>
                <c:pt idx="46">
                  <c:v>49.699999999999996</c:v>
                </c:pt>
                <c:pt idx="47">
                  <c:v>49.591666666666669</c:v>
                </c:pt>
                <c:pt idx="48">
                  <c:v>49.658333333333339</c:v>
                </c:pt>
                <c:pt idx="49">
                  <c:v>49.75</c:v>
                </c:pt>
                <c:pt idx="50">
                  <c:v>49.80833333333333</c:v>
                </c:pt>
                <c:pt idx="51">
                  <c:v>49.908333333333331</c:v>
                </c:pt>
                <c:pt idx="52">
                  <c:v>49.941666666666663</c:v>
                </c:pt>
                <c:pt idx="53">
                  <c:v>49.874999999999993</c:v>
                </c:pt>
                <c:pt idx="54">
                  <c:v>49.741666666666667</c:v>
                </c:pt>
                <c:pt idx="55">
                  <c:v>49.533333333333331</c:v>
                </c:pt>
                <c:pt idx="56">
                  <c:v>49.341666666666661</c:v>
                </c:pt>
                <c:pt idx="57">
                  <c:v>49.29999999999999</c:v>
                </c:pt>
                <c:pt idx="58">
                  <c:v>49.324999999999989</c:v>
                </c:pt>
                <c:pt idx="59">
                  <c:v>49.15</c:v>
                </c:pt>
                <c:pt idx="60">
                  <c:v>48.775000000000006</c:v>
                </c:pt>
                <c:pt idx="61">
                  <c:v>48.591666666666676</c:v>
                </c:pt>
                <c:pt idx="62">
                  <c:v>48.541666666666679</c:v>
                </c:pt>
                <c:pt idx="63">
                  <c:v>48.79999999999999</c:v>
                </c:pt>
                <c:pt idx="64">
                  <c:v>49.033333333333331</c:v>
                </c:pt>
                <c:pt idx="65">
                  <c:v>49.375</c:v>
                </c:pt>
                <c:pt idx="66">
                  <c:v>49.983333333333327</c:v>
                </c:pt>
                <c:pt idx="67">
                  <c:v>50.483333333333327</c:v>
                </c:pt>
                <c:pt idx="68">
                  <c:v>51.17499999999999</c:v>
                </c:pt>
                <c:pt idx="69">
                  <c:v>51.608333333333327</c:v>
                </c:pt>
                <c:pt idx="70">
                  <c:v>51.858333333333327</c:v>
                </c:pt>
                <c:pt idx="71">
                  <c:v>52.199999999999996</c:v>
                </c:pt>
                <c:pt idx="72">
                  <c:v>52.79999999999999</c:v>
                </c:pt>
                <c:pt idx="73">
                  <c:v>53.383333333333333</c:v>
                </c:pt>
                <c:pt idx="74">
                  <c:v>53.875000000000007</c:v>
                </c:pt>
                <c:pt idx="75">
                  <c:v>53.833333333333336</c:v>
                </c:pt>
                <c:pt idx="76">
                  <c:v>53.599999999999994</c:v>
                </c:pt>
                <c:pt idx="77">
                  <c:v>53.008333333333326</c:v>
                </c:pt>
                <c:pt idx="78">
                  <c:v>52.349999999999994</c:v>
                </c:pt>
                <c:pt idx="79">
                  <c:v>51.966666666666661</c:v>
                </c:pt>
                <c:pt idx="80">
                  <c:v>51.224999999999994</c:v>
                </c:pt>
                <c:pt idx="81">
                  <c:v>50.324999999999996</c:v>
                </c:pt>
                <c:pt idx="82">
                  <c:v>49.616666666666653</c:v>
                </c:pt>
                <c:pt idx="83">
                  <c:v>48.93333333333333</c:v>
                </c:pt>
                <c:pt idx="84">
                  <c:v>48.041666666666679</c:v>
                </c:pt>
                <c:pt idx="85">
                  <c:v>47.083333333333336</c:v>
                </c:pt>
                <c:pt idx="86">
                  <c:v>46.316666666666663</c:v>
                </c:pt>
                <c:pt idx="87">
                  <c:v>45.93333333333333</c:v>
                </c:pt>
                <c:pt idx="88">
                  <c:v>45.758333333333326</c:v>
                </c:pt>
                <c:pt idx="89">
                  <c:v>45.666666666666657</c:v>
                </c:pt>
                <c:pt idx="90">
                  <c:v>45.758333333333333</c:v>
                </c:pt>
                <c:pt idx="91">
                  <c:v>45.566666666666663</c:v>
                </c:pt>
                <c:pt idx="92">
                  <c:v>45.699999999999989</c:v>
                </c:pt>
                <c:pt idx="93">
                  <c:v>46.308333333333337</c:v>
                </c:pt>
                <c:pt idx="94">
                  <c:v>46.70000000000001</c:v>
                </c:pt>
                <c:pt idx="95">
                  <c:v>47.1</c:v>
                </c:pt>
                <c:pt idx="96">
                  <c:v>47.541666666666664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F7-420F-A8B4-CD20553A0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'United Arab Emirates'!$C$1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Arab Emirates'!$B$2:$B$98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'United Arab Emirates'!$C$2:$C$98</c:f>
              <c:numCache>
                <c:formatCode>0.00</c:formatCode>
                <c:ptCount val="97"/>
                <c:pt idx="0">
                  <c:v>51.7</c:v>
                </c:pt>
                <c:pt idx="1">
                  <c:v>52.4</c:v>
                </c:pt>
                <c:pt idx="2">
                  <c:v>52</c:v>
                </c:pt>
                <c:pt idx="3">
                  <c:v>52.3</c:v>
                </c:pt>
                <c:pt idx="4">
                  <c:v>53.5</c:v>
                </c:pt>
                <c:pt idx="5">
                  <c:v>53.8</c:v>
                </c:pt>
                <c:pt idx="6">
                  <c:v>50.3</c:v>
                </c:pt>
                <c:pt idx="7">
                  <c:v>53.4</c:v>
                </c:pt>
                <c:pt idx="8">
                  <c:v>53.3</c:v>
                </c:pt>
                <c:pt idx="9">
                  <c:v>53.8</c:v>
                </c:pt>
                <c:pt idx="10">
                  <c:v>53.8</c:v>
                </c:pt>
                <c:pt idx="11">
                  <c:v>53.7</c:v>
                </c:pt>
                <c:pt idx="12">
                  <c:v>55.6</c:v>
                </c:pt>
                <c:pt idx="13">
                  <c:v>55</c:v>
                </c:pt>
                <c:pt idx="14">
                  <c:v>55.4</c:v>
                </c:pt>
                <c:pt idx="15">
                  <c:v>54.3</c:v>
                </c:pt>
                <c:pt idx="16">
                  <c:v>54</c:v>
                </c:pt>
                <c:pt idx="17">
                  <c:v>55.3</c:v>
                </c:pt>
                <c:pt idx="18">
                  <c:v>54.1</c:v>
                </c:pt>
                <c:pt idx="19">
                  <c:v>54.5</c:v>
                </c:pt>
                <c:pt idx="20">
                  <c:v>54.5</c:v>
                </c:pt>
                <c:pt idx="21">
                  <c:v>56.6</c:v>
                </c:pt>
                <c:pt idx="22">
                  <c:v>56.3</c:v>
                </c:pt>
                <c:pt idx="23">
                  <c:v>58.1</c:v>
                </c:pt>
                <c:pt idx="24">
                  <c:v>57.4</c:v>
                </c:pt>
                <c:pt idx="25">
                  <c:v>57.1</c:v>
                </c:pt>
                <c:pt idx="26">
                  <c:v>57.3</c:v>
                </c:pt>
                <c:pt idx="27">
                  <c:v>57.7</c:v>
                </c:pt>
                <c:pt idx="28">
                  <c:v>58.3</c:v>
                </c:pt>
                <c:pt idx="29">
                  <c:v>57.3</c:v>
                </c:pt>
                <c:pt idx="30">
                  <c:v>58.2</c:v>
                </c:pt>
                <c:pt idx="31">
                  <c:v>58</c:v>
                </c:pt>
                <c:pt idx="32">
                  <c:v>58.4</c:v>
                </c:pt>
                <c:pt idx="33">
                  <c:v>57.6</c:v>
                </c:pt>
                <c:pt idx="34">
                  <c:v>61.2</c:v>
                </c:pt>
                <c:pt idx="35">
                  <c:v>58.3</c:v>
                </c:pt>
                <c:pt idx="36">
                  <c:v>58.4</c:v>
                </c:pt>
                <c:pt idx="37">
                  <c:v>59.3</c:v>
                </c:pt>
                <c:pt idx="38">
                  <c:v>58.1</c:v>
                </c:pt>
                <c:pt idx="39">
                  <c:v>56.3</c:v>
                </c:pt>
                <c:pt idx="40">
                  <c:v>56.8</c:v>
                </c:pt>
                <c:pt idx="41">
                  <c:v>56.4</c:v>
                </c:pt>
                <c:pt idx="42">
                  <c:v>54.7</c:v>
                </c:pt>
                <c:pt idx="43">
                  <c:v>55.8</c:v>
                </c:pt>
                <c:pt idx="44">
                  <c:v>57.1</c:v>
                </c:pt>
                <c:pt idx="45">
                  <c:v>56</c:v>
                </c:pt>
                <c:pt idx="46">
                  <c:v>54</c:v>
                </c:pt>
                <c:pt idx="47">
                  <c:v>54.5</c:v>
                </c:pt>
                <c:pt idx="48">
                  <c:v>53.3</c:v>
                </c:pt>
                <c:pt idx="49">
                  <c:v>52.7</c:v>
                </c:pt>
                <c:pt idx="50">
                  <c:v>53.1</c:v>
                </c:pt>
                <c:pt idx="51">
                  <c:v>54.5</c:v>
                </c:pt>
                <c:pt idx="52">
                  <c:v>52.8</c:v>
                </c:pt>
                <c:pt idx="53">
                  <c:v>54</c:v>
                </c:pt>
                <c:pt idx="54">
                  <c:v>53.4</c:v>
                </c:pt>
                <c:pt idx="55">
                  <c:v>55.3</c:v>
                </c:pt>
                <c:pt idx="56">
                  <c:v>54.7</c:v>
                </c:pt>
                <c:pt idx="57">
                  <c:v>54.1</c:v>
                </c:pt>
                <c:pt idx="58">
                  <c:v>53.3</c:v>
                </c:pt>
                <c:pt idx="59">
                  <c:v>54.2</c:v>
                </c:pt>
                <c:pt idx="60">
                  <c:v>55</c:v>
                </c:pt>
                <c:pt idx="61">
                  <c:v>55.3</c:v>
                </c:pt>
                <c:pt idx="62">
                  <c:v>56</c:v>
                </c:pt>
                <c:pt idx="63">
                  <c:v>56.2</c:v>
                </c:pt>
                <c:pt idx="64">
                  <c:v>56.1</c:v>
                </c:pt>
                <c:pt idx="65">
                  <c:v>54.3</c:v>
                </c:pt>
                <c:pt idx="66">
                  <c:v>55.8</c:v>
                </c:pt>
                <c:pt idx="67">
                  <c:v>56</c:v>
                </c:pt>
                <c:pt idx="68">
                  <c:v>57.3</c:v>
                </c:pt>
                <c:pt idx="69">
                  <c:v>55.1</c:v>
                </c:pt>
                <c:pt idx="70">
                  <c:v>55.9</c:v>
                </c:pt>
                <c:pt idx="71">
                  <c:v>57</c:v>
                </c:pt>
                <c:pt idx="72">
                  <c:v>57.7</c:v>
                </c:pt>
                <c:pt idx="73">
                  <c:v>56.8</c:v>
                </c:pt>
                <c:pt idx="74">
                  <c:v>55.1</c:v>
                </c:pt>
                <c:pt idx="75">
                  <c:v>54.8</c:v>
                </c:pt>
                <c:pt idx="76">
                  <c:v>55.1</c:v>
                </c:pt>
                <c:pt idx="77">
                  <c:v>56.5</c:v>
                </c:pt>
                <c:pt idx="78">
                  <c:v>57.1</c:v>
                </c:pt>
                <c:pt idx="79">
                  <c:v>55.8</c:v>
                </c:pt>
                <c:pt idx="80">
                  <c:v>55</c:v>
                </c:pt>
                <c:pt idx="81">
                  <c:v>55.3</c:v>
                </c:pt>
                <c:pt idx="82">
                  <c:v>55</c:v>
                </c:pt>
                <c:pt idx="83">
                  <c:v>55.8</c:v>
                </c:pt>
                <c:pt idx="84">
                  <c:v>54</c:v>
                </c:pt>
                <c:pt idx="85">
                  <c:v>56.3</c:v>
                </c:pt>
                <c:pt idx="86">
                  <c:v>53.4</c:v>
                </c:pt>
                <c:pt idx="87">
                  <c:v>55.7</c:v>
                </c:pt>
                <c:pt idx="88">
                  <c:v>57.6</c:v>
                </c:pt>
                <c:pt idx="89">
                  <c:v>59.4</c:v>
                </c:pt>
                <c:pt idx="90">
                  <c:v>57.7</c:v>
                </c:pt>
                <c:pt idx="91">
                  <c:v>55.1</c:v>
                </c:pt>
                <c:pt idx="92">
                  <c:v>51.6</c:v>
                </c:pt>
                <c:pt idx="93">
                  <c:v>51.1</c:v>
                </c:pt>
                <c:pt idx="94">
                  <c:v>51.1</c:v>
                </c:pt>
                <c:pt idx="95">
                  <c:v>50.3</c:v>
                </c:pt>
                <c:pt idx="96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C4-4C93-B0C6-856EE9FAFD80}"/>
            </c:ext>
          </c:extLst>
        </c:ser>
        <c:ser>
          <c:idx val="1"/>
          <c:order val="1"/>
          <c:tx>
            <c:strRef>
              <c:f>'United Arab Emirates'!$D$1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Arab Emirates'!$B$2:$B$98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'United Arab Emirates'!$D$2:$D$98</c:f>
              <c:numCache>
                <c:formatCode>0.00</c:formatCode>
                <c:ptCount val="97"/>
                <c:pt idx="1">
                  <c:v>0.69999999999999574</c:v>
                </c:pt>
                <c:pt idx="2">
                  <c:v>-0.39999999999999858</c:v>
                </c:pt>
                <c:pt idx="3">
                  <c:v>0.29999999999999716</c:v>
                </c:pt>
                <c:pt idx="4">
                  <c:v>1.2000000000000028</c:v>
                </c:pt>
                <c:pt idx="5">
                  <c:v>0.29999999999999716</c:v>
                </c:pt>
                <c:pt idx="6">
                  <c:v>-3.5</c:v>
                </c:pt>
                <c:pt idx="7">
                  <c:v>3.1000000000000014</c:v>
                </c:pt>
                <c:pt idx="8">
                  <c:v>-0.10000000000000142</c:v>
                </c:pt>
                <c:pt idx="9">
                  <c:v>0.5</c:v>
                </c:pt>
                <c:pt idx="10">
                  <c:v>0</c:v>
                </c:pt>
                <c:pt idx="11">
                  <c:v>-9.9999999999994316E-2</c:v>
                </c:pt>
                <c:pt idx="12">
                  <c:v>1.8999999999999986</c:v>
                </c:pt>
                <c:pt idx="13">
                  <c:v>-0.60000000000000142</c:v>
                </c:pt>
                <c:pt idx="14">
                  <c:v>0.39999999999999858</c:v>
                </c:pt>
                <c:pt idx="15">
                  <c:v>-1.1000000000000014</c:v>
                </c:pt>
                <c:pt idx="16">
                  <c:v>-0.29999999999999716</c:v>
                </c:pt>
                <c:pt idx="17">
                  <c:v>1.2999999999999972</c:v>
                </c:pt>
                <c:pt idx="18">
                  <c:v>-1.1999999999999957</c:v>
                </c:pt>
                <c:pt idx="19">
                  <c:v>0.39999999999999858</c:v>
                </c:pt>
                <c:pt idx="20">
                  <c:v>0</c:v>
                </c:pt>
                <c:pt idx="21">
                  <c:v>2.1000000000000014</c:v>
                </c:pt>
                <c:pt idx="22">
                  <c:v>-0.30000000000000426</c:v>
                </c:pt>
                <c:pt idx="23">
                  <c:v>1.8000000000000043</c:v>
                </c:pt>
                <c:pt idx="24">
                  <c:v>-0.70000000000000284</c:v>
                </c:pt>
                <c:pt idx="25">
                  <c:v>-0.29999999999999716</c:v>
                </c:pt>
                <c:pt idx="26">
                  <c:v>0.19999999999999574</c:v>
                </c:pt>
                <c:pt idx="27">
                  <c:v>0.40000000000000568</c:v>
                </c:pt>
                <c:pt idx="28">
                  <c:v>0.59999999999999432</c:v>
                </c:pt>
                <c:pt idx="29">
                  <c:v>-1</c:v>
                </c:pt>
                <c:pt idx="30">
                  <c:v>0.90000000000000568</c:v>
                </c:pt>
                <c:pt idx="31">
                  <c:v>-0.20000000000000284</c:v>
                </c:pt>
                <c:pt idx="32">
                  <c:v>0.39999999999999858</c:v>
                </c:pt>
                <c:pt idx="33">
                  <c:v>-0.79999999999999716</c:v>
                </c:pt>
                <c:pt idx="34">
                  <c:v>3.6000000000000014</c:v>
                </c:pt>
                <c:pt idx="35">
                  <c:v>-2.9000000000000057</c:v>
                </c:pt>
                <c:pt idx="36">
                  <c:v>0.10000000000000142</c:v>
                </c:pt>
                <c:pt idx="37">
                  <c:v>0.89999999999999858</c:v>
                </c:pt>
                <c:pt idx="38">
                  <c:v>-1.1999999999999957</c:v>
                </c:pt>
                <c:pt idx="39">
                  <c:v>-1.8000000000000043</c:v>
                </c:pt>
                <c:pt idx="40">
                  <c:v>0.5</c:v>
                </c:pt>
                <c:pt idx="41">
                  <c:v>-0.39999999999999858</c:v>
                </c:pt>
                <c:pt idx="42">
                  <c:v>-1.6999999999999957</c:v>
                </c:pt>
                <c:pt idx="43">
                  <c:v>1.0999999999999943</c:v>
                </c:pt>
                <c:pt idx="44">
                  <c:v>1.3000000000000043</c:v>
                </c:pt>
                <c:pt idx="45">
                  <c:v>-1.1000000000000014</c:v>
                </c:pt>
                <c:pt idx="46">
                  <c:v>-2</c:v>
                </c:pt>
                <c:pt idx="47">
                  <c:v>0.5</c:v>
                </c:pt>
                <c:pt idx="48">
                  <c:v>-1.2000000000000028</c:v>
                </c:pt>
                <c:pt idx="49">
                  <c:v>-0.59999999999999432</c:v>
                </c:pt>
                <c:pt idx="50">
                  <c:v>0.39999999999999858</c:v>
                </c:pt>
                <c:pt idx="51">
                  <c:v>1.3999999999999986</c:v>
                </c:pt>
                <c:pt idx="52">
                  <c:v>-1.7000000000000028</c:v>
                </c:pt>
                <c:pt idx="53">
                  <c:v>1.2000000000000028</c:v>
                </c:pt>
                <c:pt idx="54">
                  <c:v>-0.60000000000000142</c:v>
                </c:pt>
                <c:pt idx="55">
                  <c:v>1.8999999999999986</c:v>
                </c:pt>
                <c:pt idx="56">
                  <c:v>-0.59999999999999432</c:v>
                </c:pt>
                <c:pt idx="57">
                  <c:v>-0.60000000000000142</c:v>
                </c:pt>
                <c:pt idx="58">
                  <c:v>-0.80000000000000426</c:v>
                </c:pt>
                <c:pt idx="59">
                  <c:v>0.90000000000000568</c:v>
                </c:pt>
                <c:pt idx="60">
                  <c:v>0.79999999999999716</c:v>
                </c:pt>
                <c:pt idx="61">
                  <c:v>0.29999999999999716</c:v>
                </c:pt>
                <c:pt idx="62">
                  <c:v>0.70000000000000284</c:v>
                </c:pt>
                <c:pt idx="63">
                  <c:v>0.20000000000000284</c:v>
                </c:pt>
                <c:pt idx="64">
                  <c:v>-0.10000000000000142</c:v>
                </c:pt>
                <c:pt idx="65">
                  <c:v>-1.8000000000000043</c:v>
                </c:pt>
                <c:pt idx="66">
                  <c:v>1.5</c:v>
                </c:pt>
                <c:pt idx="67">
                  <c:v>0.20000000000000284</c:v>
                </c:pt>
                <c:pt idx="68">
                  <c:v>1.2999999999999972</c:v>
                </c:pt>
                <c:pt idx="69">
                  <c:v>-2.1999999999999957</c:v>
                </c:pt>
                <c:pt idx="70">
                  <c:v>0.79999999999999716</c:v>
                </c:pt>
                <c:pt idx="71">
                  <c:v>1.1000000000000014</c:v>
                </c:pt>
                <c:pt idx="72">
                  <c:v>0.70000000000000284</c:v>
                </c:pt>
                <c:pt idx="73">
                  <c:v>-0.90000000000000568</c:v>
                </c:pt>
                <c:pt idx="74">
                  <c:v>-1.6999999999999957</c:v>
                </c:pt>
                <c:pt idx="75">
                  <c:v>-0.30000000000000426</c:v>
                </c:pt>
                <c:pt idx="76">
                  <c:v>0.30000000000000426</c:v>
                </c:pt>
                <c:pt idx="77">
                  <c:v>1.3999999999999986</c:v>
                </c:pt>
                <c:pt idx="78">
                  <c:v>0.60000000000000142</c:v>
                </c:pt>
                <c:pt idx="79">
                  <c:v>-1.3000000000000043</c:v>
                </c:pt>
                <c:pt idx="80">
                  <c:v>-0.79999999999999716</c:v>
                </c:pt>
                <c:pt idx="81">
                  <c:v>0.29999999999999716</c:v>
                </c:pt>
                <c:pt idx="82">
                  <c:v>-0.29999999999999716</c:v>
                </c:pt>
                <c:pt idx="83">
                  <c:v>0.79999999999999716</c:v>
                </c:pt>
                <c:pt idx="84">
                  <c:v>-1.7999999999999972</c:v>
                </c:pt>
                <c:pt idx="85">
                  <c:v>2.2999999999999972</c:v>
                </c:pt>
                <c:pt idx="86">
                  <c:v>-2.8999999999999986</c:v>
                </c:pt>
                <c:pt idx="87">
                  <c:v>2.3000000000000043</c:v>
                </c:pt>
                <c:pt idx="88">
                  <c:v>1.8999999999999986</c:v>
                </c:pt>
                <c:pt idx="89">
                  <c:v>1.7999999999999972</c:v>
                </c:pt>
                <c:pt idx="90">
                  <c:v>-1.6999999999999957</c:v>
                </c:pt>
                <c:pt idx="91">
                  <c:v>-2.6000000000000014</c:v>
                </c:pt>
                <c:pt idx="92">
                  <c:v>-3.5</c:v>
                </c:pt>
                <c:pt idx="93">
                  <c:v>-0.5</c:v>
                </c:pt>
                <c:pt idx="94">
                  <c:v>0</c:v>
                </c:pt>
                <c:pt idx="95">
                  <c:v>-0.80000000000000426</c:v>
                </c:pt>
                <c:pt idx="96">
                  <c:v>-9.9999999999994316E-2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C4-4C93-B0C6-856EE9FAFD80}"/>
            </c:ext>
          </c:extLst>
        </c:ser>
        <c:ser>
          <c:idx val="2"/>
          <c:order val="2"/>
          <c:tx>
            <c:strRef>
              <c:f>'United Arab Emirates'!$E$1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Arab Emirates'!$B$2:$B$98</c:f>
              <c:numCache>
                <c:formatCode>m/d/yyyy</c:formatCode>
                <c:ptCount val="97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</c:numCache>
            </c:numRef>
          </c:cat>
          <c:val>
            <c:numRef>
              <c:f>'United Arab Emirates'!$E$2:$E$98</c:f>
              <c:numCache>
                <c:formatCode>0.00</c:formatCode>
                <c:ptCount val="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53.06363636363637</c:v>
                </c:pt>
                <c:pt idx="12">
                  <c:v>53.418181818181822</c:v>
                </c:pt>
                <c:pt idx="13">
                  <c:v>53.654545454545456</c:v>
                </c:pt>
                <c:pt idx="14">
                  <c:v>53.963636363636368</c:v>
                </c:pt>
                <c:pt idx="15">
                  <c:v>54.145454545454548</c:v>
                </c:pt>
                <c:pt idx="16">
                  <c:v>54.190909090909095</c:v>
                </c:pt>
                <c:pt idx="17">
                  <c:v>54.327272727272721</c:v>
                </c:pt>
                <c:pt idx="18">
                  <c:v>54.30833333333333</c:v>
                </c:pt>
                <c:pt idx="19">
                  <c:v>54.4</c:v>
                </c:pt>
                <c:pt idx="20">
                  <c:v>54.5</c:v>
                </c:pt>
                <c:pt idx="21">
                  <c:v>54.733333333333341</c:v>
                </c:pt>
                <c:pt idx="22">
                  <c:v>54.94166666666667</c:v>
                </c:pt>
                <c:pt idx="23">
                  <c:v>55.308333333333337</c:v>
                </c:pt>
                <c:pt idx="24">
                  <c:v>55.458333333333336</c:v>
                </c:pt>
                <c:pt idx="25">
                  <c:v>55.633333333333333</c:v>
                </c:pt>
                <c:pt idx="26">
                  <c:v>55.791666666666664</c:v>
                </c:pt>
                <c:pt idx="27">
                  <c:v>56.074999999999996</c:v>
                </c:pt>
                <c:pt idx="28">
                  <c:v>56.433333333333337</c:v>
                </c:pt>
                <c:pt idx="29">
                  <c:v>56.599999999999994</c:v>
                </c:pt>
                <c:pt idx="30">
                  <c:v>56.941666666666663</c:v>
                </c:pt>
                <c:pt idx="31">
                  <c:v>57.233333333333327</c:v>
                </c:pt>
                <c:pt idx="32">
                  <c:v>57.558333333333337</c:v>
                </c:pt>
                <c:pt idx="33">
                  <c:v>57.641666666666673</c:v>
                </c:pt>
                <c:pt idx="34">
                  <c:v>58.050000000000004</c:v>
                </c:pt>
                <c:pt idx="35">
                  <c:v>58.06666666666667</c:v>
                </c:pt>
                <c:pt idx="36">
                  <c:v>58.15</c:v>
                </c:pt>
                <c:pt idx="37">
                  <c:v>58.333333333333321</c:v>
                </c:pt>
                <c:pt idx="38">
                  <c:v>58.4</c:v>
                </c:pt>
                <c:pt idx="39">
                  <c:v>58.283333333333331</c:v>
                </c:pt>
                <c:pt idx="40">
                  <c:v>58.158333333333324</c:v>
                </c:pt>
                <c:pt idx="41">
                  <c:v>58.083333333333321</c:v>
                </c:pt>
                <c:pt idx="42">
                  <c:v>57.791666666666664</c:v>
                </c:pt>
                <c:pt idx="43">
                  <c:v>57.608333333333327</c:v>
                </c:pt>
                <c:pt idx="44">
                  <c:v>57.500000000000007</c:v>
                </c:pt>
                <c:pt idx="45">
                  <c:v>57.366666666666667</c:v>
                </c:pt>
                <c:pt idx="46">
                  <c:v>56.766666666666659</c:v>
                </c:pt>
                <c:pt idx="47">
                  <c:v>56.449999999999996</c:v>
                </c:pt>
                <c:pt idx="48">
                  <c:v>56.024999999999999</c:v>
                </c:pt>
                <c:pt idx="49">
                  <c:v>55.475000000000001</c:v>
                </c:pt>
                <c:pt idx="50">
                  <c:v>55.058333333333337</c:v>
                </c:pt>
                <c:pt idx="51">
                  <c:v>54.908333333333339</c:v>
                </c:pt>
                <c:pt idx="52">
                  <c:v>54.574999999999996</c:v>
                </c:pt>
                <c:pt idx="53">
                  <c:v>54.375</c:v>
                </c:pt>
                <c:pt idx="54">
                  <c:v>54.266666666666659</c:v>
                </c:pt>
                <c:pt idx="55">
                  <c:v>54.224999999999994</c:v>
                </c:pt>
                <c:pt idx="56">
                  <c:v>54.025000000000006</c:v>
                </c:pt>
                <c:pt idx="57">
                  <c:v>53.866666666666674</c:v>
                </c:pt>
                <c:pt idx="58">
                  <c:v>53.808333333333337</c:v>
                </c:pt>
                <c:pt idx="59">
                  <c:v>53.783333333333331</c:v>
                </c:pt>
                <c:pt idx="60">
                  <c:v>53.925000000000004</c:v>
                </c:pt>
                <c:pt idx="61">
                  <c:v>54.141666666666659</c:v>
                </c:pt>
                <c:pt idx="62">
                  <c:v>54.383333333333326</c:v>
                </c:pt>
                <c:pt idx="63">
                  <c:v>54.525000000000006</c:v>
                </c:pt>
                <c:pt idx="64">
                  <c:v>54.800000000000004</c:v>
                </c:pt>
                <c:pt idx="65">
                  <c:v>54.824999999999996</c:v>
                </c:pt>
                <c:pt idx="66">
                  <c:v>55.024999999999984</c:v>
                </c:pt>
                <c:pt idx="67">
                  <c:v>55.083333333333336</c:v>
                </c:pt>
                <c:pt idx="68">
                  <c:v>55.300000000000004</c:v>
                </c:pt>
                <c:pt idx="69">
                  <c:v>55.383333333333333</c:v>
                </c:pt>
                <c:pt idx="70">
                  <c:v>55.6</c:v>
                </c:pt>
                <c:pt idx="71">
                  <c:v>55.833333333333336</c:v>
                </c:pt>
                <c:pt idx="72">
                  <c:v>56.058333333333337</c:v>
                </c:pt>
                <c:pt idx="73">
                  <c:v>56.183333333333337</c:v>
                </c:pt>
                <c:pt idx="74">
                  <c:v>56.108333333333341</c:v>
                </c:pt>
                <c:pt idx="75">
                  <c:v>55.991666666666667</c:v>
                </c:pt>
                <c:pt idx="76">
                  <c:v>55.908333333333331</c:v>
                </c:pt>
                <c:pt idx="77">
                  <c:v>56.091666666666669</c:v>
                </c:pt>
                <c:pt idx="78">
                  <c:v>56.20000000000001</c:v>
                </c:pt>
                <c:pt idx="79">
                  <c:v>56.183333333333337</c:v>
                </c:pt>
                <c:pt idx="80">
                  <c:v>55.991666666666667</c:v>
                </c:pt>
                <c:pt idx="81">
                  <c:v>56.008333333333333</c:v>
                </c:pt>
                <c:pt idx="82">
                  <c:v>55.933333333333337</c:v>
                </c:pt>
                <c:pt idx="83">
                  <c:v>55.833333333333336</c:v>
                </c:pt>
                <c:pt idx="84">
                  <c:v>55.524999999999999</c:v>
                </c:pt>
                <c:pt idx="85">
                  <c:v>55.483333333333327</c:v>
                </c:pt>
                <c:pt idx="86">
                  <c:v>55.341666666666669</c:v>
                </c:pt>
                <c:pt idx="87">
                  <c:v>55.416666666666664</c:v>
                </c:pt>
                <c:pt idx="88">
                  <c:v>55.625000000000007</c:v>
                </c:pt>
                <c:pt idx="89">
                  <c:v>55.866666666666667</c:v>
                </c:pt>
                <c:pt idx="90">
                  <c:v>55.916666666666664</c:v>
                </c:pt>
                <c:pt idx="91">
                  <c:v>55.858333333333341</c:v>
                </c:pt>
                <c:pt idx="92">
                  <c:v>55.574999999999996</c:v>
                </c:pt>
                <c:pt idx="93">
                  <c:v>55.225000000000001</c:v>
                </c:pt>
                <c:pt idx="94">
                  <c:v>54.900000000000006</c:v>
                </c:pt>
                <c:pt idx="95">
                  <c:v>54.441666666666663</c:v>
                </c:pt>
                <c:pt idx="96">
                  <c:v>54.125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C4-4C93-B0C6-856EE9FAF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'United Kingdom'!$C$1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Kingdom'!$B$2:$B$145</c:f>
              <c:numCache>
                <c:formatCode>m/d/yyyy</c:formatCode>
                <c:ptCount val="144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44184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</c:numCache>
            </c:numRef>
          </c:cat>
          <c:val>
            <c:numRef>
              <c:f>'United Kingdom'!$C$2:$C$145</c:f>
              <c:numCache>
                <c:formatCode>0.00</c:formatCode>
                <c:ptCount val="144"/>
                <c:pt idx="0">
                  <c:v>50.7</c:v>
                </c:pt>
                <c:pt idx="1">
                  <c:v>51.3</c:v>
                </c:pt>
                <c:pt idx="2">
                  <c:v>51.3</c:v>
                </c:pt>
                <c:pt idx="3">
                  <c:v>50.8</c:v>
                </c:pt>
                <c:pt idx="4">
                  <c:v>50</c:v>
                </c:pt>
                <c:pt idx="5">
                  <c:v>45.8</c:v>
                </c:pt>
                <c:pt idx="6">
                  <c:v>47.4</c:v>
                </c:pt>
                <c:pt idx="7">
                  <c:v>45.9</c:v>
                </c:pt>
                <c:pt idx="8">
                  <c:v>41.2</c:v>
                </c:pt>
                <c:pt idx="9">
                  <c:v>41.5</c:v>
                </c:pt>
                <c:pt idx="10">
                  <c:v>34.4</c:v>
                </c:pt>
                <c:pt idx="11">
                  <c:v>34.9</c:v>
                </c:pt>
                <c:pt idx="12">
                  <c:v>35.799999999999997</c:v>
                </c:pt>
                <c:pt idx="13">
                  <c:v>34.700000000000003</c:v>
                </c:pt>
                <c:pt idx="14">
                  <c:v>39.5</c:v>
                </c:pt>
                <c:pt idx="15">
                  <c:v>43.1</c:v>
                </c:pt>
                <c:pt idx="16">
                  <c:v>45.4</c:v>
                </c:pt>
                <c:pt idx="17">
                  <c:v>47</c:v>
                </c:pt>
                <c:pt idx="18">
                  <c:v>50.2</c:v>
                </c:pt>
                <c:pt idx="19">
                  <c:v>49.7</c:v>
                </c:pt>
                <c:pt idx="20">
                  <c:v>49.5</c:v>
                </c:pt>
                <c:pt idx="21">
                  <c:v>53.4</c:v>
                </c:pt>
                <c:pt idx="22">
                  <c:v>54.6</c:v>
                </c:pt>
                <c:pt idx="23">
                  <c:v>54.1</c:v>
                </c:pt>
                <c:pt idx="24">
                  <c:v>56.6</c:v>
                </c:pt>
                <c:pt idx="25">
                  <c:v>56.6</c:v>
                </c:pt>
                <c:pt idx="26">
                  <c:v>57.2</c:v>
                </c:pt>
                <c:pt idx="27">
                  <c:v>58</c:v>
                </c:pt>
                <c:pt idx="28">
                  <c:v>58</c:v>
                </c:pt>
                <c:pt idx="29">
                  <c:v>57.5</c:v>
                </c:pt>
                <c:pt idx="30">
                  <c:v>56.9</c:v>
                </c:pt>
                <c:pt idx="31">
                  <c:v>53.7</c:v>
                </c:pt>
                <c:pt idx="32">
                  <c:v>53.4</c:v>
                </c:pt>
                <c:pt idx="33">
                  <c:v>55.4</c:v>
                </c:pt>
                <c:pt idx="34">
                  <c:v>57.5</c:v>
                </c:pt>
                <c:pt idx="35">
                  <c:v>58.7</c:v>
                </c:pt>
                <c:pt idx="36">
                  <c:v>61.5</c:v>
                </c:pt>
                <c:pt idx="37">
                  <c:v>60.9</c:v>
                </c:pt>
                <c:pt idx="38">
                  <c:v>56.7</c:v>
                </c:pt>
                <c:pt idx="39">
                  <c:v>54.4</c:v>
                </c:pt>
                <c:pt idx="40">
                  <c:v>52</c:v>
                </c:pt>
                <c:pt idx="41">
                  <c:v>51.4</c:v>
                </c:pt>
                <c:pt idx="42">
                  <c:v>49.4</c:v>
                </c:pt>
                <c:pt idx="43">
                  <c:v>49.4</c:v>
                </c:pt>
                <c:pt idx="44">
                  <c:v>50.8</c:v>
                </c:pt>
                <c:pt idx="45">
                  <c:v>47.8</c:v>
                </c:pt>
                <c:pt idx="46">
                  <c:v>47.7</c:v>
                </c:pt>
                <c:pt idx="47">
                  <c:v>49.7</c:v>
                </c:pt>
                <c:pt idx="48">
                  <c:v>52</c:v>
                </c:pt>
                <c:pt idx="49">
                  <c:v>51.5</c:v>
                </c:pt>
                <c:pt idx="50">
                  <c:v>51.9</c:v>
                </c:pt>
                <c:pt idx="51">
                  <c:v>50.2</c:v>
                </c:pt>
                <c:pt idx="52">
                  <c:v>45.9</c:v>
                </c:pt>
                <c:pt idx="53">
                  <c:v>48.4</c:v>
                </c:pt>
                <c:pt idx="54">
                  <c:v>45.2</c:v>
                </c:pt>
                <c:pt idx="55">
                  <c:v>49.5</c:v>
                </c:pt>
                <c:pt idx="56">
                  <c:v>48.1</c:v>
                </c:pt>
                <c:pt idx="57">
                  <c:v>47.3</c:v>
                </c:pt>
                <c:pt idx="58">
                  <c:v>49.2</c:v>
                </c:pt>
                <c:pt idx="59">
                  <c:v>51.2</c:v>
                </c:pt>
                <c:pt idx="60">
                  <c:v>50.5</c:v>
                </c:pt>
                <c:pt idx="61">
                  <c:v>47.9</c:v>
                </c:pt>
                <c:pt idx="62">
                  <c:v>48.6</c:v>
                </c:pt>
                <c:pt idx="63">
                  <c:v>50.2</c:v>
                </c:pt>
                <c:pt idx="64">
                  <c:v>51.5</c:v>
                </c:pt>
                <c:pt idx="65">
                  <c:v>52.5</c:v>
                </c:pt>
                <c:pt idx="66">
                  <c:v>54.8</c:v>
                </c:pt>
                <c:pt idx="67">
                  <c:v>57.2</c:v>
                </c:pt>
                <c:pt idx="68">
                  <c:v>56.3</c:v>
                </c:pt>
                <c:pt idx="69">
                  <c:v>56.5</c:v>
                </c:pt>
                <c:pt idx="70">
                  <c:v>58.1</c:v>
                </c:pt>
                <c:pt idx="71">
                  <c:v>57.2</c:v>
                </c:pt>
                <c:pt idx="72">
                  <c:v>56.7</c:v>
                </c:pt>
                <c:pt idx="73">
                  <c:v>56.2</c:v>
                </c:pt>
                <c:pt idx="74">
                  <c:v>55.8</c:v>
                </c:pt>
                <c:pt idx="75">
                  <c:v>57.3</c:v>
                </c:pt>
                <c:pt idx="76">
                  <c:v>57</c:v>
                </c:pt>
                <c:pt idx="77">
                  <c:v>57.5</c:v>
                </c:pt>
                <c:pt idx="78">
                  <c:v>55.1</c:v>
                </c:pt>
                <c:pt idx="79">
                  <c:v>53.3</c:v>
                </c:pt>
                <c:pt idx="80">
                  <c:v>51.6</c:v>
                </c:pt>
                <c:pt idx="81">
                  <c:v>52.6</c:v>
                </c:pt>
                <c:pt idx="82">
                  <c:v>53.2</c:v>
                </c:pt>
                <c:pt idx="83">
                  <c:v>52.3</c:v>
                </c:pt>
                <c:pt idx="84">
                  <c:v>52.4</c:v>
                </c:pt>
                <c:pt idx="85">
                  <c:v>54.1</c:v>
                </c:pt>
                <c:pt idx="86">
                  <c:v>54</c:v>
                </c:pt>
                <c:pt idx="87">
                  <c:v>52.3</c:v>
                </c:pt>
                <c:pt idx="88">
                  <c:v>52.2</c:v>
                </c:pt>
                <c:pt idx="89">
                  <c:v>51.9</c:v>
                </c:pt>
                <c:pt idx="90">
                  <c:v>52.6</c:v>
                </c:pt>
                <c:pt idx="91">
                  <c:v>51.6</c:v>
                </c:pt>
                <c:pt idx="92">
                  <c:v>51.7</c:v>
                </c:pt>
                <c:pt idx="93">
                  <c:v>54.3</c:v>
                </c:pt>
                <c:pt idx="94">
                  <c:v>52.3</c:v>
                </c:pt>
                <c:pt idx="95">
                  <c:v>51.1</c:v>
                </c:pt>
                <c:pt idx="96">
                  <c:v>52.2</c:v>
                </c:pt>
                <c:pt idx="97">
                  <c:v>50.8</c:v>
                </c:pt>
                <c:pt idx="98">
                  <c:v>51.2</c:v>
                </c:pt>
                <c:pt idx="99">
                  <c:v>50</c:v>
                </c:pt>
                <c:pt idx="100">
                  <c:v>50.6</c:v>
                </c:pt>
                <c:pt idx="101">
                  <c:v>53</c:v>
                </c:pt>
                <c:pt idx="102">
                  <c:v>48.6</c:v>
                </c:pt>
                <c:pt idx="103">
                  <c:v>53.3</c:v>
                </c:pt>
                <c:pt idx="104">
                  <c:v>55.2</c:v>
                </c:pt>
                <c:pt idx="105">
                  <c:v>54.1</c:v>
                </c:pt>
                <c:pt idx="106">
                  <c:v>53.2</c:v>
                </c:pt>
                <c:pt idx="107">
                  <c:v>55.5</c:v>
                </c:pt>
                <c:pt idx="108">
                  <c:v>55.3</c:v>
                </c:pt>
                <c:pt idx="109">
                  <c:v>54.9</c:v>
                </c:pt>
                <c:pt idx="110">
                  <c:v>54.1</c:v>
                </c:pt>
                <c:pt idx="111">
                  <c:v>57.7</c:v>
                </c:pt>
                <c:pt idx="112">
                  <c:v>56.5</c:v>
                </c:pt>
                <c:pt idx="113">
                  <c:v>54.2</c:v>
                </c:pt>
                <c:pt idx="114">
                  <c:v>55.5</c:v>
                </c:pt>
                <c:pt idx="115">
                  <c:v>57</c:v>
                </c:pt>
                <c:pt idx="116">
                  <c:v>55.5</c:v>
                </c:pt>
                <c:pt idx="117">
                  <c:v>56.6</c:v>
                </c:pt>
                <c:pt idx="118">
                  <c:v>58.2</c:v>
                </c:pt>
                <c:pt idx="119">
                  <c:v>55.7</c:v>
                </c:pt>
                <c:pt idx="120">
                  <c:v>55.2</c:v>
                </c:pt>
                <c:pt idx="121">
                  <c:v>55.3</c:v>
                </c:pt>
                <c:pt idx="122">
                  <c:v>54.8</c:v>
                </c:pt>
                <c:pt idx="123">
                  <c:v>53.8</c:v>
                </c:pt>
                <c:pt idx="124">
                  <c:v>54.3</c:v>
                </c:pt>
                <c:pt idx="125">
                  <c:v>54</c:v>
                </c:pt>
                <c:pt idx="126">
                  <c:v>53.9</c:v>
                </c:pt>
                <c:pt idx="127">
                  <c:v>52.9</c:v>
                </c:pt>
                <c:pt idx="128">
                  <c:v>53.7</c:v>
                </c:pt>
                <c:pt idx="129">
                  <c:v>51.1</c:v>
                </c:pt>
                <c:pt idx="130">
                  <c:v>53.3</c:v>
                </c:pt>
                <c:pt idx="131">
                  <c:v>54.3</c:v>
                </c:pt>
                <c:pt idx="132">
                  <c:v>52.8</c:v>
                </c:pt>
                <c:pt idx="133">
                  <c:v>52.1</c:v>
                </c:pt>
                <c:pt idx="134">
                  <c:v>55.1</c:v>
                </c:pt>
                <c:pt idx="135">
                  <c:v>53.1</c:v>
                </c:pt>
                <c:pt idx="136">
                  <c:v>49.4</c:v>
                </c:pt>
                <c:pt idx="137">
                  <c:v>48</c:v>
                </c:pt>
                <c:pt idx="138">
                  <c:v>48</c:v>
                </c:pt>
                <c:pt idx="139">
                  <c:v>47.4</c:v>
                </c:pt>
                <c:pt idx="140">
                  <c:v>48.3</c:v>
                </c:pt>
                <c:pt idx="141">
                  <c:v>49.6</c:v>
                </c:pt>
                <c:pt idx="142">
                  <c:v>48.9</c:v>
                </c:pt>
                <c:pt idx="143">
                  <c:v>47.4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6C-4112-89B5-190A2D0862BF}"/>
            </c:ext>
          </c:extLst>
        </c:ser>
        <c:ser>
          <c:idx val="1"/>
          <c:order val="1"/>
          <c:tx>
            <c:strRef>
              <c:f>'United Kingdom'!$D$1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Kingdom'!$B$2:$B$145</c:f>
              <c:numCache>
                <c:formatCode>m/d/yyyy</c:formatCode>
                <c:ptCount val="144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44184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</c:numCache>
            </c:numRef>
          </c:cat>
          <c:val>
            <c:numRef>
              <c:f>'United Kingdom'!$D$2:$D$145</c:f>
              <c:numCache>
                <c:formatCode>0.00</c:formatCode>
                <c:ptCount val="144"/>
                <c:pt idx="1">
                  <c:v>0.59999999999999432</c:v>
                </c:pt>
                <c:pt idx="2">
                  <c:v>0</c:v>
                </c:pt>
                <c:pt idx="3">
                  <c:v>-0.5</c:v>
                </c:pt>
                <c:pt idx="4">
                  <c:v>-0.79999999999999716</c:v>
                </c:pt>
                <c:pt idx="5">
                  <c:v>-4.2000000000000028</c:v>
                </c:pt>
                <c:pt idx="6">
                  <c:v>1.6000000000000014</c:v>
                </c:pt>
                <c:pt idx="7">
                  <c:v>-1.5</c:v>
                </c:pt>
                <c:pt idx="8">
                  <c:v>-4.6999999999999957</c:v>
                </c:pt>
                <c:pt idx="9">
                  <c:v>0.29999999999999716</c:v>
                </c:pt>
                <c:pt idx="10">
                  <c:v>-7.1000000000000014</c:v>
                </c:pt>
                <c:pt idx="11">
                  <c:v>0.5</c:v>
                </c:pt>
                <c:pt idx="12">
                  <c:v>0.89999999999999858</c:v>
                </c:pt>
                <c:pt idx="13">
                  <c:v>-1.0999999999999943</c:v>
                </c:pt>
                <c:pt idx="14">
                  <c:v>4.7999999999999972</c:v>
                </c:pt>
                <c:pt idx="15">
                  <c:v>3.6000000000000014</c:v>
                </c:pt>
                <c:pt idx="16">
                  <c:v>2.2999999999999972</c:v>
                </c:pt>
                <c:pt idx="17">
                  <c:v>1.6000000000000014</c:v>
                </c:pt>
                <c:pt idx="18">
                  <c:v>3.2000000000000028</c:v>
                </c:pt>
                <c:pt idx="19">
                  <c:v>-0.5</c:v>
                </c:pt>
                <c:pt idx="20">
                  <c:v>-0.20000000000000284</c:v>
                </c:pt>
                <c:pt idx="21">
                  <c:v>3.8999999999999986</c:v>
                </c:pt>
                <c:pt idx="22">
                  <c:v>1.2000000000000028</c:v>
                </c:pt>
                <c:pt idx="23">
                  <c:v>-0.5</c:v>
                </c:pt>
                <c:pt idx="24">
                  <c:v>2.5</c:v>
                </c:pt>
                <c:pt idx="25">
                  <c:v>0</c:v>
                </c:pt>
                <c:pt idx="26">
                  <c:v>0.60000000000000142</c:v>
                </c:pt>
                <c:pt idx="27">
                  <c:v>0.79999999999999716</c:v>
                </c:pt>
                <c:pt idx="28">
                  <c:v>0</c:v>
                </c:pt>
                <c:pt idx="29">
                  <c:v>-0.5</c:v>
                </c:pt>
                <c:pt idx="30">
                  <c:v>-0.60000000000000142</c:v>
                </c:pt>
                <c:pt idx="31">
                  <c:v>-3.1999999999999957</c:v>
                </c:pt>
                <c:pt idx="32">
                  <c:v>-0.30000000000000426</c:v>
                </c:pt>
                <c:pt idx="33">
                  <c:v>2</c:v>
                </c:pt>
                <c:pt idx="34">
                  <c:v>2.1000000000000014</c:v>
                </c:pt>
                <c:pt idx="35">
                  <c:v>1.2000000000000028</c:v>
                </c:pt>
                <c:pt idx="36">
                  <c:v>2.7999999999999972</c:v>
                </c:pt>
                <c:pt idx="37">
                  <c:v>-0.60000000000000142</c:v>
                </c:pt>
                <c:pt idx="38">
                  <c:v>-4.1999999999999957</c:v>
                </c:pt>
                <c:pt idx="39">
                  <c:v>-2.3000000000000043</c:v>
                </c:pt>
                <c:pt idx="40">
                  <c:v>-2.3999999999999986</c:v>
                </c:pt>
                <c:pt idx="41">
                  <c:v>-0.60000000000000142</c:v>
                </c:pt>
                <c:pt idx="42">
                  <c:v>-2</c:v>
                </c:pt>
                <c:pt idx="43">
                  <c:v>0</c:v>
                </c:pt>
                <c:pt idx="44">
                  <c:v>1.3999999999999986</c:v>
                </c:pt>
                <c:pt idx="45">
                  <c:v>-3</c:v>
                </c:pt>
                <c:pt idx="46">
                  <c:v>-9.9999999999994316E-2</c:v>
                </c:pt>
                <c:pt idx="47">
                  <c:v>2</c:v>
                </c:pt>
                <c:pt idx="48">
                  <c:v>2.2999999999999972</c:v>
                </c:pt>
                <c:pt idx="49">
                  <c:v>-0.5</c:v>
                </c:pt>
                <c:pt idx="50">
                  <c:v>0.39999999999999858</c:v>
                </c:pt>
                <c:pt idx="51">
                  <c:v>-1.6999999999999957</c:v>
                </c:pt>
                <c:pt idx="52">
                  <c:v>-4.3000000000000043</c:v>
                </c:pt>
                <c:pt idx="53">
                  <c:v>2.5</c:v>
                </c:pt>
                <c:pt idx="54">
                  <c:v>-3.1999999999999957</c:v>
                </c:pt>
                <c:pt idx="55">
                  <c:v>4.2999999999999972</c:v>
                </c:pt>
                <c:pt idx="56">
                  <c:v>-1.3999999999999986</c:v>
                </c:pt>
                <c:pt idx="57">
                  <c:v>-0.80000000000000426</c:v>
                </c:pt>
                <c:pt idx="58">
                  <c:v>1.9000000000000057</c:v>
                </c:pt>
                <c:pt idx="59">
                  <c:v>2</c:v>
                </c:pt>
                <c:pt idx="60">
                  <c:v>-0.70000000000000284</c:v>
                </c:pt>
                <c:pt idx="61">
                  <c:v>-2.6000000000000014</c:v>
                </c:pt>
                <c:pt idx="62">
                  <c:v>0.70000000000000284</c:v>
                </c:pt>
                <c:pt idx="63">
                  <c:v>1.6000000000000014</c:v>
                </c:pt>
                <c:pt idx="64">
                  <c:v>1.2999999999999972</c:v>
                </c:pt>
                <c:pt idx="65">
                  <c:v>1</c:v>
                </c:pt>
                <c:pt idx="66">
                  <c:v>2.2999999999999972</c:v>
                </c:pt>
                <c:pt idx="67">
                  <c:v>2.4000000000000057</c:v>
                </c:pt>
                <c:pt idx="68">
                  <c:v>-0.90000000000000568</c:v>
                </c:pt>
                <c:pt idx="69">
                  <c:v>0.20000000000000284</c:v>
                </c:pt>
                <c:pt idx="70">
                  <c:v>1.6000000000000014</c:v>
                </c:pt>
                <c:pt idx="71">
                  <c:v>-0.89999999999999858</c:v>
                </c:pt>
                <c:pt idx="72">
                  <c:v>-0.5</c:v>
                </c:pt>
                <c:pt idx="73">
                  <c:v>-0.5</c:v>
                </c:pt>
                <c:pt idx="74">
                  <c:v>-0.40000000000000568</c:v>
                </c:pt>
                <c:pt idx="75">
                  <c:v>1.5</c:v>
                </c:pt>
                <c:pt idx="76">
                  <c:v>-0.29999999999999716</c:v>
                </c:pt>
                <c:pt idx="77">
                  <c:v>0.5</c:v>
                </c:pt>
                <c:pt idx="78">
                  <c:v>-2.3999999999999986</c:v>
                </c:pt>
                <c:pt idx="79">
                  <c:v>-1.8000000000000043</c:v>
                </c:pt>
                <c:pt idx="80">
                  <c:v>-1.6999999999999957</c:v>
                </c:pt>
                <c:pt idx="81">
                  <c:v>1</c:v>
                </c:pt>
                <c:pt idx="82">
                  <c:v>0.60000000000000142</c:v>
                </c:pt>
                <c:pt idx="83">
                  <c:v>-0.90000000000000568</c:v>
                </c:pt>
                <c:pt idx="84">
                  <c:v>0.10000000000000142</c:v>
                </c:pt>
                <c:pt idx="85">
                  <c:v>1.7000000000000028</c:v>
                </c:pt>
                <c:pt idx="86">
                  <c:v>-0.10000000000000142</c:v>
                </c:pt>
                <c:pt idx="87">
                  <c:v>-1.7000000000000028</c:v>
                </c:pt>
                <c:pt idx="88">
                  <c:v>-9.9999999999994316E-2</c:v>
                </c:pt>
                <c:pt idx="89">
                  <c:v>-0.30000000000000426</c:v>
                </c:pt>
                <c:pt idx="90">
                  <c:v>0.70000000000000284</c:v>
                </c:pt>
                <c:pt idx="91">
                  <c:v>-1</c:v>
                </c:pt>
                <c:pt idx="92">
                  <c:v>0.10000000000000142</c:v>
                </c:pt>
                <c:pt idx="93">
                  <c:v>2.5999999999999943</c:v>
                </c:pt>
                <c:pt idx="94">
                  <c:v>-2</c:v>
                </c:pt>
                <c:pt idx="95">
                  <c:v>-1.1999999999999957</c:v>
                </c:pt>
                <c:pt idx="96">
                  <c:v>1.1000000000000014</c:v>
                </c:pt>
                <c:pt idx="97">
                  <c:v>-1.4000000000000057</c:v>
                </c:pt>
                <c:pt idx="98">
                  <c:v>0.40000000000000568</c:v>
                </c:pt>
                <c:pt idx="99">
                  <c:v>-1.2000000000000028</c:v>
                </c:pt>
                <c:pt idx="100">
                  <c:v>0.60000000000000142</c:v>
                </c:pt>
                <c:pt idx="101">
                  <c:v>2.3999999999999986</c:v>
                </c:pt>
                <c:pt idx="102">
                  <c:v>-4.3999999999999986</c:v>
                </c:pt>
                <c:pt idx="103">
                  <c:v>4.6999999999999957</c:v>
                </c:pt>
                <c:pt idx="104">
                  <c:v>1.9000000000000057</c:v>
                </c:pt>
                <c:pt idx="105">
                  <c:v>-1.1000000000000014</c:v>
                </c:pt>
                <c:pt idx="106">
                  <c:v>-0.89999999999999858</c:v>
                </c:pt>
                <c:pt idx="107">
                  <c:v>2.2999999999999972</c:v>
                </c:pt>
                <c:pt idx="108">
                  <c:v>-0.20000000000000284</c:v>
                </c:pt>
                <c:pt idx="109">
                  <c:v>-0.39999999999999858</c:v>
                </c:pt>
                <c:pt idx="110">
                  <c:v>-0.79999999999999716</c:v>
                </c:pt>
                <c:pt idx="111">
                  <c:v>3.6000000000000014</c:v>
                </c:pt>
                <c:pt idx="112">
                  <c:v>-1.2000000000000028</c:v>
                </c:pt>
                <c:pt idx="113">
                  <c:v>-2.2999999999999972</c:v>
                </c:pt>
                <c:pt idx="114">
                  <c:v>1.2999999999999972</c:v>
                </c:pt>
                <c:pt idx="115">
                  <c:v>1.5</c:v>
                </c:pt>
                <c:pt idx="116">
                  <c:v>-1.5</c:v>
                </c:pt>
                <c:pt idx="117">
                  <c:v>1.1000000000000014</c:v>
                </c:pt>
                <c:pt idx="118">
                  <c:v>1.6000000000000014</c:v>
                </c:pt>
                <c:pt idx="119">
                  <c:v>-2.5</c:v>
                </c:pt>
                <c:pt idx="120">
                  <c:v>-0.5</c:v>
                </c:pt>
                <c:pt idx="121">
                  <c:v>9.9999999999994316E-2</c:v>
                </c:pt>
                <c:pt idx="122">
                  <c:v>-0.5</c:v>
                </c:pt>
                <c:pt idx="123">
                  <c:v>-1</c:v>
                </c:pt>
                <c:pt idx="124">
                  <c:v>0.5</c:v>
                </c:pt>
                <c:pt idx="125">
                  <c:v>-0.29999999999999716</c:v>
                </c:pt>
                <c:pt idx="126">
                  <c:v>-0.10000000000000142</c:v>
                </c:pt>
                <c:pt idx="127">
                  <c:v>-1</c:v>
                </c:pt>
                <c:pt idx="128">
                  <c:v>0.80000000000000426</c:v>
                </c:pt>
                <c:pt idx="129">
                  <c:v>-2.6000000000000014</c:v>
                </c:pt>
                <c:pt idx="130">
                  <c:v>2.1999999999999957</c:v>
                </c:pt>
                <c:pt idx="131">
                  <c:v>1</c:v>
                </c:pt>
                <c:pt idx="132">
                  <c:v>-1.5</c:v>
                </c:pt>
                <c:pt idx="133">
                  <c:v>-0.69999999999999574</c:v>
                </c:pt>
                <c:pt idx="134">
                  <c:v>3</c:v>
                </c:pt>
                <c:pt idx="135">
                  <c:v>-2</c:v>
                </c:pt>
                <c:pt idx="136">
                  <c:v>-3.7000000000000028</c:v>
                </c:pt>
                <c:pt idx="137">
                  <c:v>-1.3999999999999986</c:v>
                </c:pt>
                <c:pt idx="138">
                  <c:v>0</c:v>
                </c:pt>
                <c:pt idx="139">
                  <c:v>-0.60000000000000142</c:v>
                </c:pt>
                <c:pt idx="140">
                  <c:v>0.89999999999999858</c:v>
                </c:pt>
                <c:pt idx="141">
                  <c:v>1.3000000000000043</c:v>
                </c:pt>
                <c:pt idx="142">
                  <c:v>-0.70000000000000284</c:v>
                </c:pt>
                <c:pt idx="143">
                  <c:v>-1.5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6C-4112-89B5-190A2D0862BF}"/>
            </c:ext>
          </c:extLst>
        </c:ser>
        <c:ser>
          <c:idx val="2"/>
          <c:order val="2"/>
          <c:tx>
            <c:strRef>
              <c:f>'United Kingdom'!$E$1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Kingdom'!$B$2:$B$145</c:f>
              <c:numCache>
                <c:formatCode>m/d/yyyy</c:formatCode>
                <c:ptCount val="144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44184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</c:numCache>
            </c:numRef>
          </c:cat>
          <c:val>
            <c:numRef>
              <c:f>'United Kingdom'!$E$2:$E$145</c:f>
              <c:numCache>
                <c:formatCode>0.00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45.25454545454545</c:v>
                </c:pt>
                <c:pt idx="12">
                  <c:v>43.899999999999991</c:v>
                </c:pt>
                <c:pt idx="13">
                  <c:v>42.390909090909084</c:v>
                </c:pt>
                <c:pt idx="14">
                  <c:v>41.318181818181813</c:v>
                </c:pt>
                <c:pt idx="15">
                  <c:v>40.618181818181817</c:v>
                </c:pt>
                <c:pt idx="16">
                  <c:v>40.199999999999996</c:v>
                </c:pt>
                <c:pt idx="17">
                  <c:v>40.309090909090905</c:v>
                </c:pt>
                <c:pt idx="18">
                  <c:v>41.133333333333333</c:v>
                </c:pt>
                <c:pt idx="19">
                  <c:v>41.449999999999996</c:v>
                </c:pt>
                <c:pt idx="20">
                  <c:v>42.141666666666666</c:v>
                </c:pt>
                <c:pt idx="21">
                  <c:v>43.133333333333333</c:v>
                </c:pt>
                <c:pt idx="22">
                  <c:v>44.816666666666663</c:v>
                </c:pt>
                <c:pt idx="23">
                  <c:v>46.416666666666664</c:v>
                </c:pt>
                <c:pt idx="24">
                  <c:v>48.150000000000006</c:v>
                </c:pt>
                <c:pt idx="25">
                  <c:v>49.975000000000001</c:v>
                </c:pt>
                <c:pt idx="26">
                  <c:v>51.45000000000001</c:v>
                </c:pt>
                <c:pt idx="27">
                  <c:v>52.69166666666667</c:v>
                </c:pt>
                <c:pt idx="28">
                  <c:v>53.741666666666674</c:v>
                </c:pt>
                <c:pt idx="29">
                  <c:v>54.616666666666674</c:v>
                </c:pt>
                <c:pt idx="30">
                  <c:v>55.175000000000004</c:v>
                </c:pt>
                <c:pt idx="31">
                  <c:v>55.508333333333333</c:v>
                </c:pt>
                <c:pt idx="32">
                  <c:v>55.833333333333336</c:v>
                </c:pt>
                <c:pt idx="33">
                  <c:v>56</c:v>
                </c:pt>
                <c:pt idx="34">
                  <c:v>56.241666666666667</c:v>
                </c:pt>
                <c:pt idx="35">
                  <c:v>56.625</c:v>
                </c:pt>
                <c:pt idx="36">
                  <c:v>57.033333333333331</c:v>
                </c:pt>
                <c:pt idx="37">
                  <c:v>57.391666666666659</c:v>
                </c:pt>
                <c:pt idx="38">
                  <c:v>57.349999999999994</c:v>
                </c:pt>
                <c:pt idx="39">
                  <c:v>57.04999999999999</c:v>
                </c:pt>
                <c:pt idx="40">
                  <c:v>56.550000000000004</c:v>
                </c:pt>
                <c:pt idx="41">
                  <c:v>56.041666666666657</c:v>
                </c:pt>
                <c:pt idx="42">
                  <c:v>55.416666666666657</c:v>
                </c:pt>
                <c:pt idx="43">
                  <c:v>55.05833333333333</c:v>
                </c:pt>
                <c:pt idx="44">
                  <c:v>54.841666666666661</c:v>
                </c:pt>
                <c:pt idx="45">
                  <c:v>54.208333333333321</c:v>
                </c:pt>
                <c:pt idx="46">
                  <c:v>53.391666666666659</c:v>
                </c:pt>
                <c:pt idx="47">
                  <c:v>52.641666666666673</c:v>
                </c:pt>
                <c:pt idx="48">
                  <c:v>51.85</c:v>
                </c:pt>
                <c:pt idx="49">
                  <c:v>51.066666666666663</c:v>
                </c:pt>
                <c:pt idx="50">
                  <c:v>50.666666666666664</c:v>
                </c:pt>
                <c:pt idx="51">
                  <c:v>50.31666666666667</c:v>
                </c:pt>
                <c:pt idx="52">
                  <c:v>49.80833333333333</c:v>
                </c:pt>
                <c:pt idx="53">
                  <c:v>49.55833333333333</c:v>
                </c:pt>
                <c:pt idx="54">
                  <c:v>49.208333333333336</c:v>
                </c:pt>
                <c:pt idx="55">
                  <c:v>49.216666666666661</c:v>
                </c:pt>
                <c:pt idx="56">
                  <c:v>48.991666666666667</c:v>
                </c:pt>
                <c:pt idx="57">
                  <c:v>48.949999999999989</c:v>
                </c:pt>
                <c:pt idx="58">
                  <c:v>49.074999999999996</c:v>
                </c:pt>
                <c:pt idx="59">
                  <c:v>49.20000000000001</c:v>
                </c:pt>
                <c:pt idx="60">
                  <c:v>49.07500000000001</c:v>
                </c:pt>
                <c:pt idx="61">
                  <c:v>48.775000000000006</c:v>
                </c:pt>
                <c:pt idx="62">
                  <c:v>48.5</c:v>
                </c:pt>
                <c:pt idx="63">
                  <c:v>48.5</c:v>
                </c:pt>
                <c:pt idx="64">
                  <c:v>48.966666666666669</c:v>
                </c:pt>
                <c:pt idx="65">
                  <c:v>49.308333333333337</c:v>
                </c:pt>
                <c:pt idx="66">
                  <c:v>50.108333333333327</c:v>
                </c:pt>
                <c:pt idx="67">
                  <c:v>50.75</c:v>
                </c:pt>
                <c:pt idx="68">
                  <c:v>51.43333333333333</c:v>
                </c:pt>
                <c:pt idx="69">
                  <c:v>52.199999999999996</c:v>
                </c:pt>
                <c:pt idx="70">
                  <c:v>52.941666666666663</c:v>
                </c:pt>
                <c:pt idx="71">
                  <c:v>53.44166666666667</c:v>
                </c:pt>
                <c:pt idx="72">
                  <c:v>53.958333333333343</c:v>
                </c:pt>
                <c:pt idx="73">
                  <c:v>54.650000000000013</c:v>
                </c:pt>
                <c:pt idx="74">
                  <c:v>55.25</c:v>
                </c:pt>
                <c:pt idx="75">
                  <c:v>55.841666666666661</c:v>
                </c:pt>
                <c:pt idx="76">
                  <c:v>56.29999999999999</c:v>
                </c:pt>
                <c:pt idx="77">
                  <c:v>56.716666666666669</c:v>
                </c:pt>
                <c:pt idx="78">
                  <c:v>56.741666666666667</c:v>
                </c:pt>
                <c:pt idx="79">
                  <c:v>56.416666666666664</c:v>
                </c:pt>
                <c:pt idx="80">
                  <c:v>56.024999999999999</c:v>
                </c:pt>
                <c:pt idx="81">
                  <c:v>55.70000000000001</c:v>
                </c:pt>
                <c:pt idx="82">
                  <c:v>55.291666666666679</c:v>
                </c:pt>
                <c:pt idx="83">
                  <c:v>54.883333333333333</c:v>
                </c:pt>
                <c:pt idx="84">
                  <c:v>54.525000000000006</c:v>
                </c:pt>
                <c:pt idx="85">
                  <c:v>54.35</c:v>
                </c:pt>
                <c:pt idx="86">
                  <c:v>54.20000000000001</c:v>
                </c:pt>
                <c:pt idx="87">
                  <c:v>53.783333333333331</c:v>
                </c:pt>
                <c:pt idx="88">
                  <c:v>53.383333333333326</c:v>
                </c:pt>
                <c:pt idx="89">
                  <c:v>52.916666666666664</c:v>
                </c:pt>
                <c:pt idx="90">
                  <c:v>52.708333333333336</c:v>
                </c:pt>
                <c:pt idx="91">
                  <c:v>52.56666666666667</c:v>
                </c:pt>
                <c:pt idx="92">
                  <c:v>52.57500000000001</c:v>
                </c:pt>
                <c:pt idx="93">
                  <c:v>52.716666666666669</c:v>
                </c:pt>
                <c:pt idx="94">
                  <c:v>52.641666666666659</c:v>
                </c:pt>
                <c:pt idx="95">
                  <c:v>52.541666666666664</c:v>
                </c:pt>
                <c:pt idx="96">
                  <c:v>52.525000000000006</c:v>
                </c:pt>
                <c:pt idx="97">
                  <c:v>52.25</c:v>
                </c:pt>
                <c:pt idx="98">
                  <c:v>52.016666666666673</c:v>
                </c:pt>
                <c:pt idx="99">
                  <c:v>51.82500000000001</c:v>
                </c:pt>
                <c:pt idx="100">
                  <c:v>51.69166666666667</c:v>
                </c:pt>
                <c:pt idx="101">
                  <c:v>51.783333333333331</c:v>
                </c:pt>
                <c:pt idx="102">
                  <c:v>51.45000000000001</c:v>
                </c:pt>
                <c:pt idx="103">
                  <c:v>51.591666666666669</c:v>
                </c:pt>
                <c:pt idx="104">
                  <c:v>51.883333333333333</c:v>
                </c:pt>
                <c:pt idx="105">
                  <c:v>51.866666666666674</c:v>
                </c:pt>
                <c:pt idx="106">
                  <c:v>51.941666666666684</c:v>
                </c:pt>
                <c:pt idx="107">
                  <c:v>52.308333333333337</c:v>
                </c:pt>
                <c:pt idx="108">
                  <c:v>52.566666666666663</c:v>
                </c:pt>
                <c:pt idx="109">
                  <c:v>52.908333333333331</c:v>
                </c:pt>
                <c:pt idx="110">
                  <c:v>53.15</c:v>
                </c:pt>
                <c:pt idx="111">
                  <c:v>53.791666666666679</c:v>
                </c:pt>
                <c:pt idx="112">
                  <c:v>54.283333333333331</c:v>
                </c:pt>
                <c:pt idx="113">
                  <c:v>54.383333333333347</c:v>
                </c:pt>
                <c:pt idx="114">
                  <c:v>54.958333333333336</c:v>
                </c:pt>
                <c:pt idx="115">
                  <c:v>55.266666666666673</c:v>
                </c:pt>
                <c:pt idx="116">
                  <c:v>55.291666666666664</c:v>
                </c:pt>
                <c:pt idx="117">
                  <c:v>55.5</c:v>
                </c:pt>
                <c:pt idx="118">
                  <c:v>55.916666666666679</c:v>
                </c:pt>
                <c:pt idx="119">
                  <c:v>55.933333333333337</c:v>
                </c:pt>
                <c:pt idx="120">
                  <c:v>55.925000000000011</c:v>
                </c:pt>
                <c:pt idx="121">
                  <c:v>55.958333333333336</c:v>
                </c:pt>
                <c:pt idx="122">
                  <c:v>56.016666666666659</c:v>
                </c:pt>
                <c:pt idx="123">
                  <c:v>55.691666666666656</c:v>
                </c:pt>
                <c:pt idx="124">
                  <c:v>55.508333333333326</c:v>
                </c:pt>
                <c:pt idx="125">
                  <c:v>55.491666666666667</c:v>
                </c:pt>
                <c:pt idx="126">
                  <c:v>55.358333333333327</c:v>
                </c:pt>
                <c:pt idx="127">
                  <c:v>55.016666666666673</c:v>
                </c:pt>
                <c:pt idx="128">
                  <c:v>54.866666666666674</c:v>
                </c:pt>
                <c:pt idx="129">
                  <c:v>54.408333333333339</c:v>
                </c:pt>
                <c:pt idx="130">
                  <c:v>54</c:v>
                </c:pt>
                <c:pt idx="131">
                  <c:v>53.883333333333326</c:v>
                </c:pt>
                <c:pt idx="132">
                  <c:v>53.683333333333316</c:v>
                </c:pt>
                <c:pt idx="133">
                  <c:v>53.416666666666657</c:v>
                </c:pt>
                <c:pt idx="134">
                  <c:v>53.44166666666667</c:v>
                </c:pt>
                <c:pt idx="135">
                  <c:v>53.383333333333347</c:v>
                </c:pt>
                <c:pt idx="136">
                  <c:v>52.975000000000001</c:v>
                </c:pt>
                <c:pt idx="137">
                  <c:v>52.475000000000001</c:v>
                </c:pt>
                <c:pt idx="138">
                  <c:v>51.983333333333341</c:v>
                </c:pt>
                <c:pt idx="139">
                  <c:v>51.525000000000006</c:v>
                </c:pt>
                <c:pt idx="140">
                  <c:v>51.074999999999996</c:v>
                </c:pt>
                <c:pt idx="141">
                  <c:v>50.949999999999996</c:v>
                </c:pt>
                <c:pt idx="142">
                  <c:v>50.583333333333321</c:v>
                </c:pt>
                <c:pt idx="143">
                  <c:v>50.008333333333333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6C-4112-89B5-190A2D0862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'United States'!$C$1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States'!$B$2:$B$92</c:f>
              <c:numCache>
                <c:formatCode>m/d/yyyy</c:formatCode>
                <c:ptCount val="91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44184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42095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</c:numCache>
            </c:numRef>
          </c:cat>
          <c:val>
            <c:numRef>
              <c:f>'United States'!$C$2:$C$92</c:f>
              <c:numCache>
                <c:formatCode>0.00</c:formatCode>
                <c:ptCount val="91"/>
                <c:pt idx="0">
                  <c:v>54</c:v>
                </c:pt>
                <c:pt idx="1">
                  <c:v>52.5</c:v>
                </c:pt>
                <c:pt idx="2">
                  <c:v>51.4</c:v>
                </c:pt>
                <c:pt idx="3">
                  <c:v>51.5</c:v>
                </c:pt>
                <c:pt idx="4">
                  <c:v>51.1</c:v>
                </c:pt>
                <c:pt idx="5">
                  <c:v>51</c:v>
                </c:pt>
                <c:pt idx="6">
                  <c:v>52.5</c:v>
                </c:pt>
                <c:pt idx="7">
                  <c:v>54</c:v>
                </c:pt>
                <c:pt idx="8">
                  <c:v>55.8</c:v>
                </c:pt>
                <c:pt idx="9">
                  <c:v>54.3</c:v>
                </c:pt>
                <c:pt idx="10">
                  <c:v>54.6</c:v>
                </c:pt>
                <c:pt idx="11">
                  <c:v>52.1</c:v>
                </c:pt>
                <c:pt idx="12">
                  <c:v>52.3</c:v>
                </c:pt>
                <c:pt idx="13">
                  <c:v>53.7</c:v>
                </c:pt>
                <c:pt idx="14">
                  <c:v>53.1</c:v>
                </c:pt>
                <c:pt idx="15">
                  <c:v>52.8</c:v>
                </c:pt>
                <c:pt idx="16">
                  <c:v>51.8</c:v>
                </c:pt>
                <c:pt idx="17">
                  <c:v>54.7</c:v>
                </c:pt>
                <c:pt idx="18">
                  <c:v>55</c:v>
                </c:pt>
                <c:pt idx="19">
                  <c:v>53.7</c:v>
                </c:pt>
                <c:pt idx="20">
                  <c:v>57.1</c:v>
                </c:pt>
                <c:pt idx="21">
                  <c:v>55.5</c:v>
                </c:pt>
                <c:pt idx="22">
                  <c:v>55.4</c:v>
                </c:pt>
                <c:pt idx="23">
                  <c:v>56.4</c:v>
                </c:pt>
                <c:pt idx="24">
                  <c:v>57.3</c:v>
                </c:pt>
                <c:pt idx="25">
                  <c:v>55.8</c:v>
                </c:pt>
                <c:pt idx="26">
                  <c:v>57.9</c:v>
                </c:pt>
                <c:pt idx="27">
                  <c:v>57.5</c:v>
                </c:pt>
                <c:pt idx="28">
                  <c:v>55.9</c:v>
                </c:pt>
                <c:pt idx="29">
                  <c:v>54.8</c:v>
                </c:pt>
                <c:pt idx="30">
                  <c:v>53.9</c:v>
                </c:pt>
                <c:pt idx="31">
                  <c:v>53.9</c:v>
                </c:pt>
                <c:pt idx="32">
                  <c:v>55.1</c:v>
                </c:pt>
                <c:pt idx="33">
                  <c:v>55.7</c:v>
                </c:pt>
                <c:pt idx="34">
                  <c:v>54.1</c:v>
                </c:pt>
                <c:pt idx="35">
                  <c:v>54</c:v>
                </c:pt>
                <c:pt idx="36">
                  <c:v>53.6</c:v>
                </c:pt>
                <c:pt idx="37">
                  <c:v>53.8</c:v>
                </c:pt>
                <c:pt idx="38">
                  <c:v>53</c:v>
                </c:pt>
                <c:pt idx="39">
                  <c:v>53.1</c:v>
                </c:pt>
                <c:pt idx="40">
                  <c:v>54.1</c:v>
                </c:pt>
                <c:pt idx="41">
                  <c:v>52.8</c:v>
                </c:pt>
                <c:pt idx="42">
                  <c:v>51.2</c:v>
                </c:pt>
                <c:pt idx="43">
                  <c:v>52.4</c:v>
                </c:pt>
                <c:pt idx="44">
                  <c:v>51.3</c:v>
                </c:pt>
                <c:pt idx="45">
                  <c:v>51.5</c:v>
                </c:pt>
                <c:pt idx="46">
                  <c:v>50.8</c:v>
                </c:pt>
                <c:pt idx="47">
                  <c:v>50.7</c:v>
                </c:pt>
                <c:pt idx="48">
                  <c:v>51.3</c:v>
                </c:pt>
                <c:pt idx="49">
                  <c:v>52.9</c:v>
                </c:pt>
                <c:pt idx="50">
                  <c:v>52</c:v>
                </c:pt>
                <c:pt idx="51">
                  <c:v>51.5</c:v>
                </c:pt>
                <c:pt idx="52">
                  <c:v>53.4</c:v>
                </c:pt>
                <c:pt idx="53">
                  <c:v>54.1</c:v>
                </c:pt>
                <c:pt idx="54">
                  <c:v>54.3</c:v>
                </c:pt>
                <c:pt idx="55">
                  <c:v>55</c:v>
                </c:pt>
                <c:pt idx="56">
                  <c:v>54.2</c:v>
                </c:pt>
                <c:pt idx="57">
                  <c:v>53.3</c:v>
                </c:pt>
                <c:pt idx="58">
                  <c:v>52.8</c:v>
                </c:pt>
                <c:pt idx="59">
                  <c:v>52.7</c:v>
                </c:pt>
                <c:pt idx="60">
                  <c:v>52</c:v>
                </c:pt>
                <c:pt idx="61">
                  <c:v>53.3</c:v>
                </c:pt>
                <c:pt idx="62">
                  <c:v>52.8</c:v>
                </c:pt>
                <c:pt idx="63">
                  <c:v>53.1</c:v>
                </c:pt>
                <c:pt idx="64">
                  <c:v>54.6</c:v>
                </c:pt>
                <c:pt idx="65">
                  <c:v>53.9</c:v>
                </c:pt>
                <c:pt idx="66">
                  <c:v>55.1</c:v>
                </c:pt>
                <c:pt idx="67">
                  <c:v>55.5</c:v>
                </c:pt>
                <c:pt idx="68">
                  <c:v>55.3</c:v>
                </c:pt>
                <c:pt idx="69">
                  <c:v>55.6</c:v>
                </c:pt>
                <c:pt idx="70">
                  <c:v>56.5</c:v>
                </c:pt>
                <c:pt idx="71">
                  <c:v>56.4</c:v>
                </c:pt>
                <c:pt idx="72">
                  <c:v>55.4</c:v>
                </c:pt>
                <c:pt idx="73">
                  <c:v>55.3</c:v>
                </c:pt>
                <c:pt idx="74">
                  <c:v>54.7</c:v>
                </c:pt>
                <c:pt idx="75">
                  <c:v>55.6</c:v>
                </c:pt>
                <c:pt idx="76">
                  <c:v>55.7</c:v>
                </c:pt>
                <c:pt idx="77">
                  <c:v>55.3</c:v>
                </c:pt>
                <c:pt idx="78">
                  <c:v>53.8</c:v>
                </c:pt>
                <c:pt idx="79">
                  <c:v>54.9</c:v>
                </c:pt>
                <c:pt idx="80">
                  <c:v>53</c:v>
                </c:pt>
                <c:pt idx="81">
                  <c:v>52.4</c:v>
                </c:pt>
                <c:pt idx="82">
                  <c:v>52.6</c:v>
                </c:pt>
                <c:pt idx="83">
                  <c:v>50.5</c:v>
                </c:pt>
                <c:pt idx="84">
                  <c:v>50.6</c:v>
                </c:pt>
                <c:pt idx="85">
                  <c:v>50.4</c:v>
                </c:pt>
                <c:pt idx="86">
                  <c:v>50.3</c:v>
                </c:pt>
                <c:pt idx="87">
                  <c:v>51.1</c:v>
                </c:pt>
                <c:pt idx="88">
                  <c:v>51.3</c:v>
                </c:pt>
                <c:pt idx="89">
                  <c:v>52.6</c:v>
                </c:pt>
                <c:pt idx="90">
                  <c:v>52.5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01-4287-A185-CB5B5E38A1E9}"/>
            </c:ext>
          </c:extLst>
        </c:ser>
        <c:ser>
          <c:idx val="1"/>
          <c:order val="1"/>
          <c:tx>
            <c:strRef>
              <c:f>'United States'!$D$1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States'!$B$2:$B$92</c:f>
              <c:numCache>
                <c:formatCode>m/d/yyyy</c:formatCode>
                <c:ptCount val="91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44184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42095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</c:numCache>
            </c:numRef>
          </c:cat>
          <c:val>
            <c:numRef>
              <c:f>'United States'!$D$2:$D$92</c:f>
              <c:numCache>
                <c:formatCode>0.00</c:formatCode>
                <c:ptCount val="91"/>
                <c:pt idx="1">
                  <c:v>-1.5</c:v>
                </c:pt>
                <c:pt idx="2">
                  <c:v>-1.1000000000000014</c:v>
                </c:pt>
                <c:pt idx="3">
                  <c:v>0.10000000000000142</c:v>
                </c:pt>
                <c:pt idx="4">
                  <c:v>-0.39999999999999858</c:v>
                </c:pt>
                <c:pt idx="5">
                  <c:v>-0.10000000000000142</c:v>
                </c:pt>
                <c:pt idx="6">
                  <c:v>1.5</c:v>
                </c:pt>
                <c:pt idx="7">
                  <c:v>1.5</c:v>
                </c:pt>
                <c:pt idx="8">
                  <c:v>1.7999999999999972</c:v>
                </c:pt>
                <c:pt idx="9">
                  <c:v>-1.5</c:v>
                </c:pt>
                <c:pt idx="10">
                  <c:v>0.30000000000000426</c:v>
                </c:pt>
                <c:pt idx="11">
                  <c:v>-2.5</c:v>
                </c:pt>
                <c:pt idx="12">
                  <c:v>0.19999999999999574</c:v>
                </c:pt>
                <c:pt idx="13">
                  <c:v>1.4000000000000057</c:v>
                </c:pt>
                <c:pt idx="14">
                  <c:v>-0.60000000000000142</c:v>
                </c:pt>
                <c:pt idx="15">
                  <c:v>-0.30000000000000426</c:v>
                </c:pt>
                <c:pt idx="16">
                  <c:v>-1</c:v>
                </c:pt>
                <c:pt idx="17">
                  <c:v>2.9000000000000057</c:v>
                </c:pt>
                <c:pt idx="18">
                  <c:v>0.29999999999999716</c:v>
                </c:pt>
                <c:pt idx="19">
                  <c:v>-1.2999999999999972</c:v>
                </c:pt>
                <c:pt idx="20">
                  <c:v>3.3999999999999986</c:v>
                </c:pt>
                <c:pt idx="21">
                  <c:v>-1.6000000000000014</c:v>
                </c:pt>
                <c:pt idx="22">
                  <c:v>-0.10000000000000142</c:v>
                </c:pt>
                <c:pt idx="23">
                  <c:v>1</c:v>
                </c:pt>
                <c:pt idx="24">
                  <c:v>0.89999999999999858</c:v>
                </c:pt>
                <c:pt idx="25">
                  <c:v>-1.5</c:v>
                </c:pt>
                <c:pt idx="26">
                  <c:v>2.1000000000000014</c:v>
                </c:pt>
                <c:pt idx="27">
                  <c:v>-0.39999999999999858</c:v>
                </c:pt>
                <c:pt idx="28">
                  <c:v>-1.6000000000000014</c:v>
                </c:pt>
                <c:pt idx="29">
                  <c:v>-1.1000000000000014</c:v>
                </c:pt>
                <c:pt idx="30">
                  <c:v>-0.89999999999999858</c:v>
                </c:pt>
                <c:pt idx="31">
                  <c:v>0</c:v>
                </c:pt>
                <c:pt idx="32">
                  <c:v>1.2000000000000028</c:v>
                </c:pt>
                <c:pt idx="33">
                  <c:v>0.60000000000000142</c:v>
                </c:pt>
                <c:pt idx="34">
                  <c:v>-1.6000000000000014</c:v>
                </c:pt>
                <c:pt idx="35">
                  <c:v>-0.10000000000000142</c:v>
                </c:pt>
                <c:pt idx="36">
                  <c:v>-0.39999999999999858</c:v>
                </c:pt>
                <c:pt idx="37">
                  <c:v>0.19999999999999574</c:v>
                </c:pt>
                <c:pt idx="38">
                  <c:v>-0.79999999999999716</c:v>
                </c:pt>
                <c:pt idx="39">
                  <c:v>0.10000000000000142</c:v>
                </c:pt>
                <c:pt idx="40">
                  <c:v>1</c:v>
                </c:pt>
                <c:pt idx="41">
                  <c:v>-1.3000000000000043</c:v>
                </c:pt>
                <c:pt idx="42">
                  <c:v>-1.5999999999999943</c:v>
                </c:pt>
                <c:pt idx="43">
                  <c:v>1.1999999999999957</c:v>
                </c:pt>
                <c:pt idx="44">
                  <c:v>-1.1000000000000014</c:v>
                </c:pt>
                <c:pt idx="45">
                  <c:v>0.20000000000000284</c:v>
                </c:pt>
                <c:pt idx="46">
                  <c:v>-0.70000000000000284</c:v>
                </c:pt>
                <c:pt idx="47">
                  <c:v>-9.9999999999994316E-2</c:v>
                </c:pt>
                <c:pt idx="48">
                  <c:v>0.59999999999999432</c:v>
                </c:pt>
                <c:pt idx="49">
                  <c:v>1.6000000000000014</c:v>
                </c:pt>
                <c:pt idx="50">
                  <c:v>-0.89999999999999858</c:v>
                </c:pt>
                <c:pt idx="51">
                  <c:v>-0.5</c:v>
                </c:pt>
                <c:pt idx="52">
                  <c:v>1.8999999999999986</c:v>
                </c:pt>
                <c:pt idx="53">
                  <c:v>0.70000000000000284</c:v>
                </c:pt>
                <c:pt idx="54">
                  <c:v>0.19999999999999574</c:v>
                </c:pt>
                <c:pt idx="55">
                  <c:v>0.70000000000000284</c:v>
                </c:pt>
                <c:pt idx="56">
                  <c:v>-0.79999999999999716</c:v>
                </c:pt>
                <c:pt idx="57">
                  <c:v>-0.90000000000000568</c:v>
                </c:pt>
                <c:pt idx="58">
                  <c:v>-0.5</c:v>
                </c:pt>
                <c:pt idx="59">
                  <c:v>-9.9999999999994316E-2</c:v>
                </c:pt>
                <c:pt idx="60">
                  <c:v>-0.70000000000000284</c:v>
                </c:pt>
                <c:pt idx="61">
                  <c:v>1.2999999999999972</c:v>
                </c:pt>
                <c:pt idx="62">
                  <c:v>-0.5</c:v>
                </c:pt>
                <c:pt idx="63">
                  <c:v>0.30000000000000426</c:v>
                </c:pt>
                <c:pt idx="64">
                  <c:v>1.5</c:v>
                </c:pt>
                <c:pt idx="65">
                  <c:v>-0.70000000000000284</c:v>
                </c:pt>
                <c:pt idx="66">
                  <c:v>1.2000000000000028</c:v>
                </c:pt>
                <c:pt idx="67">
                  <c:v>0.39999999999999858</c:v>
                </c:pt>
                <c:pt idx="68">
                  <c:v>-0.20000000000000284</c:v>
                </c:pt>
                <c:pt idx="69">
                  <c:v>0.30000000000000426</c:v>
                </c:pt>
                <c:pt idx="70">
                  <c:v>0.89999999999999858</c:v>
                </c:pt>
                <c:pt idx="71">
                  <c:v>-0.10000000000000142</c:v>
                </c:pt>
                <c:pt idx="72">
                  <c:v>-1</c:v>
                </c:pt>
                <c:pt idx="73">
                  <c:v>-0.10000000000000142</c:v>
                </c:pt>
                <c:pt idx="74">
                  <c:v>-0.59999999999999432</c:v>
                </c:pt>
                <c:pt idx="75">
                  <c:v>0.89999999999999858</c:v>
                </c:pt>
                <c:pt idx="76">
                  <c:v>0.10000000000000142</c:v>
                </c:pt>
                <c:pt idx="77">
                  <c:v>-0.40000000000000568</c:v>
                </c:pt>
                <c:pt idx="78">
                  <c:v>-1.5</c:v>
                </c:pt>
                <c:pt idx="79">
                  <c:v>1.1000000000000014</c:v>
                </c:pt>
                <c:pt idx="80">
                  <c:v>-1.8999999999999986</c:v>
                </c:pt>
                <c:pt idx="81">
                  <c:v>-0.60000000000000142</c:v>
                </c:pt>
                <c:pt idx="82">
                  <c:v>0.20000000000000284</c:v>
                </c:pt>
                <c:pt idx="83">
                  <c:v>-2.1000000000000014</c:v>
                </c:pt>
                <c:pt idx="84">
                  <c:v>0.10000000000000142</c:v>
                </c:pt>
                <c:pt idx="85">
                  <c:v>-0.20000000000000284</c:v>
                </c:pt>
                <c:pt idx="86">
                  <c:v>-0.10000000000000142</c:v>
                </c:pt>
                <c:pt idx="87">
                  <c:v>0.80000000000000426</c:v>
                </c:pt>
                <c:pt idx="88">
                  <c:v>0.19999999999999574</c:v>
                </c:pt>
                <c:pt idx="89">
                  <c:v>1.3000000000000043</c:v>
                </c:pt>
                <c:pt idx="90">
                  <c:v>-0.10000000000000142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01-4287-A185-CB5B5E38A1E9}"/>
            </c:ext>
          </c:extLst>
        </c:ser>
        <c:ser>
          <c:idx val="2"/>
          <c:order val="2"/>
          <c:tx>
            <c:strRef>
              <c:f>'United States'!$E$1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States'!$B$2:$B$92</c:f>
              <c:numCache>
                <c:formatCode>m/d/yyyy</c:formatCode>
                <c:ptCount val="91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44184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42095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</c:numCache>
            </c:numRef>
          </c:cat>
          <c:val>
            <c:numRef>
              <c:f>'United States'!$E$2:$E$92</c:f>
              <c:numCache>
                <c:formatCode>0.00</c:formatCode>
                <c:ptCount val="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52.936363636363645</c:v>
                </c:pt>
                <c:pt idx="12">
                  <c:v>52.781818181818181</c:v>
                </c:pt>
                <c:pt idx="13">
                  <c:v>52.890909090909098</c:v>
                </c:pt>
                <c:pt idx="14">
                  <c:v>53.045454545454554</c:v>
                </c:pt>
                <c:pt idx="15">
                  <c:v>53.163636363636357</c:v>
                </c:pt>
                <c:pt idx="16">
                  <c:v>53.227272727272727</c:v>
                </c:pt>
                <c:pt idx="17">
                  <c:v>53.56363636363637</c:v>
                </c:pt>
                <c:pt idx="18">
                  <c:v>53.683333333333337</c:v>
                </c:pt>
                <c:pt idx="19">
                  <c:v>53.658333333333339</c:v>
                </c:pt>
                <c:pt idx="20">
                  <c:v>53.76666666666668</c:v>
                </c:pt>
                <c:pt idx="21">
                  <c:v>53.866666666666674</c:v>
                </c:pt>
                <c:pt idx="22">
                  <c:v>53.93333333333333</c:v>
                </c:pt>
                <c:pt idx="23">
                  <c:v>54.291666666666664</c:v>
                </c:pt>
                <c:pt idx="24">
                  <c:v>54.708333333333336</c:v>
                </c:pt>
                <c:pt idx="25">
                  <c:v>54.883333333333326</c:v>
                </c:pt>
                <c:pt idx="26">
                  <c:v>55.283333333333324</c:v>
                </c:pt>
                <c:pt idx="27">
                  <c:v>55.67499999999999</c:v>
                </c:pt>
                <c:pt idx="28">
                  <c:v>56.016666666666659</c:v>
                </c:pt>
                <c:pt idx="29">
                  <c:v>56.024999999999984</c:v>
                </c:pt>
                <c:pt idx="30">
                  <c:v>55.93333333333333</c:v>
                </c:pt>
                <c:pt idx="31">
                  <c:v>55.949999999999989</c:v>
                </c:pt>
                <c:pt idx="32">
                  <c:v>55.783333333333331</c:v>
                </c:pt>
                <c:pt idx="33">
                  <c:v>55.800000000000004</c:v>
                </c:pt>
                <c:pt idx="34">
                  <c:v>55.691666666666663</c:v>
                </c:pt>
                <c:pt idx="35">
                  <c:v>55.491666666666667</c:v>
                </c:pt>
                <c:pt idx="36">
                  <c:v>55.18333333333333</c:v>
                </c:pt>
                <c:pt idx="37">
                  <c:v>55.016666666666659</c:v>
                </c:pt>
                <c:pt idx="38">
                  <c:v>54.608333333333327</c:v>
                </c:pt>
                <c:pt idx="39">
                  <c:v>54.241666666666674</c:v>
                </c:pt>
                <c:pt idx="40">
                  <c:v>54.091666666666676</c:v>
                </c:pt>
                <c:pt idx="41">
                  <c:v>53.925000000000004</c:v>
                </c:pt>
                <c:pt idx="42">
                  <c:v>53.699999999999996</c:v>
                </c:pt>
                <c:pt idx="43">
                  <c:v>53.57500000000001</c:v>
                </c:pt>
                <c:pt idx="44">
                  <c:v>53.258333333333333</c:v>
                </c:pt>
                <c:pt idx="45">
                  <c:v>52.908333333333331</c:v>
                </c:pt>
                <c:pt idx="46">
                  <c:v>52.633333333333326</c:v>
                </c:pt>
                <c:pt idx="47">
                  <c:v>52.358333333333327</c:v>
                </c:pt>
                <c:pt idx="48">
                  <c:v>52.166666666666664</c:v>
                </c:pt>
                <c:pt idx="49">
                  <c:v>52.091666666666661</c:v>
                </c:pt>
                <c:pt idx="50">
                  <c:v>52.008333333333326</c:v>
                </c:pt>
                <c:pt idx="51">
                  <c:v>51.875</c:v>
                </c:pt>
                <c:pt idx="52">
                  <c:v>51.816666666666663</c:v>
                </c:pt>
                <c:pt idx="53">
                  <c:v>51.92499999999999</c:v>
                </c:pt>
                <c:pt idx="54">
                  <c:v>52.18333333333333</c:v>
                </c:pt>
                <c:pt idx="55">
                  <c:v>52.4</c:v>
                </c:pt>
                <c:pt idx="56">
                  <c:v>52.641666666666673</c:v>
                </c:pt>
                <c:pt idx="57">
                  <c:v>52.791666666666664</c:v>
                </c:pt>
                <c:pt idx="58">
                  <c:v>52.958333333333321</c:v>
                </c:pt>
                <c:pt idx="59">
                  <c:v>53.125</c:v>
                </c:pt>
                <c:pt idx="60">
                  <c:v>53.183333333333337</c:v>
                </c:pt>
                <c:pt idx="61">
                  <c:v>53.216666666666669</c:v>
                </c:pt>
                <c:pt idx="62">
                  <c:v>53.283333333333324</c:v>
                </c:pt>
                <c:pt idx="63">
                  <c:v>53.416666666666664</c:v>
                </c:pt>
                <c:pt idx="64">
                  <c:v>53.516666666666673</c:v>
                </c:pt>
                <c:pt idx="65">
                  <c:v>53.5</c:v>
                </c:pt>
                <c:pt idx="66">
                  <c:v>53.56666666666667</c:v>
                </c:pt>
                <c:pt idx="67">
                  <c:v>53.608333333333341</c:v>
                </c:pt>
                <c:pt idx="68">
                  <c:v>53.699999999999996</c:v>
                </c:pt>
                <c:pt idx="69">
                  <c:v>53.891666666666673</c:v>
                </c:pt>
                <c:pt idx="70">
                  <c:v>54.20000000000001</c:v>
                </c:pt>
                <c:pt idx="71">
                  <c:v>54.508333333333333</c:v>
                </c:pt>
                <c:pt idx="72">
                  <c:v>54.791666666666664</c:v>
                </c:pt>
                <c:pt idx="73">
                  <c:v>54.958333333333336</c:v>
                </c:pt>
                <c:pt idx="74">
                  <c:v>55.116666666666667</c:v>
                </c:pt>
                <c:pt idx="75">
                  <c:v>55.324999999999996</c:v>
                </c:pt>
                <c:pt idx="76">
                  <c:v>55.416666666666679</c:v>
                </c:pt>
                <c:pt idx="77">
                  <c:v>55.533333333333331</c:v>
                </c:pt>
                <c:pt idx="78">
                  <c:v>55.42499999999999</c:v>
                </c:pt>
                <c:pt idx="79">
                  <c:v>55.374999999999993</c:v>
                </c:pt>
                <c:pt idx="80">
                  <c:v>55.18333333333333</c:v>
                </c:pt>
                <c:pt idx="81">
                  <c:v>54.916666666666664</c:v>
                </c:pt>
                <c:pt idx="82">
                  <c:v>54.591666666666669</c:v>
                </c:pt>
                <c:pt idx="83">
                  <c:v>54.1</c:v>
                </c:pt>
                <c:pt idx="84">
                  <c:v>53.699999999999996</c:v>
                </c:pt>
                <c:pt idx="85">
                  <c:v>53.291666666666664</c:v>
                </c:pt>
                <c:pt idx="86">
                  <c:v>52.92499999999999</c:v>
                </c:pt>
                <c:pt idx="87">
                  <c:v>52.550000000000004</c:v>
                </c:pt>
                <c:pt idx="88">
                  <c:v>52.18333333333333</c:v>
                </c:pt>
                <c:pt idx="89">
                  <c:v>51.958333333333336</c:v>
                </c:pt>
                <c:pt idx="90">
                  <c:v>51.85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B01-4287-A185-CB5B5E38A1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Vietnam!$C$1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Vietnam!$B$2:$B$91</c:f>
              <c:numCache>
                <c:formatCode>m/d/yyyy</c:formatCode>
                <c:ptCount val="90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</c:numCache>
            </c:numRef>
          </c:cat>
          <c:val>
            <c:numRef>
              <c:f>Vietnam!$C$2:$C$91</c:f>
              <c:numCache>
                <c:formatCode>0.00</c:formatCode>
                <c:ptCount val="90"/>
                <c:pt idx="0">
                  <c:v>43.6</c:v>
                </c:pt>
                <c:pt idx="1">
                  <c:v>47.9</c:v>
                </c:pt>
                <c:pt idx="2">
                  <c:v>49.2</c:v>
                </c:pt>
                <c:pt idx="3">
                  <c:v>48.7</c:v>
                </c:pt>
                <c:pt idx="4">
                  <c:v>50.5</c:v>
                </c:pt>
                <c:pt idx="5">
                  <c:v>49.3</c:v>
                </c:pt>
                <c:pt idx="6">
                  <c:v>51</c:v>
                </c:pt>
                <c:pt idx="7">
                  <c:v>48.3</c:v>
                </c:pt>
                <c:pt idx="8">
                  <c:v>50.8</c:v>
                </c:pt>
                <c:pt idx="9">
                  <c:v>51</c:v>
                </c:pt>
                <c:pt idx="10">
                  <c:v>48.8</c:v>
                </c:pt>
                <c:pt idx="11">
                  <c:v>46.4</c:v>
                </c:pt>
                <c:pt idx="12">
                  <c:v>48.5</c:v>
                </c:pt>
                <c:pt idx="13">
                  <c:v>49.4</c:v>
                </c:pt>
                <c:pt idx="14">
                  <c:v>51.5</c:v>
                </c:pt>
                <c:pt idx="15">
                  <c:v>51.5</c:v>
                </c:pt>
                <c:pt idx="16">
                  <c:v>50.3</c:v>
                </c:pt>
                <c:pt idx="17">
                  <c:v>51.8</c:v>
                </c:pt>
                <c:pt idx="18">
                  <c:v>52.1</c:v>
                </c:pt>
                <c:pt idx="19">
                  <c:v>51</c:v>
                </c:pt>
                <c:pt idx="20">
                  <c:v>51.3</c:v>
                </c:pt>
                <c:pt idx="21">
                  <c:v>53.1</c:v>
                </c:pt>
                <c:pt idx="22">
                  <c:v>52.5</c:v>
                </c:pt>
                <c:pt idx="23">
                  <c:v>52.3</c:v>
                </c:pt>
                <c:pt idx="24">
                  <c:v>51.7</c:v>
                </c:pt>
                <c:pt idx="25">
                  <c:v>50.3</c:v>
                </c:pt>
                <c:pt idx="26">
                  <c:v>51.7</c:v>
                </c:pt>
                <c:pt idx="27">
                  <c:v>51</c:v>
                </c:pt>
                <c:pt idx="28">
                  <c:v>52.1</c:v>
                </c:pt>
                <c:pt idx="29">
                  <c:v>52.7</c:v>
                </c:pt>
                <c:pt idx="30">
                  <c:v>51.5</c:v>
                </c:pt>
                <c:pt idx="31">
                  <c:v>51.7</c:v>
                </c:pt>
                <c:pt idx="32">
                  <c:v>50.7</c:v>
                </c:pt>
                <c:pt idx="33">
                  <c:v>53.5</c:v>
                </c:pt>
                <c:pt idx="34">
                  <c:v>54.8</c:v>
                </c:pt>
                <c:pt idx="35">
                  <c:v>52.2</c:v>
                </c:pt>
                <c:pt idx="36">
                  <c:v>52.6</c:v>
                </c:pt>
                <c:pt idx="37">
                  <c:v>51.3</c:v>
                </c:pt>
                <c:pt idx="38">
                  <c:v>49.5</c:v>
                </c:pt>
                <c:pt idx="39">
                  <c:v>50.1</c:v>
                </c:pt>
                <c:pt idx="40">
                  <c:v>49.4</c:v>
                </c:pt>
                <c:pt idx="41">
                  <c:v>51.3</c:v>
                </c:pt>
                <c:pt idx="42">
                  <c:v>51.5</c:v>
                </c:pt>
                <c:pt idx="43">
                  <c:v>50.3</c:v>
                </c:pt>
                <c:pt idx="44">
                  <c:v>50.7</c:v>
                </c:pt>
                <c:pt idx="45">
                  <c:v>52.3</c:v>
                </c:pt>
                <c:pt idx="46">
                  <c:v>52.7</c:v>
                </c:pt>
                <c:pt idx="47">
                  <c:v>52.6</c:v>
                </c:pt>
                <c:pt idx="48">
                  <c:v>51.9</c:v>
                </c:pt>
                <c:pt idx="49">
                  <c:v>52.2</c:v>
                </c:pt>
                <c:pt idx="50">
                  <c:v>52.9</c:v>
                </c:pt>
                <c:pt idx="51">
                  <c:v>51.7</c:v>
                </c:pt>
                <c:pt idx="52">
                  <c:v>54</c:v>
                </c:pt>
                <c:pt idx="53">
                  <c:v>52.4</c:v>
                </c:pt>
                <c:pt idx="54">
                  <c:v>51.9</c:v>
                </c:pt>
                <c:pt idx="55">
                  <c:v>54.2</c:v>
                </c:pt>
                <c:pt idx="56">
                  <c:v>54.6</c:v>
                </c:pt>
                <c:pt idx="57">
                  <c:v>54.1</c:v>
                </c:pt>
                <c:pt idx="58">
                  <c:v>51.6</c:v>
                </c:pt>
                <c:pt idx="59">
                  <c:v>52.5</c:v>
                </c:pt>
                <c:pt idx="60">
                  <c:v>51.7</c:v>
                </c:pt>
                <c:pt idx="61">
                  <c:v>51.8</c:v>
                </c:pt>
                <c:pt idx="62">
                  <c:v>53.3</c:v>
                </c:pt>
                <c:pt idx="63">
                  <c:v>51.6</c:v>
                </c:pt>
                <c:pt idx="64">
                  <c:v>51.4</c:v>
                </c:pt>
                <c:pt idx="65">
                  <c:v>52.5</c:v>
                </c:pt>
                <c:pt idx="66">
                  <c:v>53.4</c:v>
                </c:pt>
                <c:pt idx="67">
                  <c:v>53.5</c:v>
                </c:pt>
                <c:pt idx="68">
                  <c:v>51.6</c:v>
                </c:pt>
                <c:pt idx="69">
                  <c:v>52.7</c:v>
                </c:pt>
                <c:pt idx="70">
                  <c:v>53.9</c:v>
                </c:pt>
                <c:pt idx="71">
                  <c:v>55.7</c:v>
                </c:pt>
                <c:pt idx="72">
                  <c:v>54.9</c:v>
                </c:pt>
                <c:pt idx="73">
                  <c:v>53.7</c:v>
                </c:pt>
                <c:pt idx="74">
                  <c:v>51.5</c:v>
                </c:pt>
                <c:pt idx="75">
                  <c:v>53.9</c:v>
                </c:pt>
                <c:pt idx="76">
                  <c:v>56.5</c:v>
                </c:pt>
                <c:pt idx="77">
                  <c:v>53.8</c:v>
                </c:pt>
                <c:pt idx="78">
                  <c:v>51.9</c:v>
                </c:pt>
                <c:pt idx="79">
                  <c:v>51.2</c:v>
                </c:pt>
                <c:pt idx="80">
                  <c:v>51.9</c:v>
                </c:pt>
                <c:pt idx="81">
                  <c:v>52.5</c:v>
                </c:pt>
                <c:pt idx="82">
                  <c:v>52</c:v>
                </c:pt>
                <c:pt idx="83">
                  <c:v>52.5</c:v>
                </c:pt>
                <c:pt idx="84">
                  <c:v>52.6</c:v>
                </c:pt>
                <c:pt idx="85">
                  <c:v>51.4</c:v>
                </c:pt>
                <c:pt idx="86">
                  <c:v>50.5</c:v>
                </c:pt>
                <c:pt idx="87">
                  <c:v>50</c:v>
                </c:pt>
                <c:pt idx="88">
                  <c:v>51</c:v>
                </c:pt>
                <c:pt idx="89">
                  <c:v>50.8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E0-4264-B77E-11D46398EA26}"/>
            </c:ext>
          </c:extLst>
        </c:ser>
        <c:ser>
          <c:idx val="1"/>
          <c:order val="1"/>
          <c:tx>
            <c:strRef>
              <c:f>Vietnam!$D$1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Vietnam!$B$2:$B$91</c:f>
              <c:numCache>
                <c:formatCode>m/d/yyyy</c:formatCode>
                <c:ptCount val="90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</c:numCache>
            </c:numRef>
          </c:cat>
          <c:val>
            <c:numRef>
              <c:f>Vietnam!$D$2:$D$91</c:f>
              <c:numCache>
                <c:formatCode>0.00</c:formatCode>
                <c:ptCount val="90"/>
                <c:pt idx="1">
                  <c:v>4.2999999999999972</c:v>
                </c:pt>
                <c:pt idx="2">
                  <c:v>1.3000000000000043</c:v>
                </c:pt>
                <c:pt idx="3">
                  <c:v>-0.5</c:v>
                </c:pt>
                <c:pt idx="4">
                  <c:v>1.7999999999999972</c:v>
                </c:pt>
                <c:pt idx="5">
                  <c:v>-1.2000000000000028</c:v>
                </c:pt>
                <c:pt idx="6">
                  <c:v>1.7000000000000028</c:v>
                </c:pt>
                <c:pt idx="7">
                  <c:v>-2.7000000000000028</c:v>
                </c:pt>
                <c:pt idx="8">
                  <c:v>2.5</c:v>
                </c:pt>
                <c:pt idx="9">
                  <c:v>0.20000000000000284</c:v>
                </c:pt>
                <c:pt idx="10">
                  <c:v>-2.2000000000000028</c:v>
                </c:pt>
                <c:pt idx="11">
                  <c:v>-2.3999999999999986</c:v>
                </c:pt>
                <c:pt idx="12">
                  <c:v>2.1000000000000014</c:v>
                </c:pt>
                <c:pt idx="13">
                  <c:v>0.89999999999999858</c:v>
                </c:pt>
                <c:pt idx="14">
                  <c:v>2.1000000000000014</c:v>
                </c:pt>
                <c:pt idx="15">
                  <c:v>0</c:v>
                </c:pt>
                <c:pt idx="16">
                  <c:v>-1.2000000000000028</c:v>
                </c:pt>
                <c:pt idx="17">
                  <c:v>1.5</c:v>
                </c:pt>
                <c:pt idx="18">
                  <c:v>0.30000000000000426</c:v>
                </c:pt>
                <c:pt idx="19">
                  <c:v>-1.1000000000000014</c:v>
                </c:pt>
                <c:pt idx="20">
                  <c:v>0.29999999999999716</c:v>
                </c:pt>
                <c:pt idx="21">
                  <c:v>1.8000000000000043</c:v>
                </c:pt>
                <c:pt idx="22">
                  <c:v>-0.60000000000000142</c:v>
                </c:pt>
                <c:pt idx="23">
                  <c:v>-0.20000000000000284</c:v>
                </c:pt>
                <c:pt idx="24">
                  <c:v>-0.59999999999999432</c:v>
                </c:pt>
                <c:pt idx="25">
                  <c:v>-1.4000000000000057</c:v>
                </c:pt>
                <c:pt idx="26">
                  <c:v>1.4000000000000057</c:v>
                </c:pt>
                <c:pt idx="27">
                  <c:v>-0.70000000000000284</c:v>
                </c:pt>
                <c:pt idx="28">
                  <c:v>1.1000000000000014</c:v>
                </c:pt>
                <c:pt idx="29">
                  <c:v>0.60000000000000142</c:v>
                </c:pt>
                <c:pt idx="30">
                  <c:v>-1.2000000000000028</c:v>
                </c:pt>
                <c:pt idx="31">
                  <c:v>0.20000000000000284</c:v>
                </c:pt>
                <c:pt idx="32">
                  <c:v>-1</c:v>
                </c:pt>
                <c:pt idx="33">
                  <c:v>2.7999999999999972</c:v>
                </c:pt>
                <c:pt idx="34">
                  <c:v>1.2999999999999972</c:v>
                </c:pt>
                <c:pt idx="35">
                  <c:v>-2.5999999999999943</c:v>
                </c:pt>
                <c:pt idx="36">
                  <c:v>0.39999999999999858</c:v>
                </c:pt>
                <c:pt idx="37">
                  <c:v>-1.3000000000000043</c:v>
                </c:pt>
                <c:pt idx="38">
                  <c:v>-1.7999999999999972</c:v>
                </c:pt>
                <c:pt idx="39">
                  <c:v>0.60000000000000142</c:v>
                </c:pt>
                <c:pt idx="40">
                  <c:v>-0.70000000000000284</c:v>
                </c:pt>
                <c:pt idx="41">
                  <c:v>1.8999999999999986</c:v>
                </c:pt>
                <c:pt idx="42">
                  <c:v>0.20000000000000284</c:v>
                </c:pt>
                <c:pt idx="43">
                  <c:v>-1.2000000000000028</c:v>
                </c:pt>
                <c:pt idx="44">
                  <c:v>0.40000000000000568</c:v>
                </c:pt>
                <c:pt idx="45">
                  <c:v>1.5999999999999943</c:v>
                </c:pt>
                <c:pt idx="46">
                  <c:v>0.40000000000000568</c:v>
                </c:pt>
                <c:pt idx="47">
                  <c:v>-0.10000000000000142</c:v>
                </c:pt>
                <c:pt idx="48">
                  <c:v>-0.70000000000000284</c:v>
                </c:pt>
                <c:pt idx="49">
                  <c:v>0.30000000000000426</c:v>
                </c:pt>
                <c:pt idx="50">
                  <c:v>0.69999999999999574</c:v>
                </c:pt>
                <c:pt idx="51">
                  <c:v>-1.1999999999999957</c:v>
                </c:pt>
                <c:pt idx="52">
                  <c:v>2.2999999999999972</c:v>
                </c:pt>
                <c:pt idx="53">
                  <c:v>-1.6000000000000014</c:v>
                </c:pt>
                <c:pt idx="54">
                  <c:v>-0.5</c:v>
                </c:pt>
                <c:pt idx="55">
                  <c:v>2.3000000000000043</c:v>
                </c:pt>
                <c:pt idx="56">
                  <c:v>0.39999999999999858</c:v>
                </c:pt>
                <c:pt idx="57">
                  <c:v>-0.5</c:v>
                </c:pt>
                <c:pt idx="58">
                  <c:v>-2.5</c:v>
                </c:pt>
                <c:pt idx="59">
                  <c:v>0.89999999999999858</c:v>
                </c:pt>
                <c:pt idx="60">
                  <c:v>-0.79999999999999716</c:v>
                </c:pt>
                <c:pt idx="61">
                  <c:v>9.9999999999994316E-2</c:v>
                </c:pt>
                <c:pt idx="62">
                  <c:v>1.5</c:v>
                </c:pt>
                <c:pt idx="63">
                  <c:v>-1.6999999999999957</c:v>
                </c:pt>
                <c:pt idx="64">
                  <c:v>-0.20000000000000284</c:v>
                </c:pt>
                <c:pt idx="65">
                  <c:v>1.1000000000000014</c:v>
                </c:pt>
                <c:pt idx="66">
                  <c:v>0.89999999999999858</c:v>
                </c:pt>
                <c:pt idx="67">
                  <c:v>0.10000000000000142</c:v>
                </c:pt>
                <c:pt idx="68">
                  <c:v>-1.8999999999999986</c:v>
                </c:pt>
                <c:pt idx="69">
                  <c:v>1.1000000000000014</c:v>
                </c:pt>
                <c:pt idx="70">
                  <c:v>1.1999999999999957</c:v>
                </c:pt>
                <c:pt idx="71">
                  <c:v>1.8000000000000043</c:v>
                </c:pt>
                <c:pt idx="72">
                  <c:v>-0.80000000000000426</c:v>
                </c:pt>
                <c:pt idx="73">
                  <c:v>-1.1999999999999957</c:v>
                </c:pt>
                <c:pt idx="74">
                  <c:v>-2.2000000000000028</c:v>
                </c:pt>
                <c:pt idx="75">
                  <c:v>2.3999999999999986</c:v>
                </c:pt>
                <c:pt idx="76">
                  <c:v>2.6000000000000014</c:v>
                </c:pt>
                <c:pt idx="77">
                  <c:v>-2.7000000000000028</c:v>
                </c:pt>
                <c:pt idx="78">
                  <c:v>-1.8999999999999986</c:v>
                </c:pt>
                <c:pt idx="79">
                  <c:v>-0.69999999999999574</c:v>
                </c:pt>
                <c:pt idx="80">
                  <c:v>0.69999999999999574</c:v>
                </c:pt>
                <c:pt idx="81">
                  <c:v>0.60000000000000142</c:v>
                </c:pt>
                <c:pt idx="82">
                  <c:v>-0.5</c:v>
                </c:pt>
                <c:pt idx="83">
                  <c:v>0.5</c:v>
                </c:pt>
                <c:pt idx="84">
                  <c:v>0.10000000000000142</c:v>
                </c:pt>
                <c:pt idx="85">
                  <c:v>-1.2000000000000028</c:v>
                </c:pt>
                <c:pt idx="86">
                  <c:v>-0.89999999999999858</c:v>
                </c:pt>
                <c:pt idx="87">
                  <c:v>-0.5</c:v>
                </c:pt>
                <c:pt idx="88">
                  <c:v>1</c:v>
                </c:pt>
                <c:pt idx="89">
                  <c:v>-0.20000000000000284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E0-4264-B77E-11D46398EA26}"/>
            </c:ext>
          </c:extLst>
        </c:ser>
        <c:ser>
          <c:idx val="2"/>
          <c:order val="2"/>
          <c:tx>
            <c:strRef>
              <c:f>Vietnam!$E$1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Vietnam!$B$2:$B$91</c:f>
              <c:numCache>
                <c:formatCode>m/d/yyyy</c:formatCode>
                <c:ptCount val="90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</c:numCache>
            </c:numRef>
          </c:cat>
          <c:val>
            <c:numRef>
              <c:f>Vietnam!$E$2:$E$91</c:f>
              <c:numCache>
                <c:formatCode>0.00</c:formatCode>
                <c:ptCount val="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48.590909090909093</c:v>
                </c:pt>
                <c:pt idx="12">
                  <c:v>49.036363636363646</c:v>
                </c:pt>
                <c:pt idx="13">
                  <c:v>49.172727272727272</c:v>
                </c:pt>
                <c:pt idx="14">
                  <c:v>49.381818181818183</c:v>
                </c:pt>
                <c:pt idx="15">
                  <c:v>49.636363636363633</c:v>
                </c:pt>
                <c:pt idx="16">
                  <c:v>49.618181818181817</c:v>
                </c:pt>
                <c:pt idx="17">
                  <c:v>49.845454545454544</c:v>
                </c:pt>
                <c:pt idx="18">
                  <c:v>50.033333333333331</c:v>
                </c:pt>
                <c:pt idx="19">
                  <c:v>50.258333333333333</c:v>
                </c:pt>
                <c:pt idx="20">
                  <c:v>50.300000000000004</c:v>
                </c:pt>
                <c:pt idx="21">
                  <c:v>50.475000000000001</c:v>
                </c:pt>
                <c:pt idx="22">
                  <c:v>50.783333333333339</c:v>
                </c:pt>
                <c:pt idx="23">
                  <c:v>51.274999999999999</c:v>
                </c:pt>
                <c:pt idx="24">
                  <c:v>51.541666666666664</c:v>
                </c:pt>
                <c:pt idx="25">
                  <c:v>51.616666666666674</c:v>
                </c:pt>
                <c:pt idx="26">
                  <c:v>51.633333333333333</c:v>
                </c:pt>
                <c:pt idx="27">
                  <c:v>51.591666666666669</c:v>
                </c:pt>
                <c:pt idx="28">
                  <c:v>51.741666666666674</c:v>
                </c:pt>
                <c:pt idx="29">
                  <c:v>51.81666666666667</c:v>
                </c:pt>
                <c:pt idx="30">
                  <c:v>51.766666666666673</c:v>
                </c:pt>
                <c:pt idx="31">
                  <c:v>51.82500000000001</c:v>
                </c:pt>
                <c:pt idx="32">
                  <c:v>51.775000000000006</c:v>
                </c:pt>
                <c:pt idx="33">
                  <c:v>51.808333333333337</c:v>
                </c:pt>
                <c:pt idx="34">
                  <c:v>52</c:v>
                </c:pt>
                <c:pt idx="35">
                  <c:v>51.991666666666667</c:v>
                </c:pt>
                <c:pt idx="36">
                  <c:v>52.06666666666667</c:v>
                </c:pt>
                <c:pt idx="37">
                  <c:v>52.15</c:v>
                </c:pt>
                <c:pt idx="38">
                  <c:v>51.966666666666661</c:v>
                </c:pt>
                <c:pt idx="39">
                  <c:v>51.891666666666673</c:v>
                </c:pt>
                <c:pt idx="40">
                  <c:v>51.666666666666664</c:v>
                </c:pt>
                <c:pt idx="41">
                  <c:v>51.54999999999999</c:v>
                </c:pt>
                <c:pt idx="42">
                  <c:v>51.550000000000004</c:v>
                </c:pt>
                <c:pt idx="43">
                  <c:v>51.43333333333333</c:v>
                </c:pt>
                <c:pt idx="44">
                  <c:v>51.433333333333337</c:v>
                </c:pt>
                <c:pt idx="45">
                  <c:v>51.333333333333336</c:v>
                </c:pt>
                <c:pt idx="46">
                  <c:v>51.158333333333339</c:v>
                </c:pt>
                <c:pt idx="47">
                  <c:v>51.19166666666667</c:v>
                </c:pt>
                <c:pt idx="48">
                  <c:v>51.133333333333333</c:v>
                </c:pt>
                <c:pt idx="49">
                  <c:v>51.208333333333343</c:v>
                </c:pt>
                <c:pt idx="50">
                  <c:v>51.491666666666674</c:v>
                </c:pt>
                <c:pt idx="51">
                  <c:v>51.625</c:v>
                </c:pt>
                <c:pt idx="52">
                  <c:v>52.008333333333333</c:v>
                </c:pt>
                <c:pt idx="53">
                  <c:v>52.099999999999994</c:v>
                </c:pt>
                <c:pt idx="54">
                  <c:v>52.133333333333326</c:v>
                </c:pt>
                <c:pt idx="55">
                  <c:v>52.458333333333336</c:v>
                </c:pt>
                <c:pt idx="56">
                  <c:v>52.783333333333331</c:v>
                </c:pt>
                <c:pt idx="57">
                  <c:v>52.933333333333337</c:v>
                </c:pt>
                <c:pt idx="58">
                  <c:v>52.841666666666669</c:v>
                </c:pt>
                <c:pt idx="59">
                  <c:v>52.833333333333336</c:v>
                </c:pt>
                <c:pt idx="60">
                  <c:v>52.81666666666667</c:v>
                </c:pt>
                <c:pt idx="61">
                  <c:v>52.783333333333339</c:v>
                </c:pt>
                <c:pt idx="62">
                  <c:v>52.816666666666663</c:v>
                </c:pt>
                <c:pt idx="63">
                  <c:v>52.808333333333337</c:v>
                </c:pt>
                <c:pt idx="64">
                  <c:v>52.591666666666669</c:v>
                </c:pt>
                <c:pt idx="65">
                  <c:v>52.599999999999994</c:v>
                </c:pt>
                <c:pt idx="66">
                  <c:v>52.725000000000001</c:v>
                </c:pt>
                <c:pt idx="67">
                  <c:v>52.666666666666664</c:v>
                </c:pt>
                <c:pt idx="68">
                  <c:v>52.416666666666664</c:v>
                </c:pt>
                <c:pt idx="69">
                  <c:v>52.300000000000004</c:v>
                </c:pt>
                <c:pt idx="70">
                  <c:v>52.491666666666667</c:v>
                </c:pt>
                <c:pt idx="71">
                  <c:v>52.758333333333333</c:v>
                </c:pt>
                <c:pt idx="72">
                  <c:v>53.025000000000006</c:v>
                </c:pt>
                <c:pt idx="73">
                  <c:v>53.183333333333337</c:v>
                </c:pt>
                <c:pt idx="74">
                  <c:v>53.033333333333331</c:v>
                </c:pt>
                <c:pt idx="75">
                  <c:v>53.224999999999994</c:v>
                </c:pt>
                <c:pt idx="76">
                  <c:v>53.649999999999984</c:v>
                </c:pt>
                <c:pt idx="77">
                  <c:v>53.758333333333326</c:v>
                </c:pt>
                <c:pt idx="78">
                  <c:v>53.633333333333326</c:v>
                </c:pt>
                <c:pt idx="79">
                  <c:v>53.441666666666663</c:v>
                </c:pt>
                <c:pt idx="80">
                  <c:v>53.466666666666669</c:v>
                </c:pt>
                <c:pt idx="81">
                  <c:v>53.449999999999996</c:v>
                </c:pt>
                <c:pt idx="82">
                  <c:v>53.291666666666664</c:v>
                </c:pt>
                <c:pt idx="83">
                  <c:v>53.024999999999999</c:v>
                </c:pt>
                <c:pt idx="84">
                  <c:v>52.833333333333321</c:v>
                </c:pt>
                <c:pt idx="85">
                  <c:v>52.641666666666659</c:v>
                </c:pt>
                <c:pt idx="86">
                  <c:v>52.55833333333333</c:v>
                </c:pt>
                <c:pt idx="87">
                  <c:v>52.233333333333327</c:v>
                </c:pt>
                <c:pt idx="88">
                  <c:v>51.774999999999999</c:v>
                </c:pt>
                <c:pt idx="89">
                  <c:v>51.524999999999999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2E0-4264-B77E-11D46398E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152400</xdr:rowOff>
        </xdr:from>
        <xdr:to>
          <xdr:col>8</xdr:col>
          <xdr:colOff>581025</xdr:colOff>
          <xdr:row>3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1128711</xdr:colOff>
      <xdr:row>3</xdr:row>
      <xdr:rowOff>109537</xdr:rowOff>
    </xdr:from>
    <xdr:to>
      <xdr:col>13</xdr:col>
      <xdr:colOff>581024</xdr:colOff>
      <xdr:row>25</xdr:row>
      <xdr:rowOff>123825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2</xdr:row>
      <xdr:rowOff>147636</xdr:rowOff>
    </xdr:from>
    <xdr:to>
      <xdr:col>12</xdr:col>
      <xdr:colOff>495300</xdr:colOff>
      <xdr:row>20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</xdr:colOff>
      <xdr:row>3</xdr:row>
      <xdr:rowOff>14287</xdr:rowOff>
    </xdr:from>
    <xdr:to>
      <xdr:col>9</xdr:col>
      <xdr:colOff>395287</xdr:colOff>
      <xdr:row>17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3</xdr:row>
      <xdr:rowOff>0</xdr:rowOff>
    </xdr:from>
    <xdr:to>
      <xdr:col>9</xdr:col>
      <xdr:colOff>342900</xdr:colOff>
      <xdr:row>17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</xdr:colOff>
      <xdr:row>2</xdr:row>
      <xdr:rowOff>166687</xdr:rowOff>
    </xdr:from>
    <xdr:to>
      <xdr:col>9</xdr:col>
      <xdr:colOff>395287</xdr:colOff>
      <xdr:row>17</xdr:row>
      <xdr:rowOff>52387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</xdr:colOff>
      <xdr:row>2</xdr:row>
      <xdr:rowOff>14287</xdr:rowOff>
    </xdr:from>
    <xdr:to>
      <xdr:col>9</xdr:col>
      <xdr:colOff>385762</xdr:colOff>
      <xdr:row>16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3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A51FD20-ABC4-4A6A-A218-510F3969DE0C}" autoFormatId="16" applyNumberFormats="0" applyBorderFormats="0" applyFontFormats="0" applyPatternFormats="0" applyAlignmentFormats="0" applyWidthHeightFormats="0">
  <queryTableRefresh nextId="1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  <queryTableDeletedFields count="1">
      <deletedField name="Replaced Tex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31113B-9AAF-4360-AF4A-897010F3146C}" name="PMI_17" displayName="PMI_17" ref="A1:D51" tableType="queryTable" totalsRowShown="0">
  <autoFilter ref="A1:D51" xr:uid="{F94D8058-D61C-476C-B252-1E85FD43F082}"/>
  <tableColumns count="4">
    <tableColumn id="1" xr3:uid="{4F188C7D-FDCD-4308-AC91-CC28712CFFA7}" uniqueName="1" name="Country" queryTableFieldId="1" dataDxfId="266"/>
    <tableColumn id="2" xr3:uid="{4708B5F1-46F9-4D8C-AA5C-081AA26DF106}" uniqueName="2" name="Column1" queryTableFieldId="2" dataDxfId="265"/>
    <tableColumn id="3" xr3:uid="{652ED053-9105-4FAD-A667-04FB57A9C96E}" uniqueName="3" name="Last" queryTableFieldId="3" dataDxfId="264"/>
    <tableColumn id="4" xr3:uid="{BBBF5C67-D64D-4192-853C-3CF8C84F4FED}" uniqueName="4" name="Previous" queryTableFieldId="4" dataDxfId="26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C1A860C-93D4-4A48-836C-0AEABCA26A1F}" name="Australia" displayName="Australia" ref="B1:E260" totalsRowShown="0" headerRowBorderDxfId="262" tableBorderDxfId="261">
  <autoFilter ref="B1:E260" xr:uid="{8316C9F3-D331-4C32-8C38-34B98E7AB0A2}"/>
  <tableColumns count="4">
    <tableColumn id="1" xr3:uid="{A8FD421C-E5AB-4297-A21D-39B1B54EF55E}" name="Column1" dataDxfId="260"/>
    <tableColumn id="2" xr3:uid="{A2088469-AAE2-4203-9020-9CE7FC408726}" name="Last"/>
    <tableColumn id="3" xr3:uid="{77730AB6-D147-44F6-B3ED-2ECFD9F2F5A5}" name="% Change" dataDxfId="259">
      <calculatedColumnFormula>C2-C1</calculatedColumnFormula>
    </tableColumn>
    <tableColumn id="4" xr3:uid="{C3471EA8-0A3C-4DBB-A9D7-C2F696164D5C}" name="12 Mth Rolling Avg." dataDxfId="258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3BE35E9-665C-4036-A797-C554F9F7A709}" name="Austria" displayName="Austria" ref="B1:E82" totalsRowShown="0">
  <autoFilter ref="B1:E82" xr:uid="{4C92F9FB-28B8-418A-A5BC-145D3F1F28FD}"/>
  <tableColumns count="4">
    <tableColumn id="1" xr3:uid="{95CEAAE6-E5D9-4B5C-8EDD-989459C34DE3}" name="Column1" dataDxfId="257"/>
    <tableColumn id="2" xr3:uid="{C8FD97CB-C1AF-4390-B683-FD3671BB506B}" name="Last"/>
    <tableColumn id="3" xr3:uid="{0840F17C-52CB-40DE-8922-A41D5E12B032}" name="% Change">
      <calculatedColumnFormula>C2-C1</calculatedColumnFormula>
    </tableColumn>
    <tableColumn id="4" xr3:uid="{DEAED2F0-02AC-4162-A886-21DC342F6871}" name="12 Mth Rolling Avg." dataDxfId="256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C1B60253-2872-47EB-AF9A-FF3EB69CDCD5}" name="Brazil" displayName="Brazil" ref="B1:E92" totalsRowShown="0" tableBorderDxfId="255">
  <autoFilter ref="B1:E92" xr:uid="{4CB4BD86-1377-4E4B-AA08-01E3B08DC570}"/>
  <tableColumns count="4">
    <tableColumn id="1" xr3:uid="{3950C9E3-C9F0-4581-86F6-D6B1499E300E}" name="Column1" dataDxfId="254"/>
    <tableColumn id="2" xr3:uid="{61056078-E1A6-4878-AFDC-3D8808E146D2}" name="Column2" dataDxfId="253"/>
    <tableColumn id="3" xr3:uid="{2F49A48D-71ED-4B17-9391-059CE3C1C387}" name="% Change" dataDxfId="252">
      <calculatedColumnFormula>C2-C1</calculatedColumnFormula>
    </tableColumn>
    <tableColumn id="4" xr3:uid="{3DC2DF0D-E8A7-4395-B57D-781F148C2FEA}" name="12 Mth Rolling Avg." dataDxfId="251">
      <calculatedColumnFormula>IF(ROW(A2)&lt;13,"",AVERAGEIFS($C$2:$C$4721,$B$2:$B$4721,"&gt;"&amp;EDATE(B2,-12),$B$2:$B$4721,"&lt;="&amp;B2))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7C550CE-28A7-41B4-991F-D1066EF6151E}" name="Canada" displayName="Canada" ref="B1:E106" totalsRowShown="0">
  <autoFilter ref="B1:E106" xr:uid="{1DE2E5E2-04D5-4A4F-914F-DE3383FD0568}"/>
  <tableColumns count="4">
    <tableColumn id="1" xr3:uid="{14C01718-4F7F-430F-A056-51D1B36884D8}" name="Column1" dataDxfId="250"/>
    <tableColumn id="2" xr3:uid="{5F1B9A30-A6CB-4E60-9DE9-4441A9063F05}" name="Last"/>
    <tableColumn id="3" xr3:uid="{C0B92372-FD7C-4B0C-8DFC-93AF74C887DD}" name="% Change">
      <calculatedColumnFormula>C2-C1</calculatedColumnFormula>
    </tableColumn>
    <tableColumn id="4" xr3:uid="{47D4A5FE-15EC-43C7-A629-E93134B103EB}" name="12 Mth Rolling Avg." dataDxfId="24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64DE866-7592-4D0F-98EF-60EA3337E4AD}" name="China" displayName="China" ref="B1:E181" totalsRowShown="0">
  <autoFilter ref="B1:E181" xr:uid="{0C71C72D-E60E-4468-B9C8-CF541F3C770A}"/>
  <tableColumns count="4">
    <tableColumn id="1" xr3:uid="{5407F26C-3E5A-45AC-AE9A-5B1A2975F9A9}" name="Column1" dataDxfId="248"/>
    <tableColumn id="2" xr3:uid="{2768FDC4-B78B-4440-A1EC-A7B5769264E0}" name="Last"/>
    <tableColumn id="3" xr3:uid="{DEEDA0B5-216E-43CA-BA6A-EB426E89CF25}" name="% Change">
      <calculatedColumnFormula>C2-C1</calculatedColumnFormula>
    </tableColumn>
    <tableColumn id="4" xr3:uid="{84DCFFF9-CA25-4FB3-8AE1-97D1AF7D19D4}" name="12 Mth Rolling Avg." dataDxfId="24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7F6DDD9-023C-432D-ABBA-69366E6DD5F2}" name="Colombia" displayName="Colombia" ref="B1:E54" totalsRowShown="0">
  <autoFilter ref="B1:E54" xr:uid="{890D2CB6-095A-4805-88A8-DD435379A207}"/>
  <tableColumns count="4">
    <tableColumn id="1" xr3:uid="{B31D7873-41D9-4A2A-AAD0-83D182960923}" name="Column1" dataDxfId="246"/>
    <tableColumn id="2" xr3:uid="{588D1E07-735A-4A5F-AF80-50FAA7819DE7}" name="Last" dataDxfId="245"/>
    <tableColumn id="3" xr3:uid="{4C7323CC-297C-4AFA-92EF-764DBC0FA719}" name="Change" dataDxfId="244">
      <calculatedColumnFormula>C2-C1</calculatedColumnFormula>
    </tableColumn>
    <tableColumn id="4" xr3:uid="{61455737-0CAE-4417-AC0E-09BEFD6E50AF}" name="12 Mth Rolling Avg." dataDxfId="24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1F59C82-E7F9-4E99-9A60-3969D6FDB045}" name="CzechRepublic" displayName="CzechRepublic" ref="B1:E98" totalsRowShown="0">
  <autoFilter ref="B1:E98" xr:uid="{54683972-BC7C-480F-BD17-897C1B6F1435}"/>
  <tableColumns count="4">
    <tableColumn id="1" xr3:uid="{C0A5B5A0-FDD0-4E80-B928-C2C3052B02AE}" name="Column1" dataDxfId="242"/>
    <tableColumn id="2" xr3:uid="{938882AF-73E5-4E99-9406-A5E4217B9D84}" name="Last" dataDxfId="241"/>
    <tableColumn id="3" xr3:uid="{A4A0E4D6-0C1C-48BA-935C-F33CF6C76B2E}" name="% Change" dataDxfId="240">
      <calculatedColumnFormula>C2-C1</calculatedColumnFormula>
    </tableColumn>
    <tableColumn id="4" xr3:uid="{C36103E7-8D3F-441B-B692-E4ABBE929578}" name="12 Mth Rolling Avg." dataDxfId="23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74CC1CE-A17E-4743-B52A-C51BA61C9C77}" name="Denmark" displayName="Denmark" ref="B1:E313" totalsRowShown="0">
  <autoFilter ref="B1:E313" xr:uid="{CFBC595F-14F2-4458-BC50-9393E21680AD}"/>
  <tableColumns count="4">
    <tableColumn id="1" xr3:uid="{0E214168-CAAB-4991-AC6D-FE8566BD646E}" name="Column1" dataDxfId="238"/>
    <tableColumn id="2" xr3:uid="{482695B8-457E-4535-A9C2-D4474EB700F8}" name="Last" dataDxfId="237"/>
    <tableColumn id="3" xr3:uid="{B9938154-CF3B-4C4D-BFCC-7EE814F1EF52}" name="% Change" dataDxfId="236">
      <calculatedColumnFormula>C2-C1</calculatedColumnFormula>
    </tableColumn>
    <tableColumn id="4" xr3:uid="{820D28FB-8DCA-400E-B4B2-8529B6C3ED77}" name="12 Mth Rolling Avg." dataDxfId="23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7F29497-9C06-477B-932D-71D3A55FFF2D}" name="Egypt" displayName="Egypt" ref="B1:E88" totalsRowShown="0">
  <autoFilter ref="B1:E88" xr:uid="{97C7BC73-6678-437A-8C83-C77D3C4D3520}"/>
  <tableColumns count="4">
    <tableColumn id="1" xr3:uid="{4541A6AC-4180-4661-975B-8D76DFFBC36B}" name="Column1" dataDxfId="234"/>
    <tableColumn id="2" xr3:uid="{05303197-CB1A-4F88-B9BB-EE78CC1080C8}" name="Last" dataDxfId="233"/>
    <tableColumn id="3" xr3:uid="{E5A89961-794F-45E7-B016-A74F8DD6E432}" name="% Change" dataDxfId="232">
      <calculatedColumnFormula>C2-C1</calculatedColumnFormula>
    </tableColumn>
    <tableColumn id="4" xr3:uid="{4B45B23A-60B3-4637-966E-66112718C3A7}" name="12 Mth Rolling Avg." dataDxfId="23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D89C470-9479-4971-BD2C-39A92B259DE9}" name="EuroArea" displayName="EuroArea" ref="B1:E152" totalsRowShown="0">
  <autoFilter ref="B1:E152" xr:uid="{F95D4FE0-9581-4121-86E2-485EC014E909}"/>
  <tableColumns count="4">
    <tableColumn id="1" xr3:uid="{A9C5E764-28F6-4D2A-996C-6A9C02DDA87F}" name="Column1" dataDxfId="230"/>
    <tableColumn id="2" xr3:uid="{B3AEA2BA-F6E6-4D27-9D2A-4071F2C4C628}" name="Last" dataDxfId="229"/>
    <tableColumn id="3" xr3:uid="{C244F290-0AA1-4BFA-BED1-4A735EF61E80}" name="% Change" dataDxfId="228">
      <calculatedColumnFormula>C2-C1</calculatedColumnFormula>
    </tableColumn>
    <tableColumn id="4" xr3:uid="{8F6B423D-AEFE-4C3F-BA54-76CFE6F1A53E}" name="12 Mth Rolling Avg." dataDxfId="22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73C5CEE4-8F0A-464A-9938-AEDAAC3B7558}" name="France" displayName="France" ref="B1:E106" totalsRowShown="0">
  <autoFilter ref="B1:E106" xr:uid="{437EBCA8-5FBA-4E93-A5A4-4D0BB1F061F0}"/>
  <tableColumns count="4">
    <tableColumn id="1" xr3:uid="{73C9F22D-BEC0-4390-AF9F-FA196E1D1F13}" name="Column1" dataDxfId="226"/>
    <tableColumn id="2" xr3:uid="{74A5618B-BB6A-4A50-9A4A-7893DAF3C6A8}" name="Last" dataDxfId="225"/>
    <tableColumn id="3" xr3:uid="{1C03E3B4-8B2C-46A7-AA03-FBF79F53CF22}" name="% Change" dataDxfId="224">
      <calculatedColumnFormula>C2-C1</calculatedColumnFormula>
    </tableColumn>
    <tableColumn id="4" xr3:uid="{B9B84166-E75E-4777-A131-42CBCEA33F61}" name="12 Mth Rolling Avg." dataDxfId="22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560C202-AE0B-4D51-AB83-0C3B4F4E4A36}" name="Germany" displayName="Germany" ref="B1:E81" totalsRowShown="0">
  <autoFilter ref="B1:E81" xr:uid="{6E919705-64DC-4971-8513-EB34FC234DF2}"/>
  <tableColumns count="4">
    <tableColumn id="1" xr3:uid="{C2B4180F-73E7-4C16-A1DB-DCB1841C2FFF}" name="Column1" dataDxfId="222"/>
    <tableColumn id="2" xr3:uid="{C39B7398-8057-4C88-94BB-F4C05BA8D339}" name="Last" dataDxfId="221"/>
    <tableColumn id="3" xr3:uid="{C064C8A5-F831-4226-8D07-12DE3EE2BC73}" name="% Change" dataDxfId="220">
      <calculatedColumnFormula>C2-C1</calculatedColumnFormula>
    </tableColumn>
    <tableColumn id="4" xr3:uid="{5BA9E793-4174-4D97-B980-11FC714F9F69}" name="12 Mth Rolling Avg." dataDxfId="21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2A2B57F-26B9-49D2-9824-D583D5EA1A66}" name="Greece" displayName="Greece" ref="B1:E104" totalsRowShown="0">
  <autoFilter ref="B1:E104" xr:uid="{DBE6E96D-538A-4C62-A363-58304A749BC5}"/>
  <tableColumns count="4">
    <tableColumn id="1" xr3:uid="{9798C297-56CF-4AFF-B2C8-DD1473029584}" name="Column1" dataDxfId="218"/>
    <tableColumn id="2" xr3:uid="{0E315E72-1D08-4872-A37D-3B0BF120470B}" name="Last" dataDxfId="217"/>
    <tableColumn id="3" xr3:uid="{DE45E4D3-BF3C-4850-AC6B-6C3E3935A890}" name="% Change" dataDxfId="216">
      <calculatedColumnFormula>C2-C1</calculatedColumnFormula>
    </tableColumn>
    <tableColumn id="4" xr3:uid="{F3058DB1-1A5B-46B9-8DA4-F97FDD95B372}" name="12 Mth Rolling Avg." dataDxfId="21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F625E180-57FF-4D53-997E-F4B4D34DDD67}" name="HongKong" displayName="HongKong" ref="B1:E98" totalsRowShown="0">
  <autoFilter ref="B1:E98" xr:uid="{F2995B7E-08B0-46B5-AA05-96E79BBE17F6}"/>
  <tableColumns count="4">
    <tableColumn id="1" xr3:uid="{D8026133-E193-48F9-AAD4-DE0D73AE348A}" name="Column1" dataDxfId="214"/>
    <tableColumn id="2" xr3:uid="{3734F84C-29A0-4649-B080-6DBD4E28A272}" name="Last" dataDxfId="213"/>
    <tableColumn id="3" xr3:uid="{286F579C-1547-40AD-A0FF-4DDEB6E6966F}" name="% Change" dataDxfId="212">
      <calculatedColumnFormula>C2-C1</calculatedColumnFormula>
    </tableColumn>
    <tableColumn id="4" xr3:uid="{7F0380B3-765D-473F-86FC-7848EBD67CE1}" name="12 Mth Rolling Avg." dataDxfId="21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671049C-9E26-40CB-9A6F-57298C4F2B9A}" name="Hungary" displayName="Hungary" ref="B1:E293" totalsRowShown="0">
  <autoFilter ref="B1:E293" xr:uid="{D2F8B1F5-77D1-4931-AA34-93470EAD28F6}"/>
  <tableColumns count="4">
    <tableColumn id="1" xr3:uid="{77670B9C-1027-465F-8CB0-BF05F193085F}" name="Column1" dataDxfId="210"/>
    <tableColumn id="2" xr3:uid="{55F0B162-33B2-4C57-AE59-3B35B8FA340C}" name="Last" dataDxfId="209"/>
    <tableColumn id="3" xr3:uid="{F19919C0-FF25-47D0-B93F-EFA61EB6FD78}" name="% Change" dataDxfId="208">
      <calculatedColumnFormula>C2-C1</calculatedColumnFormula>
    </tableColumn>
    <tableColumn id="4" xr3:uid="{83F1B150-5E17-4DC7-8E5D-49DDF0DE2B5E}" name="12 Mth Rolling Avg." dataDxfId="20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90A1695A-08D4-4E93-B968-C832BD5D1B95}" name="India" displayName="India" ref="B1:E94" totalsRowShown="0">
  <autoFilter ref="B1:E94" xr:uid="{10FC44C1-7C1F-465D-992F-11F474DE2E67}"/>
  <tableColumns count="4">
    <tableColumn id="1" xr3:uid="{9FFBC932-A5FE-4B10-8175-1F9B8175C87F}" name="Column1" dataDxfId="206"/>
    <tableColumn id="2" xr3:uid="{0211535C-CBC0-4099-8CB4-CD56E8BF0E59}" name="Last" dataDxfId="205"/>
    <tableColumn id="3" xr3:uid="{ECF0E7B6-CFF7-4273-BF98-56B08080D46B}" name="% Change" dataDxfId="204">
      <calculatedColumnFormula>C2-C1</calculatedColumnFormula>
    </tableColumn>
    <tableColumn id="4" xr3:uid="{975254B4-CC88-4BCA-A2FB-BC326B62AB92}" name="12 Mth Rolling Avg." dataDxfId="20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225F2B27-38C3-4DFB-8BF3-C3F2C9BD6DA6}" name="Indonesia" displayName="Indonesia" ref="B1:E91" totalsRowShown="0" headerRowBorderDxfId="202" tableBorderDxfId="201">
  <autoFilter ref="B1:E91" xr:uid="{4C942BF7-6833-481F-B431-8F9CE09CF6C7}"/>
  <tableColumns count="4">
    <tableColumn id="1" xr3:uid="{896CC22A-8491-4DCF-BABD-3F7E4F288A2A}" name="Column1" dataDxfId="200"/>
    <tableColumn id="2" xr3:uid="{E5C3DA3D-6A1C-4406-BC28-1F0EBAB974AF}" name="Last" dataDxfId="199"/>
    <tableColumn id="3" xr3:uid="{3DB89CB7-AFF9-46E3-B2B7-B0D89ABF6B45}" name="% Change" dataDxfId="198">
      <calculatedColumnFormula>C2-C1</calculatedColumnFormula>
    </tableColumn>
    <tableColumn id="4" xr3:uid="{0FDD7F24-A00A-490D-92BD-8D37F8EC47DA}" name="12 Mth Rolling Avg." dataDxfId="19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E68CD28-F9E6-40AA-B06F-26C2083E7C9A}" name="Ireland" displayName="Ireland" ref="B1:E99" totalsRowShown="0" headerRowBorderDxfId="196" tableBorderDxfId="195">
  <autoFilter ref="B1:E99" xr:uid="{03FBDD68-7A91-42C7-9B54-A20A16DF8038}"/>
  <tableColumns count="4">
    <tableColumn id="1" xr3:uid="{CF0C4083-824B-4C4D-9D11-B2932E18C717}" name="Column1" dataDxfId="194"/>
    <tableColumn id="2" xr3:uid="{E3246C9A-5439-4C7F-B0C8-0743DCAB25D9}" name="Last" dataDxfId="193"/>
    <tableColumn id="3" xr3:uid="{42EB4410-A89B-48B6-B2E9-4A778EEE6CE6}" name="% Change" dataDxfId="192">
      <calculatedColumnFormula>C2-C1</calculatedColumnFormula>
    </tableColumn>
    <tableColumn id="4" xr3:uid="{C032F0AD-812B-4999-BC7F-29B27479C92F}" name="12 Mth Rolling Avg." dataDxfId="19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C9D5BF1E-5362-46DB-A5EF-715893D19AB4}" name="Israel" displayName="Israel" ref="B1:E204" totalsRowShown="0" headerRowBorderDxfId="190" tableBorderDxfId="189">
  <autoFilter ref="B1:E204" xr:uid="{318BE8A9-81F0-4176-8356-1A931A8A2B6A}"/>
  <tableColumns count="4">
    <tableColumn id="1" xr3:uid="{C9E19F99-6619-4125-B06B-30C0557FFBB2}" name="Column1" dataDxfId="188"/>
    <tableColumn id="2" xr3:uid="{6F8FF091-2BB9-4DF3-91FC-776741D0D04F}" name="Last" dataDxfId="187"/>
    <tableColumn id="3" xr3:uid="{3233523C-F395-4869-8543-DDFA852D1360}" name="% Change" dataDxfId="186">
      <calculatedColumnFormula>C2-C1</calculatedColumnFormula>
    </tableColumn>
    <tableColumn id="4" xr3:uid="{CDAFE242-1CA5-4D14-BCCE-3E9C42DE7890}" name="12 Mth Rolling Avg." dataDxfId="18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9B08594D-8307-421A-BFAF-12D5038D53D9}" name="Italy" displayName="Italy" ref="B1:E97" totalsRowShown="0" headerRowBorderDxfId="184" tableBorderDxfId="183">
  <autoFilter ref="B1:E97" xr:uid="{E1E3C845-7AE7-4304-8602-380B83DE1C24}"/>
  <tableColumns count="4">
    <tableColumn id="1" xr3:uid="{284F93A6-033C-4048-A263-57BC499AEB02}" name="Column1" dataDxfId="182"/>
    <tableColumn id="2" xr3:uid="{6F597F4E-C25F-4A3B-B246-592D1733CD28}" name="Last" dataDxfId="181"/>
    <tableColumn id="3" xr3:uid="{20BF967F-5CA6-49CE-B8D0-3333D4479D3B}" name="% Change" dataDxfId="180">
      <calculatedColumnFormula>C2-C1</calculatedColumnFormula>
    </tableColumn>
    <tableColumn id="4" xr3:uid="{8C5845E3-B7BD-402A-9F74-E008DEECE31F}" name="12 Mth Rolling Avg." dataDxfId="17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C1A2E730-3F8C-4A28-9F8E-314CF911E65A}" name="Japan" displayName="Japan" ref="B1:E145" totalsRowShown="0" headerRowBorderDxfId="178" tableBorderDxfId="177">
  <autoFilter ref="B1:E145" xr:uid="{BD798CB8-FB45-4A3C-9F8C-57D8292B435A}"/>
  <tableColumns count="4">
    <tableColumn id="1" xr3:uid="{C3A20D71-62A2-41DE-BDFD-F5F5F2BCA2FB}" name="Column1" dataDxfId="176"/>
    <tableColumn id="2" xr3:uid="{FE72BD26-9285-43FC-BA54-57CC9F1F07E8}" name="Last" dataDxfId="175"/>
    <tableColumn id="3" xr3:uid="{6459E264-1658-46DD-AA27-8C406281C66B}" name="% Change" dataDxfId="174">
      <calculatedColumnFormula>C2-C1</calculatedColumnFormula>
    </tableColumn>
    <tableColumn id="4" xr3:uid="{CC3FAE03-7872-4379-B314-49DB443C8FDF}" name="12 Mth Rolling Avg." dataDxfId="17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9A9FD444-343C-4826-8A2E-8B57A4A0B847}" name="Kenya" displayName="Kenya" ref="B1:E64" totalsRowShown="0" headerRowBorderDxfId="172" tableBorderDxfId="171">
  <autoFilter ref="B1:E64" xr:uid="{9CAD2DEC-EBAD-4CCF-805E-DD7DC1126B6B}"/>
  <tableColumns count="4">
    <tableColumn id="1" xr3:uid="{CAFE281B-C552-4C94-8B4F-F3D426D18054}" name="Column1" dataDxfId="170"/>
    <tableColumn id="2" xr3:uid="{7CB498FE-A865-4C42-AD2A-37FEC96EF322}" name="Last" dataDxfId="169"/>
    <tableColumn id="3" xr3:uid="{8853591F-DEC5-4CC3-8B03-393C78E4377A}" name="% Change" dataDxfId="168">
      <calculatedColumnFormula>C2-C1</calculatedColumnFormula>
    </tableColumn>
    <tableColumn id="4" xr3:uid="{022CE319-A239-454C-914A-4D5C549AC4C4}" name="12 Mth Rolling Avg." dataDxfId="16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8776C92-5CF1-46FF-AF5A-709805FA1485}" name="Lebanon" displayName="Lebanon" ref="B1:E75" totalsRowShown="0" headerRowBorderDxfId="166" tableBorderDxfId="165">
  <autoFilter ref="B1:E75" xr:uid="{BE8166BB-967E-49A1-A188-66DCF5E49FEE}"/>
  <tableColumns count="4">
    <tableColumn id="1" xr3:uid="{98B6F6D4-3199-4C14-9209-4229894C93C6}" name="Column1" dataDxfId="164"/>
    <tableColumn id="2" xr3:uid="{CE081723-3F5D-4C90-8323-322B3E1797E3}" name="Last" dataDxfId="163"/>
    <tableColumn id="3" xr3:uid="{1728AB29-BAC6-4A1E-8A6E-B9FD1E1FFD19}" name="% Change" dataDxfId="162">
      <calculatedColumnFormula>C2-C1</calculatedColumnFormula>
    </tableColumn>
    <tableColumn id="4" xr3:uid="{97044C31-BBB9-4A0C-8AF3-ADE7F8F8953A}" name="12 Mth Rolling Avg." dataDxfId="16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EA0CF878-EA74-4000-86B2-0FFD02DA90DF}" name="Malaysia" displayName="Malaysia" ref="B1:E58" totalsRowShown="0" headerRowBorderDxfId="160" tableBorderDxfId="159">
  <autoFilter ref="B1:E58" xr:uid="{B79711A0-7621-4BA9-BC3A-80A55E5FBBD2}"/>
  <tableColumns count="4">
    <tableColumn id="1" xr3:uid="{D5AFDEA5-2A87-4ED5-AC23-15C2701221C8}" name="Column1" dataDxfId="158"/>
    <tableColumn id="2" xr3:uid="{92AD61F2-F9DE-4EC2-A22E-E8DE0E07DFBC}" name="Last" dataDxfId="157"/>
    <tableColumn id="3" xr3:uid="{ED9C5C07-CB88-4B28-BAC4-033AD9632659}" name="% Change" dataDxfId="156">
      <calculatedColumnFormula>C2-C1</calculatedColumnFormula>
    </tableColumn>
    <tableColumn id="4" xr3:uid="{F9ED07FC-6E04-4D54-9B79-1C62839A215B}" name="12 Mth Rolling Avg." dataDxfId="15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F27D154E-7E57-4E0A-B93F-859DBBE1F1B1}" name="Mexico" displayName="Mexico" ref="B1:E94" totalsRowShown="0" headerRowBorderDxfId="154" tableBorderDxfId="153">
  <autoFilter ref="B1:E94" xr:uid="{BE6296C8-555A-4011-BEDF-8FD62FC8E861}"/>
  <tableColumns count="4">
    <tableColumn id="1" xr3:uid="{776AA829-A2E8-4C57-AFA1-5D42F45D9315}" name="Column1" dataDxfId="152"/>
    <tableColumn id="2" xr3:uid="{E356B39E-B162-4ACF-B018-115F280C01B4}" name="Last" dataDxfId="151"/>
    <tableColumn id="3" xr3:uid="{5A05B9F3-12FC-47E9-84A3-D2B017C43FE4}" name="% Change" dataDxfId="150">
      <calculatedColumnFormula>C2-C1</calculatedColumnFormula>
    </tableColumn>
    <tableColumn id="4" xr3:uid="{A3B09D01-2FDC-4B9F-AEC4-245C86D7828B}" name="12 Mth Rolling Avg." dataDxfId="14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21D91E46-2C37-43CA-A722-B555C0E75506}" name="Myanmar" displayName="Myanmar" ref="B1:E43" totalsRowShown="0" headerRowBorderDxfId="148" tableBorderDxfId="147">
  <autoFilter ref="B1:E43" xr:uid="{C041F1E2-C979-4337-A76A-02E158E19B71}"/>
  <tableColumns count="4">
    <tableColumn id="1" xr3:uid="{8F8DAE23-7A29-404D-A9F7-F0631DAEDE1C}" name="Column1" dataDxfId="146"/>
    <tableColumn id="2" xr3:uid="{F24A433F-7391-4F0D-BE2B-3E985E0D7837}" name="Last" dataDxfId="145"/>
    <tableColumn id="3" xr3:uid="{8DA8B262-4E88-442C-AB1F-F7C12D4BCD5E}" name="% Change" dataDxfId="144">
      <calculatedColumnFormula>C2-C1</calculatedColumnFormula>
    </tableColumn>
    <tableColumn id="4" xr3:uid="{3EA2FAEC-D18D-49A9-AD36-E0B1EC69DFB3}" name="12 Mth Rolling Avg." dataDxfId="14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783EE167-061E-4033-B1C1-14C8465CCD8B}" name="Netherlands" displayName="Netherlands" ref="B1:E38" totalsRowShown="0" headerRowBorderDxfId="142" tableBorderDxfId="141">
  <autoFilter ref="B1:E38" xr:uid="{86E9AED5-A82B-480F-9F22-7F1AD7D91872}"/>
  <tableColumns count="4">
    <tableColumn id="1" xr3:uid="{0FE94351-1EB0-4BA6-8084-1CF326B7D2BA}" name="Column1" dataDxfId="140"/>
    <tableColumn id="2" xr3:uid="{98893480-A1C9-461B-AD28-D4CB8A312E24}" name="Last" dataDxfId="139"/>
    <tableColumn id="3" xr3:uid="{E55EB580-65AB-4272-A4F4-EF478B2DEEAF}" name="% Change" dataDxfId="138">
      <calculatedColumnFormula>C2-C1</calculatedColumnFormula>
    </tableColumn>
    <tableColumn id="4" xr3:uid="{94F96B31-C288-4871-A1B6-5438F1EBF68B}" name="12 Mth Rolling Avg." dataDxfId="13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C664A1C2-0F0E-4950-BA9B-F470EDDB9B34}" name="NewZealand" displayName="NewZealand" ref="B1:E209" totalsRowShown="0" headerRowBorderDxfId="136" tableBorderDxfId="135">
  <autoFilter ref="B1:E209" xr:uid="{526D3D9E-892D-4AAF-8739-98E2CA5BBCFE}"/>
  <tableColumns count="4">
    <tableColumn id="1" xr3:uid="{8D176147-A8F6-490D-B17B-B4CF7E189AC9}" name="Column1" dataDxfId="134"/>
    <tableColumn id="2" xr3:uid="{688FF6D0-3F3C-4143-B849-87084ABDE4FB}" name="Last" dataDxfId="133"/>
    <tableColumn id="3" xr3:uid="{3A64E1B1-BAAE-45E3-9F9E-BEFD9209C154}" name="% Change" dataDxfId="132">
      <calculatedColumnFormula>C2-C1</calculatedColumnFormula>
    </tableColumn>
    <tableColumn id="4" xr3:uid="{6E93C9B2-274D-4CEE-8233-FF559EEE3382}" name="12 Mth Rolling Avg." dataDxfId="13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EC62B0AC-FAEB-4CB5-BBA6-94210DD4C7B6}" name="Nigeria" displayName="Nigeria" ref="B1:E67" totalsRowShown="0" headerRowBorderDxfId="130" tableBorderDxfId="129">
  <autoFilter ref="B1:E67" xr:uid="{4989F22E-715C-41BB-9318-5274888E3C41}"/>
  <tableColumns count="4">
    <tableColumn id="1" xr3:uid="{CCE3CCAB-1911-4205-B74A-CFFD8B66C898}" name="Column1" dataDxfId="128"/>
    <tableColumn id="2" xr3:uid="{A58C1C3E-04BE-4DEA-9E36-F25334FBC5A0}" name="Last" dataDxfId="127"/>
    <tableColumn id="3" xr3:uid="{F63E92B2-CC0B-4000-8885-9A2B0A80F553}" name="% Change" dataDxfId="126">
      <calculatedColumnFormula>C2-C1</calculatedColumnFormula>
    </tableColumn>
    <tableColumn id="4" xr3:uid="{2067CECD-8855-4C88-93BC-4CE650A1A0CD}" name="12 Mth Rolling Avg." dataDxfId="12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63FF6E06-165E-4D9A-97A8-631B7F4A0F9F}" name="Norway" displayName="Norway" ref="B1:E192" totalsRowShown="0" headerRowBorderDxfId="124" tableBorderDxfId="123">
  <autoFilter ref="B1:E192" xr:uid="{499CBFF4-2FDB-41D3-82B4-CFDCBA76900D}"/>
  <tableColumns count="4">
    <tableColumn id="1" xr3:uid="{5664B425-6A67-4D97-9406-18ED7B0089CD}" name="Column1" dataDxfId="122"/>
    <tableColumn id="2" xr3:uid="{9A5A0284-B77D-4F81-BA57-31ADD860E3AE}" name="Last" dataDxfId="121"/>
    <tableColumn id="3" xr3:uid="{4C89BCF9-ED79-4C37-A5F0-E3FBF00E6890}" name="% Change" dataDxfId="120">
      <calculatedColumnFormula>C2-C1</calculatedColumnFormula>
    </tableColumn>
    <tableColumn id="4" xr3:uid="{C270ABA5-FDA9-41B0-8C45-628529E57CFA}" name="12 Mth Rolling Avg." dataDxfId="11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66398D67-2D54-4931-AEEE-9BACDFD1DD5D}" name="Philippines" displayName="Philippines" ref="B1:E49" totalsRowShown="0" headerRowBorderDxfId="118" tableBorderDxfId="117">
  <autoFilter ref="B1:E49" xr:uid="{C2F29E19-456E-4F6A-A17E-94A7EFDE808B}"/>
  <tableColumns count="4">
    <tableColumn id="1" xr3:uid="{E08D5972-29BA-439C-8E70-C06A0C7EC637}" name="Column1" dataDxfId="116"/>
    <tableColumn id="2" xr3:uid="{C3980FCC-EC5F-45D6-9BCD-F2A48E7B6063}" name="Last" dataDxfId="115"/>
    <tableColumn id="3" xr3:uid="{33C86384-2AA1-4C37-9D4E-D8B562165DFA}" name="% Change" dataDxfId="114">
      <calculatedColumnFormula>C2-C1</calculatedColumnFormula>
    </tableColumn>
    <tableColumn id="4" xr3:uid="{A56BBA47-C7D8-4ABC-AB47-85BC44792B2E}" name="12 Mth Rolling Avg." dataDxfId="11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D61BDFF-026E-4C5D-9C71-9C6A18D6268F}" name="Poland" displayName="Poland" ref="B1:E109" totalsRowShown="0" headerRowBorderDxfId="112" tableBorderDxfId="111">
  <autoFilter ref="B1:E109" xr:uid="{EA3D0107-7446-4A03-8913-0ED04083B402}"/>
  <tableColumns count="4">
    <tableColumn id="1" xr3:uid="{E66FD713-497E-421F-B0A1-2BFE2B386F6E}" name="Column1" dataDxfId="110"/>
    <tableColumn id="2" xr3:uid="{CFCC4C40-78C8-44DB-B0E8-5FDCE82B6F4A}" name="Last" dataDxfId="109"/>
    <tableColumn id="3" xr3:uid="{EB518227-D27F-4093-9EAA-E1ADD7CCA7EE}" name="% Change" dataDxfId="108">
      <calculatedColumnFormula>C2-C1</calculatedColumnFormula>
    </tableColumn>
    <tableColumn id="4" xr3:uid="{C5ADC300-A54A-43DA-B54D-7897667D0E1B}" name="12 Mth Rolling Avg." dataDxfId="10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29FDD9F5-90F1-49E2-847C-C4E11D734EC5}" name="PuertoRico" displayName="PuertoRico" ref="B1:E115" totalsRowShown="0" headerRowBorderDxfId="106" tableBorderDxfId="105">
  <autoFilter ref="B1:E115" xr:uid="{B82C2F83-3033-4BD9-AB32-9E02852286CD}"/>
  <tableColumns count="4">
    <tableColumn id="1" xr3:uid="{DE28DA0B-6479-483D-8C76-163BBB84175B}" name="Column1" dataDxfId="104"/>
    <tableColumn id="2" xr3:uid="{50DD24B1-2862-488D-B7A8-FBFE19704627}" name="Last" dataDxfId="103"/>
    <tableColumn id="3" xr3:uid="{0D6F00D0-000E-44B2-9C1E-5A8ED8B6F4BE}" name="% Change" dataDxfId="102">
      <calculatedColumnFormula>C2-C1</calculatedColumnFormula>
    </tableColumn>
    <tableColumn id="4" xr3:uid="{AD3562F4-74E0-48A1-B5EF-D16B84A67FD5}" name="12 Mth Rolling Avg." dataDxfId="10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4F88B1C9-C29E-4901-B4DF-3310977DED44}" name="Qatar" displayName="Qatar" ref="B1:E34" totalsRowShown="0" headerRowBorderDxfId="100" tableBorderDxfId="99">
  <autoFilter ref="B1:E34" xr:uid="{CEFDDE4B-8C98-4204-AD4C-4BB9B63E6EF8}"/>
  <tableColumns count="4">
    <tableColumn id="1" xr3:uid="{200F2098-2A35-483D-9DE6-40E7C6887C07}" name="Column1" dataDxfId="98"/>
    <tableColumn id="2" xr3:uid="{0A9537A5-1959-47B5-94AB-C2B33DABB3B8}" name="Last" dataDxfId="97"/>
    <tableColumn id="3" xr3:uid="{52215235-65CF-430C-98F6-8E7D355E909E}" name="% Change" dataDxfId="96">
      <calculatedColumnFormula>C2-C1</calculatedColumnFormula>
    </tableColumn>
    <tableColumn id="4" xr3:uid="{0CAF9EA2-C594-46DF-A8EE-85EA03BC064F}" name="12 Mth Rolling Avg." dataDxfId="9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FB8D4274-DA89-4201-86D8-52B67B0BA54B}" name="Russia" displayName="Russia" ref="B1:E101" totalsRowShown="0" headerRowBorderDxfId="94" tableBorderDxfId="93">
  <autoFilter ref="B1:E101" xr:uid="{3F3258BD-E0D0-41DB-8D1F-882283C3EE50}"/>
  <tableColumns count="4">
    <tableColumn id="1" xr3:uid="{B59E6940-5642-4DB1-A51E-F4AF3F682C19}" name="Column1" dataDxfId="92"/>
    <tableColumn id="2" xr3:uid="{61156158-FFD9-44BA-B64F-6F3226E43FFF}" name="Last" dataDxfId="91"/>
    <tableColumn id="3" xr3:uid="{33B68CB1-59BC-4FB2-8D21-6EDC53DAF9D6}" name="% Change" dataDxfId="90">
      <calculatedColumnFormula>C2-C1</calculatedColumnFormula>
    </tableColumn>
    <tableColumn id="4" xr3:uid="{A36569A4-A843-48DF-8DA7-035FAA96C057}" name="12 Mth Rolling Avg." dataDxfId="8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4DD5F0E2-2B1D-43E0-9754-5B2C880B7798}" name="SaudiArabia" displayName="SaudiArabia" ref="B1:E98" totalsRowShown="0" headerRowBorderDxfId="88" tableBorderDxfId="87">
  <autoFilter ref="B1:E98" xr:uid="{1D9AA30E-E8E2-4AF3-8EF3-669FBB8CBCEE}"/>
  <tableColumns count="4">
    <tableColumn id="1" xr3:uid="{5BF51EA5-392F-4160-A980-CF138480C197}" name="Column1" dataDxfId="86"/>
    <tableColumn id="2" xr3:uid="{D9F8C03E-F057-4907-9168-CAFBCDB3AD88}" name="Last" dataDxfId="85"/>
    <tableColumn id="3" xr3:uid="{50B3BF56-BF01-4E70-A94E-83BDAE351C68}" name="% Change" dataDxfId="84">
      <calculatedColumnFormula>C2-C1</calculatedColumnFormula>
    </tableColumn>
    <tableColumn id="4" xr3:uid="{28225814-5C2A-49FD-A7ED-66A3A67B884F}" name="12 Mth Rolling Avg." dataDxfId="8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73E00DA8-7FC0-44E6-8ED5-5BD3D9B4F19C}" name="Singapore" displayName="Singapore" ref="B1:E96" totalsRowShown="0" headerRowBorderDxfId="82" tableBorderDxfId="81">
  <autoFilter ref="B1:E96" xr:uid="{D6157A78-92C6-4D8A-ADED-21257CF18976}"/>
  <tableColumns count="4">
    <tableColumn id="1" xr3:uid="{DC3EAE24-ABEF-40FF-81C2-9F9D3951391B}" name="Column1" dataDxfId="80"/>
    <tableColumn id="2" xr3:uid="{DB4C96E6-20BD-4676-AA84-7FB3D849306F}" name="Last" dataDxfId="79"/>
    <tableColumn id="3" xr3:uid="{29D46022-B384-4CBB-AA4D-B2871907B269}" name="% Change" dataDxfId="78">
      <calculatedColumnFormula>C2-C1</calculatedColumnFormula>
    </tableColumn>
    <tableColumn id="4" xr3:uid="{041B29AB-1C93-4E47-B79C-786BCBC68296}" name="12 Mth Rolling Avg." dataDxfId="7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CF43E200-9BEA-4B92-B81B-07E9D81F798A}" name="SouthAfrica" displayName="SouthAfrica" ref="B1:E245" totalsRowShown="0" headerRowBorderDxfId="76" tableBorderDxfId="75">
  <autoFilter ref="B1:E245" xr:uid="{F0F4BCEF-5171-41B9-AA66-AC2FC4370D3F}"/>
  <tableColumns count="4">
    <tableColumn id="1" xr3:uid="{DFBEDDAB-0814-42E8-A031-EE32B419789F}" name="Column1" dataDxfId="74"/>
    <tableColumn id="2" xr3:uid="{054F21B1-71BF-4E8D-815C-63EBD8130694}" name="Last" dataDxfId="73"/>
    <tableColumn id="3" xr3:uid="{AF4296FE-825E-4A04-AE60-CF1D5FE52292}" name="% Change" dataDxfId="72">
      <calculatedColumnFormula>C2-C1</calculatedColumnFormula>
    </tableColumn>
    <tableColumn id="4" xr3:uid="{1EDB97D3-096A-4391-8B77-AC0E0DD0F153}" name="12 Mth Rolling Avg." dataDxfId="7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391EE7DC-5D3B-49F4-9C33-54205C845909}" name="SouthKorea" displayName="SouthKorea" ref="B1:E105" totalsRowShown="0" headerRowBorderDxfId="70" tableBorderDxfId="69">
  <autoFilter ref="B1:E105" xr:uid="{C35E2E77-47E3-468C-84C5-77F37C9D6DEF}"/>
  <tableColumns count="4">
    <tableColumn id="1" xr3:uid="{FBDC355E-99AE-42AF-8888-B715D0552D4D}" name="Column1" dataDxfId="68"/>
    <tableColumn id="2" xr3:uid="{B9DF92BB-0C5F-4509-91E2-9696531BA329}" name="Last" dataDxfId="67"/>
    <tableColumn id="3" xr3:uid="{5870312D-D7F3-4395-9070-E64C324CA39B}" name="% Change" dataDxfId="66">
      <calculatedColumnFormula>C2-C1</calculatedColumnFormula>
    </tableColumn>
    <tableColumn id="4" xr3:uid="{25E106B3-38E2-447F-A0A8-6866E78DE163}" name="12 Mth Rolling Avg." dataDxfId="6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CE375E5F-D02C-4098-A105-DEC111448BDD}" name="Spain" displayName="Spain" ref="B1:E106" totalsRowShown="0" headerRowBorderDxfId="64" tableBorderDxfId="63">
  <autoFilter ref="B1:E106" xr:uid="{4279F674-203C-44BB-9E40-25AF10B64C60}"/>
  <tableColumns count="4">
    <tableColumn id="1" xr3:uid="{F0173F0E-34C2-4E8B-A845-28A5DA925A3C}" name="Column1" dataDxfId="62"/>
    <tableColumn id="2" xr3:uid="{9F9142E8-F1C3-4AE4-987E-D92B100BB712}" name="Last" dataDxfId="61"/>
    <tableColumn id="3" xr3:uid="{3C1468F0-431F-46FB-9FD6-B3D318CE5892}" name="% Change" dataDxfId="60">
      <calculatedColumnFormula>C2-C1</calculatedColumnFormula>
    </tableColumn>
    <tableColumn id="4" xr3:uid="{4DF1461B-7F9F-474F-96AF-A58E89FACCFB}" name="12 Mth Rolling Avg." dataDxfId="5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8AE22DFC-AF17-44D9-9FD6-A4A371CE2856}" name="SriLanka" displayName="SriLanka" ref="B1:E56" totalsRowShown="0" headerRowBorderDxfId="58" tableBorderDxfId="57">
  <autoFilter ref="B1:E56" xr:uid="{F95A4A0A-3F38-4C49-B6ED-CD72EA912413}"/>
  <tableColumns count="4">
    <tableColumn id="1" xr3:uid="{7D63F312-792A-4B93-8D36-3BB9D633C0DB}" name="Column1" dataDxfId="56"/>
    <tableColumn id="2" xr3:uid="{81EB3340-CCF2-46C5-90B7-D2B83F952231}" name="Last" dataDxfId="55"/>
    <tableColumn id="3" xr3:uid="{5F52328F-732C-4F22-8051-85DB99E70011}" name="% Change" dataDxfId="54">
      <calculatedColumnFormula>C2-C1</calculatedColumnFormula>
    </tableColumn>
    <tableColumn id="4" xr3:uid="{F6B7985E-B4B1-4757-8F81-A0EA433C1B80}" name="12 Mth Rolling Avg." dataDxfId="5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52EDCB44-C8DC-477E-96AB-4A19D1FC7742}" name="Sweden" displayName="Sweden" ref="B1:E303" totalsRowShown="0" headerRowBorderDxfId="52" tableBorderDxfId="51">
  <autoFilter ref="B1:E303" xr:uid="{704882CC-A409-4C7F-B562-2A0AF86EB2B2}"/>
  <tableColumns count="4">
    <tableColumn id="1" xr3:uid="{ED953B12-5A80-43A4-B059-29A43E350C09}" name="Column1" dataDxfId="50"/>
    <tableColumn id="2" xr3:uid="{0B21D582-884A-47A1-A5D8-6A1185CDED61}" name="Last" dataDxfId="49"/>
    <tableColumn id="3" xr3:uid="{D19DD829-BD0E-44FC-8BC8-EDF29B56FD57}" name="% Change" dataDxfId="48">
      <calculatedColumnFormula>C2-C1</calculatedColumnFormula>
    </tableColumn>
    <tableColumn id="4" xr3:uid="{ADFD1A0E-8C32-49B1-BFB5-52DD5A25ACF1}" name="12 Mth Rolling Avg." dataDxfId="4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52F67E45-F6B6-4E36-BBB3-84F2DF601938}" name="Switzerland" displayName="Switzerland" ref="B1:E301" totalsRowShown="0" headerRowBorderDxfId="46" tableBorderDxfId="45">
  <autoFilter ref="B1:E301" xr:uid="{917743F2-FD88-460E-B0F0-A3B916C4DEEE}"/>
  <tableColumns count="4">
    <tableColumn id="1" xr3:uid="{D029BFCD-70F0-4069-9D64-A75EE9900967}" name="Column1" dataDxfId="44"/>
    <tableColumn id="2" xr3:uid="{B662D8D6-61F8-497A-81CC-5BD083E22EC9}" name="Last" dataDxfId="43"/>
    <tableColumn id="3" xr3:uid="{87B5D535-6A30-46E4-A166-0B337A92E2D2}" name="% Change" dataDxfId="42">
      <calculatedColumnFormula>C2-C1</calculatedColumnFormula>
    </tableColumn>
    <tableColumn id="4" xr3:uid="{24E6411F-961B-478B-8898-9E337F1DBF20}" name="12 Mth Rolling Avg." dataDxfId="4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DB6409F1-8194-4F5D-BE56-20140FA47533}" name="Taiwan" displayName="Taiwan" ref="B1:E98" totalsRowShown="0" headerRowBorderDxfId="40" tableBorderDxfId="39">
  <autoFilter ref="B1:E98" xr:uid="{81D24796-9B60-4A84-94BF-657BF7927893}"/>
  <tableColumns count="4">
    <tableColumn id="1" xr3:uid="{15663F12-C32E-45DB-A75B-0A04B34AA3B4}" name="Column1" dataDxfId="38"/>
    <tableColumn id="2" xr3:uid="{7798944E-3A07-40C9-915B-F13CB48CCE8C}" name="Last" dataDxfId="37"/>
    <tableColumn id="3" xr3:uid="{69BCA619-7C80-4D89-A25C-2F66DE902A5F}" name="% Change" dataDxfId="36">
      <calculatedColumnFormula>C2-C1</calculatedColumnFormula>
    </tableColumn>
    <tableColumn id="4" xr3:uid="{69B5981B-0B5D-4F09-9CA9-79AEBF96A516}" name="12 Mth Rolling Avg." dataDxfId="3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168CFC31-074F-462D-9851-124BA4F2DB7F}" name="Thailand" displayName="Thailand" ref="B1:E43" totalsRowShown="0" headerRowBorderDxfId="34" tableBorderDxfId="33">
  <autoFilter ref="B1:E43" xr:uid="{789FA62E-C402-4D02-AD80-470DBD0B0CF2}"/>
  <tableColumns count="4">
    <tableColumn id="1" xr3:uid="{AABEBF3A-3909-45CC-934C-1BC7DD3DAA04}" name="Column1" dataDxfId="32"/>
    <tableColumn id="2" xr3:uid="{25D5C17D-4198-4805-A1ED-443E5147E59B}" name="Last"/>
    <tableColumn id="3" xr3:uid="{DB78D07D-3E98-483A-B7AB-C2931F3A1908}" name="% Change" dataDxfId="31">
      <calculatedColumnFormula>C2-C1</calculatedColumnFormula>
    </tableColumn>
    <tableColumn id="4" xr3:uid="{A425D1F9-CCB3-454E-8632-D63FD2247C8A}" name="12 Mth Rolling Avg." dataDxfId="30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13F0049D-405F-45B5-93E1-01EC02D86B7D}" name="Turkey" displayName="Turkey" ref="B1:E98" totalsRowShown="0" headerRowBorderDxfId="29" tableBorderDxfId="28">
  <autoFilter ref="B1:E98" xr:uid="{14195193-D250-4C02-BBFF-95AE135C3362}"/>
  <tableColumns count="4">
    <tableColumn id="1" xr3:uid="{A8438F12-B24B-4C3B-8AAE-624B672A706E}" name="Column1" dataDxfId="27"/>
    <tableColumn id="2" xr3:uid="{1104F672-93E9-44DE-9609-E1316C5BB6FA}" name="Last" dataDxfId="26"/>
    <tableColumn id="3" xr3:uid="{90BD2B2E-7631-4621-916D-0F6D0BE3EF95}" name="% Change" dataDxfId="25">
      <calculatedColumnFormula>C2-C1</calculatedColumnFormula>
    </tableColumn>
    <tableColumn id="4" xr3:uid="{D8504953-A05B-40FE-B256-89DCDC149561}" name="12 Mth Rolling Avg." dataDxfId="24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C4C61C4B-6BCF-4FFA-B43C-D072D04037E3}" name="UnitedArabEmirates" displayName="UnitedArabEmirates" ref="B1:E98" totalsRowShown="0" headerRowBorderDxfId="23" tableBorderDxfId="22">
  <autoFilter ref="B1:E98" xr:uid="{1F5BB70B-E3B4-419B-B2B0-9C5029F6C932}"/>
  <tableColumns count="4">
    <tableColumn id="1" xr3:uid="{7390ACF0-9532-4220-BF89-D8346C9B6480}" name="Column1" dataDxfId="21"/>
    <tableColumn id="2" xr3:uid="{A17E7A6A-2594-41EA-AD1A-69811927DCAA}" name="Last" dataDxfId="20"/>
    <tableColumn id="3" xr3:uid="{3114CB0C-906D-4BDB-AFEF-0DBB54E725F1}" name="% Change" dataDxfId="19">
      <calculatedColumnFormula>C2-C1</calculatedColumnFormula>
    </tableColumn>
    <tableColumn id="4" xr3:uid="{BFE4ABB0-F2B4-47A3-8662-4175C159B2CE}" name="12 Mth Rolling Avg." dataDxfId="18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AC5A166F-0B00-47BF-A6EB-B93DC8F44FB9}" name="UnitedKingdom" displayName="UnitedKingdom" ref="B1:E145" totalsRowShown="0" headerRowBorderDxfId="17" tableBorderDxfId="16">
  <autoFilter ref="B1:E145" xr:uid="{5EF93FC5-B642-48C4-968B-D9B83742F3BA}"/>
  <tableColumns count="4">
    <tableColumn id="1" xr3:uid="{E60B2EAF-BA9F-495E-AC84-D93AE0F86FBC}" name="Column1" dataDxfId="15"/>
    <tableColumn id="2" xr3:uid="{D87CE9A1-9CB1-4F22-B3B9-8A2FA1A01653}" name="Last" dataDxfId="14"/>
    <tableColumn id="3" xr3:uid="{67D23FA1-9723-4CD5-94DC-0F7129B17C77}" name="% Change" dataDxfId="13">
      <calculatedColumnFormula>C2-C1</calculatedColumnFormula>
    </tableColumn>
    <tableColumn id="4" xr3:uid="{409A04DF-1944-44B2-AEE3-7A348604D114}" name="12 Mth Rolling Avg." dataDxfId="12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AD1CC721-AD57-447A-B308-83FE6961E2F1}" name="UnitedStates" displayName="UnitedStates" ref="B1:E92" totalsRowShown="0" headerRowBorderDxfId="11" tableBorderDxfId="10">
  <autoFilter ref="B1:E92" xr:uid="{D67E0C16-0FE4-4271-A213-EBB0EA52A398}"/>
  <tableColumns count="4">
    <tableColumn id="1" xr3:uid="{CE310A0F-D151-49B1-BFB0-54AD8E0773E0}" name="Column1" dataDxfId="9"/>
    <tableColumn id="2" xr3:uid="{C017358A-10BA-4128-A874-A018EAACCB50}" name="Last" dataDxfId="8"/>
    <tableColumn id="3" xr3:uid="{7C13F6AB-9B15-4C0F-961A-8652E8E33BBA}" name="% Change" dataDxfId="7">
      <calculatedColumnFormula>C2-C1</calculatedColumnFormula>
    </tableColumn>
    <tableColumn id="4" xr3:uid="{636D3B72-FFDF-4E33-A5EA-89B294638900}" name="12 Mth Rolling Avg." dataDxfId="6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E0DD79E1-D920-42CC-A5E7-B34C256B45DB}" name="Vietnam" displayName="Vietnam" ref="B1:E91" totalsRowShown="0" headerRowBorderDxfId="5" tableBorderDxfId="4">
  <autoFilter ref="B1:E91" xr:uid="{6D448C98-E10D-4920-B781-0D15DA8DB9F6}"/>
  <tableColumns count="4">
    <tableColumn id="1" xr3:uid="{1A17CD3D-E00F-44BF-9430-BD2096402F4A}" name="Column1" dataDxfId="3"/>
    <tableColumn id="2" xr3:uid="{A9F275B7-FCBA-498D-A959-F189FA1ACF7C}" name="Last" dataDxfId="2"/>
    <tableColumn id="3" xr3:uid="{6C55E364-D7AB-4FB9-A97F-F8A7417E3426}" name="% Change" dataDxfId="1">
      <calculatedColumnFormula>C2-C1</calculatedColumnFormula>
    </tableColumn>
    <tableColumn id="4" xr3:uid="{1FB92334-6CC6-4297-B17E-05A0D5426601}" name="12 Mth Rolling Avg." dataDxfId="0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5.xml"/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9.xml"/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0.xml"/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1.xml"/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2.xml"/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3.xml"/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4.xml"/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5.xml"/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6.xml"/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7.xml"/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8.xml"/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9.xml"/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0.xml"/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1.xml"/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2.xml"/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3.xml"/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4.xml"/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5.xml"/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6.xml"/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7.xml"/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8.xml"/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9.xml"/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0.xml"/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1.xml"/><Relationship Id="rId1" Type="http://schemas.openxmlformats.org/officeDocument/2006/relationships/drawing" Target="../drawings/drawing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3B39D-17A4-4179-A0D9-240E9E4BC66F}">
  <sheetPr codeName="Sheet1">
    <tabColor theme="1"/>
  </sheetPr>
  <dimension ref="A1:D51"/>
  <sheetViews>
    <sheetView tabSelected="1" workbookViewId="0">
      <selection activeCell="A2" sqref="A2:A51"/>
    </sheetView>
  </sheetViews>
  <sheetFormatPr defaultRowHeight="15" x14ac:dyDescent="0.25"/>
  <cols>
    <col min="1" max="1" width="20" bestFit="1" customWidth="1"/>
    <col min="2" max="2" width="11.140625" bestFit="1" customWidth="1"/>
    <col min="3" max="3" width="6.7109375" bestFit="1" customWidth="1"/>
    <col min="4" max="4" width="11" bestFit="1" customWidth="1"/>
    <col min="5" max="5" width="11.5703125" bestFit="1" customWidth="1"/>
    <col min="6" max="6" width="6.5703125" bestFit="1" customWidth="1"/>
  </cols>
  <sheetData>
    <row r="1" spans="1:4" x14ac:dyDescent="0.25">
      <c r="A1" t="s">
        <v>0</v>
      </c>
      <c r="B1" t="s">
        <v>2</v>
      </c>
      <c r="C1" t="s">
        <v>1</v>
      </c>
      <c r="D1" t="s">
        <v>156</v>
      </c>
    </row>
    <row r="2" spans="1:4" x14ac:dyDescent="0.25">
      <c r="A2" t="s">
        <v>3</v>
      </c>
      <c r="B2" s="2">
        <v>43800</v>
      </c>
      <c r="C2">
        <v>48.3</v>
      </c>
      <c r="D2">
        <v>48.1</v>
      </c>
    </row>
    <row r="3" spans="1:4" x14ac:dyDescent="0.25">
      <c r="A3" t="s">
        <v>4</v>
      </c>
      <c r="B3" s="2">
        <v>43800</v>
      </c>
      <c r="C3">
        <v>46</v>
      </c>
      <c r="D3">
        <v>46</v>
      </c>
    </row>
    <row r="4" spans="1:4" x14ac:dyDescent="0.25">
      <c r="A4" t="s">
        <v>5</v>
      </c>
      <c r="B4" s="2">
        <v>43800</v>
      </c>
      <c r="C4">
        <v>50.2</v>
      </c>
      <c r="D4">
        <v>52.9</v>
      </c>
    </row>
    <row r="5" spans="1:4" x14ac:dyDescent="0.25">
      <c r="A5" t="s">
        <v>6</v>
      </c>
      <c r="B5" s="2">
        <v>43800</v>
      </c>
      <c r="C5">
        <v>50.4</v>
      </c>
      <c r="D5">
        <v>51.4</v>
      </c>
    </row>
    <row r="6" spans="1:4" x14ac:dyDescent="0.25">
      <c r="A6" t="s">
        <v>7</v>
      </c>
      <c r="B6" s="2">
        <v>43800</v>
      </c>
      <c r="C6">
        <v>51.5</v>
      </c>
      <c r="D6">
        <v>51.8</v>
      </c>
    </row>
    <row r="7" spans="1:4" x14ac:dyDescent="0.25">
      <c r="A7" t="s">
        <v>8</v>
      </c>
      <c r="B7" s="2">
        <v>43800</v>
      </c>
      <c r="C7">
        <v>52.4</v>
      </c>
      <c r="D7">
        <v>52.9</v>
      </c>
    </row>
    <row r="8" spans="1:4" x14ac:dyDescent="0.25">
      <c r="A8" t="s">
        <v>9</v>
      </c>
      <c r="B8" s="2">
        <v>43800</v>
      </c>
      <c r="C8">
        <v>43.6</v>
      </c>
      <c r="D8">
        <v>43.5</v>
      </c>
    </row>
    <row r="9" spans="1:4" x14ac:dyDescent="0.25">
      <c r="A9" t="s">
        <v>10</v>
      </c>
      <c r="B9" s="2">
        <v>43800</v>
      </c>
      <c r="C9">
        <v>50.7</v>
      </c>
      <c r="D9">
        <v>53</v>
      </c>
    </row>
    <row r="10" spans="1:4" x14ac:dyDescent="0.25">
      <c r="A10" t="s">
        <v>11</v>
      </c>
      <c r="B10" s="2">
        <v>43800</v>
      </c>
      <c r="C10">
        <v>48.2</v>
      </c>
      <c r="D10">
        <v>47.9</v>
      </c>
    </row>
    <row r="11" spans="1:4" x14ac:dyDescent="0.25">
      <c r="A11" t="s">
        <v>12</v>
      </c>
      <c r="B11" s="2">
        <v>43800</v>
      </c>
      <c r="C11">
        <v>46.3</v>
      </c>
      <c r="D11">
        <v>46.9</v>
      </c>
    </row>
    <row r="12" spans="1:4" x14ac:dyDescent="0.25">
      <c r="A12" t="s">
        <v>13</v>
      </c>
      <c r="B12" s="2">
        <v>43800</v>
      </c>
      <c r="C12">
        <v>50.4</v>
      </c>
      <c r="D12">
        <v>51.7</v>
      </c>
    </row>
    <row r="13" spans="1:4" x14ac:dyDescent="0.25">
      <c r="A13" t="s">
        <v>14</v>
      </c>
      <c r="B13" s="2">
        <v>43800</v>
      </c>
      <c r="C13">
        <v>43.7</v>
      </c>
      <c r="D13">
        <v>44.1</v>
      </c>
    </row>
    <row r="14" spans="1:4" x14ac:dyDescent="0.25">
      <c r="A14" t="s">
        <v>15</v>
      </c>
      <c r="B14" s="2">
        <v>43800</v>
      </c>
      <c r="C14">
        <v>53.9</v>
      </c>
      <c r="D14">
        <v>54.1</v>
      </c>
    </row>
    <row r="15" spans="1:4" x14ac:dyDescent="0.25">
      <c r="A15" t="s">
        <v>16</v>
      </c>
      <c r="B15" s="2">
        <v>43800</v>
      </c>
      <c r="C15">
        <v>42.1</v>
      </c>
      <c r="D15">
        <v>38.5</v>
      </c>
    </row>
    <row r="16" spans="1:4" x14ac:dyDescent="0.25">
      <c r="A16" t="s">
        <v>17</v>
      </c>
      <c r="B16" s="2">
        <v>43800</v>
      </c>
      <c r="C16">
        <v>53.9</v>
      </c>
      <c r="D16">
        <v>53.1</v>
      </c>
    </row>
    <row r="17" spans="1:4" x14ac:dyDescent="0.25">
      <c r="A17" t="s">
        <v>18</v>
      </c>
      <c r="B17" s="2">
        <v>43800</v>
      </c>
      <c r="C17">
        <v>52.7</v>
      </c>
      <c r="D17">
        <v>51.2</v>
      </c>
    </row>
    <row r="18" spans="1:4" x14ac:dyDescent="0.25">
      <c r="A18" t="s">
        <v>19</v>
      </c>
      <c r="B18" s="2">
        <v>43800</v>
      </c>
      <c r="C18">
        <v>49.5</v>
      </c>
      <c r="D18">
        <v>48.2</v>
      </c>
    </row>
    <row r="19" spans="1:4" x14ac:dyDescent="0.25">
      <c r="A19" t="s">
        <v>20</v>
      </c>
      <c r="B19" s="2">
        <v>43800</v>
      </c>
      <c r="C19">
        <v>49.5</v>
      </c>
      <c r="D19">
        <v>49.7</v>
      </c>
    </row>
    <row r="20" spans="1:4" x14ac:dyDescent="0.25">
      <c r="A20" t="s">
        <v>21</v>
      </c>
      <c r="B20" s="2">
        <v>43770</v>
      </c>
      <c r="C20">
        <v>52.8</v>
      </c>
      <c r="D20">
        <v>51.8</v>
      </c>
    </row>
    <row r="21" spans="1:4" x14ac:dyDescent="0.25">
      <c r="A21" t="s">
        <v>22</v>
      </c>
      <c r="B21" s="2">
        <v>43800</v>
      </c>
      <c r="C21">
        <v>46.2</v>
      </c>
      <c r="D21">
        <v>47.6</v>
      </c>
    </row>
    <row r="22" spans="1:4" x14ac:dyDescent="0.25">
      <c r="A22" t="s">
        <v>23</v>
      </c>
      <c r="B22" s="2">
        <v>43800</v>
      </c>
      <c r="C22">
        <v>48.4</v>
      </c>
      <c r="D22">
        <v>48.9</v>
      </c>
    </row>
    <row r="23" spans="1:4" x14ac:dyDescent="0.25">
      <c r="A23" t="s">
        <v>24</v>
      </c>
      <c r="B23" s="2">
        <v>43800</v>
      </c>
      <c r="C23">
        <v>53.3</v>
      </c>
      <c r="D23">
        <v>53.2</v>
      </c>
    </row>
    <row r="24" spans="1:4" x14ac:dyDescent="0.25">
      <c r="A24" t="s">
        <v>25</v>
      </c>
      <c r="B24" s="2">
        <v>43800</v>
      </c>
      <c r="C24">
        <v>45.1</v>
      </c>
      <c r="D24">
        <v>37</v>
      </c>
    </row>
    <row r="25" spans="1:4" x14ac:dyDescent="0.25">
      <c r="A25" t="s">
        <v>26</v>
      </c>
      <c r="B25" s="2">
        <v>43800</v>
      </c>
      <c r="C25">
        <v>50</v>
      </c>
      <c r="D25">
        <v>49.5</v>
      </c>
    </row>
    <row r="26" spans="1:4" x14ac:dyDescent="0.25">
      <c r="A26" t="s">
        <v>27</v>
      </c>
      <c r="B26" s="2">
        <v>43800</v>
      </c>
      <c r="C26">
        <v>47.1</v>
      </c>
      <c r="D26">
        <v>48</v>
      </c>
    </row>
    <row r="27" spans="1:4" x14ac:dyDescent="0.25">
      <c r="A27" t="s">
        <v>28</v>
      </c>
      <c r="B27" s="2">
        <v>43800</v>
      </c>
      <c r="C27">
        <v>52</v>
      </c>
      <c r="D27">
        <v>52.7</v>
      </c>
    </row>
    <row r="28" spans="1:4" x14ac:dyDescent="0.25">
      <c r="A28" t="s">
        <v>29</v>
      </c>
      <c r="B28" s="2">
        <v>43800</v>
      </c>
      <c r="C28">
        <v>48.3</v>
      </c>
      <c r="D28">
        <v>49.6</v>
      </c>
    </row>
    <row r="29" spans="1:4" x14ac:dyDescent="0.25">
      <c r="A29" t="s">
        <v>30</v>
      </c>
      <c r="B29" s="2">
        <v>43770</v>
      </c>
      <c r="C29">
        <v>51.4</v>
      </c>
      <c r="D29">
        <v>52.6</v>
      </c>
    </row>
    <row r="30" spans="1:4" x14ac:dyDescent="0.25">
      <c r="A30" t="s">
        <v>31</v>
      </c>
      <c r="B30" s="2">
        <v>43800</v>
      </c>
      <c r="C30">
        <v>60.8</v>
      </c>
      <c r="D30">
        <v>59.3</v>
      </c>
    </row>
    <row r="31" spans="1:4" x14ac:dyDescent="0.25">
      <c r="A31" t="s">
        <v>32</v>
      </c>
      <c r="B31" s="2">
        <v>43800</v>
      </c>
      <c r="C31">
        <v>55.5</v>
      </c>
      <c r="D31">
        <v>53.8</v>
      </c>
    </row>
    <row r="32" spans="1:4" x14ac:dyDescent="0.25">
      <c r="A32" t="s">
        <v>33</v>
      </c>
      <c r="B32" s="2">
        <v>43800</v>
      </c>
      <c r="C32">
        <v>51.7</v>
      </c>
      <c r="D32">
        <v>51.4</v>
      </c>
    </row>
    <row r="33" spans="1:4" x14ac:dyDescent="0.25">
      <c r="A33" t="s">
        <v>34</v>
      </c>
      <c r="B33" s="2">
        <v>43800</v>
      </c>
      <c r="C33">
        <v>48</v>
      </c>
      <c r="D33">
        <v>46.7</v>
      </c>
    </row>
    <row r="34" spans="1:4" x14ac:dyDescent="0.25">
      <c r="A34" t="s">
        <v>35</v>
      </c>
      <c r="B34" s="2">
        <v>43739</v>
      </c>
      <c r="C34">
        <v>48.4</v>
      </c>
      <c r="D34">
        <v>43.8</v>
      </c>
    </row>
    <row r="35" spans="1:4" x14ac:dyDescent="0.25">
      <c r="A35" t="s">
        <v>36</v>
      </c>
      <c r="B35" s="2">
        <v>43800</v>
      </c>
      <c r="C35">
        <v>49.4</v>
      </c>
      <c r="D35">
        <v>48.3</v>
      </c>
    </row>
    <row r="36" spans="1:4" x14ac:dyDescent="0.25">
      <c r="A36" t="s">
        <v>37</v>
      </c>
      <c r="B36" s="2">
        <v>43800</v>
      </c>
      <c r="C36">
        <v>47.5</v>
      </c>
      <c r="D36">
        <v>45.6</v>
      </c>
    </row>
    <row r="37" spans="1:4" x14ac:dyDescent="0.25">
      <c r="A37" t="s">
        <v>38</v>
      </c>
      <c r="B37" s="2">
        <v>43800</v>
      </c>
      <c r="C37">
        <v>56.9</v>
      </c>
      <c r="D37">
        <v>58.3</v>
      </c>
    </row>
    <row r="38" spans="1:4" x14ac:dyDescent="0.25">
      <c r="A38" t="s">
        <v>39</v>
      </c>
      <c r="B38" s="2">
        <v>43800</v>
      </c>
      <c r="C38">
        <v>50.1</v>
      </c>
      <c r="D38">
        <v>49.8</v>
      </c>
    </row>
    <row r="39" spans="1:4" x14ac:dyDescent="0.25">
      <c r="A39" t="s">
        <v>40</v>
      </c>
      <c r="B39" s="2">
        <v>43800</v>
      </c>
      <c r="C39">
        <v>47.1</v>
      </c>
      <c r="D39">
        <v>47.7</v>
      </c>
    </row>
    <row r="40" spans="1:4" x14ac:dyDescent="0.25">
      <c r="A40" t="s">
        <v>41</v>
      </c>
      <c r="B40" s="2">
        <v>43800</v>
      </c>
      <c r="C40">
        <v>50.1</v>
      </c>
      <c r="D40">
        <v>49.4</v>
      </c>
    </row>
    <row r="41" spans="1:4" x14ac:dyDescent="0.25">
      <c r="A41" t="s">
        <v>42</v>
      </c>
      <c r="B41" s="2">
        <v>43800</v>
      </c>
      <c r="C41">
        <v>47.4</v>
      </c>
      <c r="D41">
        <v>47.5</v>
      </c>
    </row>
    <row r="42" spans="1:4" x14ac:dyDescent="0.25">
      <c r="A42" t="s">
        <v>43</v>
      </c>
      <c r="B42" s="2">
        <v>43770</v>
      </c>
      <c r="C42">
        <v>56</v>
      </c>
      <c r="D42">
        <v>57.6</v>
      </c>
    </row>
    <row r="43" spans="1:4" x14ac:dyDescent="0.25">
      <c r="A43" t="s">
        <v>44</v>
      </c>
      <c r="B43" s="2">
        <v>43800</v>
      </c>
      <c r="C43">
        <v>47.1</v>
      </c>
      <c r="D43">
        <v>45.7</v>
      </c>
    </row>
    <row r="44" spans="1:4" x14ac:dyDescent="0.25">
      <c r="A44" t="s">
        <v>45</v>
      </c>
      <c r="B44" s="2">
        <v>43800</v>
      </c>
      <c r="C44">
        <v>50.2</v>
      </c>
      <c r="D44">
        <v>48.8</v>
      </c>
    </row>
    <row r="45" spans="1:4" x14ac:dyDescent="0.25">
      <c r="A45" t="s">
        <v>46</v>
      </c>
      <c r="B45" s="2">
        <v>43800</v>
      </c>
      <c r="C45">
        <v>50.8</v>
      </c>
      <c r="D45">
        <v>49.8</v>
      </c>
    </row>
    <row r="46" spans="1:4" x14ac:dyDescent="0.25">
      <c r="A46" t="s">
        <v>47</v>
      </c>
      <c r="B46" s="2">
        <v>43800</v>
      </c>
      <c r="C46">
        <v>50.1</v>
      </c>
      <c r="D46">
        <v>49.3</v>
      </c>
    </row>
    <row r="47" spans="1:4" x14ac:dyDescent="0.25">
      <c r="A47" t="s">
        <v>48</v>
      </c>
      <c r="B47" s="2">
        <v>43800</v>
      </c>
      <c r="C47">
        <v>49.5</v>
      </c>
      <c r="D47">
        <v>49.5</v>
      </c>
    </row>
    <row r="48" spans="1:4" x14ac:dyDescent="0.25">
      <c r="A48" t="s">
        <v>49</v>
      </c>
      <c r="B48" s="2">
        <v>43800</v>
      </c>
      <c r="C48">
        <v>50.2</v>
      </c>
      <c r="D48">
        <v>50.3</v>
      </c>
    </row>
    <row r="49" spans="1:4" x14ac:dyDescent="0.25">
      <c r="A49" t="s">
        <v>50</v>
      </c>
      <c r="B49" s="2">
        <v>43800</v>
      </c>
      <c r="C49">
        <v>47.5</v>
      </c>
      <c r="D49">
        <v>48.9</v>
      </c>
    </row>
    <row r="50" spans="1:4" x14ac:dyDescent="0.25">
      <c r="A50" t="s">
        <v>51</v>
      </c>
      <c r="B50" s="2">
        <v>43800</v>
      </c>
      <c r="C50">
        <v>52.4</v>
      </c>
      <c r="D50">
        <v>52.6</v>
      </c>
    </row>
    <row r="51" spans="1:4" x14ac:dyDescent="0.25">
      <c r="A51" t="s">
        <v>52</v>
      </c>
      <c r="B51" s="2">
        <v>43800</v>
      </c>
      <c r="C51">
        <v>50.8</v>
      </c>
      <c r="D51">
        <v>51</v>
      </c>
    </row>
  </sheetData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Update_Sheets">
                <anchor moveWithCells="1" sizeWithCells="1">
                  <from>
                    <xdr:col>5</xdr:col>
                    <xdr:colOff>285750</xdr:colOff>
                    <xdr:row>0</xdr:row>
                    <xdr:rowOff>152400</xdr:rowOff>
                  </from>
                  <to>
                    <xdr:col>8</xdr:col>
                    <xdr:colOff>581025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44FC-1781-41B2-A434-6F0805208CD2}">
  <sheetPr codeName="Sheet3"/>
  <dimension ref="A1:G265"/>
  <sheetViews>
    <sheetView workbookViewId="0">
      <pane ySplit="25" topLeftCell="A26" activePane="bottomLeft" state="frozen"/>
      <selection activeCell="A26" sqref="A26:XFD26"/>
      <selection pane="bottomLeft" activeCell="A26" sqref="A26:XFD26"/>
    </sheetView>
  </sheetViews>
  <sheetFormatPr defaultRowHeight="15" x14ac:dyDescent="0.25"/>
  <cols>
    <col min="1" max="1" width="12.28515625" customWidth="1"/>
    <col min="2" max="2" width="12.28515625" style="2" customWidth="1"/>
    <col min="3" max="3" width="19" style="7" customWidth="1"/>
    <col min="4" max="4" width="11.7109375" customWidth="1"/>
    <col min="5" max="5" width="19.855468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s="8" t="s">
        <v>3</v>
      </c>
      <c r="B2" s="9">
        <v>33848</v>
      </c>
      <c r="C2" s="1">
        <v>50.436999999999998</v>
      </c>
      <c r="E2" t="str">
        <f>IF(ROW(A2)&lt;13,"",AVERAGEIFS($C$2:$C$5000,$B$2:$B$5000,"&gt;"&amp;EDATE(B2,-12),$B$2:$B$5000,"&lt;="&amp;B2))</f>
        <v/>
      </c>
      <c r="F2" s="31">
        <f>INDEX(Australia[% Change],ROWS(Australia[% Change]),1)</f>
        <v>0.19999999999999574</v>
      </c>
      <c r="G2" s="43">
        <f>INDEX(Australia[12 Mth Rolling Avg.],ROWS(Australia[12 Mth Rolling Avg.]),1)</f>
        <v>51.797308333333326</v>
      </c>
    </row>
    <row r="3" spans="1:7" x14ac:dyDescent="0.25">
      <c r="A3" s="8" t="s">
        <v>3</v>
      </c>
      <c r="B3" s="9">
        <v>33939</v>
      </c>
      <c r="C3">
        <v>47.590400000000002</v>
      </c>
      <c r="D3" s="7">
        <f>C3-C2</f>
        <v>-2.8465999999999951</v>
      </c>
      <c r="E3" t="str">
        <f t="shared" ref="E3:E65" si="0">IF(ROW(A3)&lt;13,"",AVERAGEIFS($C$2:$C$5000,$B$2:$B$5000,"&gt;"&amp;EDATE(B3,-12),$B$2:$B$5000,"&lt;="&amp;B3))</f>
        <v/>
      </c>
    </row>
    <row r="4" spans="1:7" x14ac:dyDescent="0.25">
      <c r="A4" s="8" t="s">
        <v>3</v>
      </c>
      <c r="B4" s="9">
        <v>34029</v>
      </c>
      <c r="C4">
        <v>52.146500000000003</v>
      </c>
      <c r="D4" s="7">
        <f t="shared" ref="D4:D67" si="1">C4-C3</f>
        <v>4.5561000000000007</v>
      </c>
      <c r="E4" t="str">
        <f t="shared" si="0"/>
        <v/>
      </c>
    </row>
    <row r="5" spans="1:7" x14ac:dyDescent="0.25">
      <c r="A5" s="8" t="s">
        <v>3</v>
      </c>
      <c r="B5" s="9">
        <v>34121</v>
      </c>
      <c r="C5">
        <v>55.360700000000001</v>
      </c>
      <c r="D5" s="7">
        <f t="shared" si="1"/>
        <v>3.2141999999999982</v>
      </c>
      <c r="E5" t="str">
        <f t="shared" si="0"/>
        <v/>
      </c>
    </row>
    <row r="6" spans="1:7" x14ac:dyDescent="0.25">
      <c r="A6" s="8" t="s">
        <v>3</v>
      </c>
      <c r="B6" s="9">
        <v>34213</v>
      </c>
      <c r="C6">
        <v>57.688299999999998</v>
      </c>
      <c r="D6" s="7">
        <f t="shared" si="1"/>
        <v>2.3275999999999968</v>
      </c>
      <c r="E6" t="str">
        <f t="shared" si="0"/>
        <v/>
      </c>
    </row>
    <row r="7" spans="1:7" x14ac:dyDescent="0.25">
      <c r="A7" s="8" t="s">
        <v>3</v>
      </c>
      <c r="B7" s="9">
        <v>34304</v>
      </c>
      <c r="C7">
        <v>59.470700000000001</v>
      </c>
      <c r="D7" s="7">
        <f t="shared" si="1"/>
        <v>1.7824000000000026</v>
      </c>
      <c r="E7" t="str">
        <f t="shared" si="0"/>
        <v/>
      </c>
    </row>
    <row r="8" spans="1:7" x14ac:dyDescent="0.25">
      <c r="A8" s="8" t="s">
        <v>3</v>
      </c>
      <c r="B8" s="9">
        <v>34394</v>
      </c>
      <c r="C8">
        <v>61.765300000000003</v>
      </c>
      <c r="D8" s="7">
        <f t="shared" si="1"/>
        <v>2.2946000000000026</v>
      </c>
      <c r="E8" t="str">
        <f t="shared" si="0"/>
        <v/>
      </c>
    </row>
    <row r="9" spans="1:7" x14ac:dyDescent="0.25">
      <c r="A9" s="8" t="s">
        <v>3</v>
      </c>
      <c r="B9" s="9">
        <v>34486</v>
      </c>
      <c r="C9">
        <v>61.9878</v>
      </c>
      <c r="D9" s="7">
        <f t="shared" si="1"/>
        <v>0.22249999999999659</v>
      </c>
      <c r="E9" t="str">
        <f t="shared" si="0"/>
        <v/>
      </c>
    </row>
    <row r="10" spans="1:7" x14ac:dyDescent="0.25">
      <c r="A10" s="8" t="s">
        <v>3</v>
      </c>
      <c r="B10" s="9">
        <v>34578</v>
      </c>
      <c r="C10">
        <v>61.486400000000003</v>
      </c>
      <c r="D10" s="7">
        <f t="shared" si="1"/>
        <v>-0.50139999999999674</v>
      </c>
      <c r="E10" t="str">
        <f t="shared" si="0"/>
        <v/>
      </c>
    </row>
    <row r="11" spans="1:7" x14ac:dyDescent="0.25">
      <c r="A11" s="8" t="s">
        <v>3</v>
      </c>
      <c r="B11" s="9">
        <v>34669</v>
      </c>
      <c r="C11">
        <v>59.808599999999998</v>
      </c>
      <c r="D11" s="7">
        <f t="shared" si="1"/>
        <v>-1.6778000000000048</v>
      </c>
      <c r="E11" t="str">
        <f t="shared" si="0"/>
        <v/>
      </c>
    </row>
    <row r="12" spans="1:7" x14ac:dyDescent="0.25">
      <c r="A12" s="8" t="s">
        <v>3</v>
      </c>
      <c r="B12" s="9">
        <v>34759</v>
      </c>
      <c r="C12">
        <v>54.299399999999999</v>
      </c>
      <c r="D12" s="7">
        <f t="shared" si="1"/>
        <v>-5.5091999999999999</v>
      </c>
      <c r="E12" t="str">
        <f t="shared" si="0"/>
        <v/>
      </c>
    </row>
    <row r="13" spans="1:7" x14ac:dyDescent="0.25">
      <c r="A13" s="8" t="s">
        <v>3</v>
      </c>
      <c r="B13" s="9">
        <v>34851</v>
      </c>
      <c r="C13">
        <v>50.718699999999998</v>
      </c>
      <c r="D13" s="7">
        <f t="shared" si="1"/>
        <v>-3.5807000000000002</v>
      </c>
      <c r="E13">
        <f t="shared" si="0"/>
        <v>56.578275000000005</v>
      </c>
    </row>
    <row r="14" spans="1:7" x14ac:dyDescent="0.25">
      <c r="A14" s="8" t="s">
        <v>3</v>
      </c>
      <c r="B14" s="9">
        <v>34943</v>
      </c>
      <c r="C14">
        <v>48.439799999999998</v>
      </c>
      <c r="D14" s="7">
        <f t="shared" si="1"/>
        <v>-2.2789000000000001</v>
      </c>
      <c r="E14">
        <f t="shared" si="0"/>
        <v>53.316625000000002</v>
      </c>
    </row>
    <row r="15" spans="1:7" x14ac:dyDescent="0.25">
      <c r="A15" s="8" t="s">
        <v>3</v>
      </c>
      <c r="B15" s="9">
        <v>35034</v>
      </c>
      <c r="C15">
        <v>43.877000000000002</v>
      </c>
      <c r="D15" s="7">
        <f t="shared" si="1"/>
        <v>-4.5627999999999957</v>
      </c>
      <c r="E15">
        <f t="shared" si="0"/>
        <v>49.333725000000001</v>
      </c>
    </row>
    <row r="16" spans="1:7" x14ac:dyDescent="0.25">
      <c r="A16" s="8" t="s">
        <v>3</v>
      </c>
      <c r="B16" s="9">
        <v>35125</v>
      </c>
      <c r="C16">
        <v>45.191800000000001</v>
      </c>
      <c r="D16" s="7">
        <f t="shared" si="1"/>
        <v>1.3147999999999982</v>
      </c>
      <c r="E16">
        <f t="shared" si="0"/>
        <v>47.056825000000003</v>
      </c>
    </row>
    <row r="17" spans="1:5" x14ac:dyDescent="0.25">
      <c r="A17" s="8" t="s">
        <v>3</v>
      </c>
      <c r="B17" s="9">
        <v>35217</v>
      </c>
      <c r="C17">
        <v>46.343299999999999</v>
      </c>
      <c r="D17" s="7">
        <f t="shared" si="1"/>
        <v>1.1514999999999986</v>
      </c>
      <c r="E17">
        <f t="shared" si="0"/>
        <v>45.962975</v>
      </c>
    </row>
    <row r="18" spans="1:5" x14ac:dyDescent="0.25">
      <c r="A18" s="8" t="s">
        <v>3</v>
      </c>
      <c r="B18" s="9">
        <v>35309</v>
      </c>
      <c r="C18">
        <v>47.2669</v>
      </c>
      <c r="D18" s="7">
        <f t="shared" si="1"/>
        <v>0.92360000000000042</v>
      </c>
      <c r="E18">
        <f t="shared" si="0"/>
        <v>45.669750000000001</v>
      </c>
    </row>
    <row r="19" spans="1:5" x14ac:dyDescent="0.25">
      <c r="A19" s="8" t="s">
        <v>3</v>
      </c>
      <c r="B19" s="9">
        <v>35400</v>
      </c>
      <c r="C19">
        <v>49.359299999999998</v>
      </c>
      <c r="D19" s="7">
        <f t="shared" si="1"/>
        <v>2.0923999999999978</v>
      </c>
      <c r="E19">
        <f t="shared" si="0"/>
        <v>47.040324999999996</v>
      </c>
    </row>
    <row r="20" spans="1:5" x14ac:dyDescent="0.25">
      <c r="A20" s="8" t="s">
        <v>3</v>
      </c>
      <c r="B20" s="9">
        <v>35490</v>
      </c>
      <c r="C20">
        <v>51.113100000000003</v>
      </c>
      <c r="D20" s="7">
        <f t="shared" si="1"/>
        <v>1.7538000000000054</v>
      </c>
      <c r="E20">
        <f t="shared" si="0"/>
        <v>48.520649999999996</v>
      </c>
    </row>
    <row r="21" spans="1:5" x14ac:dyDescent="0.25">
      <c r="A21" s="8" t="s">
        <v>3</v>
      </c>
      <c r="B21" s="9">
        <v>35582</v>
      </c>
      <c r="C21">
        <v>51.486800000000002</v>
      </c>
      <c r="D21" s="7">
        <f t="shared" si="1"/>
        <v>0.37369999999999948</v>
      </c>
      <c r="E21">
        <f t="shared" si="0"/>
        <v>49.806525000000008</v>
      </c>
    </row>
    <row r="22" spans="1:5" x14ac:dyDescent="0.25">
      <c r="A22" t="s">
        <v>2</v>
      </c>
      <c r="B22" s="2">
        <v>35674</v>
      </c>
      <c r="C22">
        <v>50.625300000000003</v>
      </c>
      <c r="D22" s="7">
        <f t="shared" si="1"/>
        <v>-0.86149999999999949</v>
      </c>
      <c r="E22">
        <f t="shared" si="0"/>
        <v>50.646125000000005</v>
      </c>
    </row>
    <row r="23" spans="1:5" x14ac:dyDescent="0.25">
      <c r="A23" t="s">
        <v>3</v>
      </c>
      <c r="B23" s="2">
        <v>44154</v>
      </c>
      <c r="C23" s="7">
        <v>48.1</v>
      </c>
      <c r="D23" s="7">
        <f t="shared" si="1"/>
        <v>-2.5253000000000014</v>
      </c>
      <c r="E23">
        <f t="shared" si="0"/>
        <v>48.2</v>
      </c>
    </row>
    <row r="24" spans="1:5" x14ac:dyDescent="0.25">
      <c r="B24" s="2">
        <v>35855</v>
      </c>
      <c r="C24">
        <v>50.375700000000002</v>
      </c>
      <c r="D24" s="7">
        <f t="shared" si="1"/>
        <v>2.2757000000000005</v>
      </c>
      <c r="E24">
        <f t="shared" si="0"/>
        <v>50.829266666666662</v>
      </c>
    </row>
    <row r="25" spans="1:5" x14ac:dyDescent="0.25">
      <c r="B25" s="2">
        <v>35947</v>
      </c>
      <c r="C25">
        <v>47.8018</v>
      </c>
      <c r="D25" s="7">
        <f t="shared" si="1"/>
        <v>-2.5739000000000019</v>
      </c>
      <c r="E25">
        <f t="shared" si="0"/>
        <v>49.60093333333333</v>
      </c>
    </row>
    <row r="26" spans="1:5" x14ac:dyDescent="0.25">
      <c r="B26" s="2">
        <v>36039</v>
      </c>
      <c r="C26">
        <v>51.400599999999997</v>
      </c>
      <c r="D26" s="7">
        <f t="shared" si="1"/>
        <v>3.5987999999999971</v>
      </c>
      <c r="E26">
        <f t="shared" si="0"/>
        <v>49.859366666666666</v>
      </c>
    </row>
    <row r="27" spans="1:5" x14ac:dyDescent="0.25">
      <c r="B27" s="2">
        <v>36130</v>
      </c>
      <c r="C27">
        <v>53.628300000000003</v>
      </c>
      <c r="D27" s="7">
        <f t="shared" si="1"/>
        <v>2.2277000000000058</v>
      </c>
      <c r="E27">
        <f t="shared" si="0"/>
        <v>50.801600000000001</v>
      </c>
    </row>
    <row r="28" spans="1:5" x14ac:dyDescent="0.25">
      <c r="B28" s="2">
        <v>36220</v>
      </c>
      <c r="C28">
        <v>51.372500000000002</v>
      </c>
      <c r="D28" s="7">
        <f t="shared" si="1"/>
        <v>-2.2558000000000007</v>
      </c>
      <c r="E28">
        <f t="shared" si="0"/>
        <v>51.050800000000002</v>
      </c>
    </row>
    <row r="29" spans="1:5" x14ac:dyDescent="0.25">
      <c r="B29" s="2">
        <v>36312</v>
      </c>
      <c r="C29">
        <v>56.329300000000003</v>
      </c>
      <c r="D29" s="7">
        <f t="shared" si="1"/>
        <v>4.9568000000000012</v>
      </c>
      <c r="E29">
        <f t="shared" si="0"/>
        <v>53.182675000000003</v>
      </c>
    </row>
    <row r="30" spans="1:5" x14ac:dyDescent="0.25">
      <c r="B30" s="2">
        <v>36404</v>
      </c>
      <c r="C30">
        <v>55.445799999999998</v>
      </c>
      <c r="D30" s="7">
        <f t="shared" si="1"/>
        <v>-0.88350000000000506</v>
      </c>
      <c r="E30">
        <f t="shared" si="0"/>
        <v>54.193975000000002</v>
      </c>
    </row>
    <row r="31" spans="1:5" x14ac:dyDescent="0.25">
      <c r="B31" s="2">
        <v>36495</v>
      </c>
      <c r="C31">
        <v>51.372599999999998</v>
      </c>
      <c r="D31" s="7">
        <f t="shared" si="1"/>
        <v>-4.0731999999999999</v>
      </c>
      <c r="E31">
        <f t="shared" si="0"/>
        <v>53.630050000000004</v>
      </c>
    </row>
    <row r="32" spans="1:5" x14ac:dyDescent="0.25">
      <c r="B32" s="2">
        <v>36586</v>
      </c>
      <c r="C32">
        <v>51.185499999999998</v>
      </c>
      <c r="D32" s="7">
        <f t="shared" si="1"/>
        <v>-0.18710000000000093</v>
      </c>
      <c r="E32">
        <f t="shared" si="0"/>
        <v>53.583300000000001</v>
      </c>
    </row>
    <row r="33" spans="2:5" x14ac:dyDescent="0.25">
      <c r="B33" s="2">
        <v>36678</v>
      </c>
      <c r="C33">
        <v>50.247300000000003</v>
      </c>
      <c r="D33" s="7">
        <f t="shared" si="1"/>
        <v>-0.93819999999999482</v>
      </c>
      <c r="E33">
        <f t="shared" si="0"/>
        <v>52.062799999999996</v>
      </c>
    </row>
    <row r="34" spans="2:5" x14ac:dyDescent="0.25">
      <c r="B34" s="2">
        <v>36770</v>
      </c>
      <c r="C34">
        <v>48.590499999999999</v>
      </c>
      <c r="D34" s="7">
        <f t="shared" si="1"/>
        <v>-1.656800000000004</v>
      </c>
      <c r="E34">
        <f t="shared" si="0"/>
        <v>50.348974999999996</v>
      </c>
    </row>
    <row r="35" spans="2:5" x14ac:dyDescent="0.25">
      <c r="B35" s="2">
        <v>36861</v>
      </c>
      <c r="C35">
        <v>45.543999999999997</v>
      </c>
      <c r="D35" s="7">
        <f t="shared" si="1"/>
        <v>-3.0465000000000018</v>
      </c>
      <c r="E35">
        <f t="shared" si="0"/>
        <v>48.891824999999997</v>
      </c>
    </row>
    <row r="36" spans="2:5" x14ac:dyDescent="0.25">
      <c r="B36" s="2">
        <v>36951</v>
      </c>
      <c r="C36">
        <v>45.477400000000003</v>
      </c>
      <c r="D36" s="7">
        <f t="shared" si="1"/>
        <v>-6.6599999999993997E-2</v>
      </c>
      <c r="E36">
        <f t="shared" si="0"/>
        <v>47.464799999999997</v>
      </c>
    </row>
    <row r="37" spans="2:5" x14ac:dyDescent="0.25">
      <c r="B37" s="2">
        <v>37012</v>
      </c>
      <c r="C37">
        <v>47.387300000000003</v>
      </c>
      <c r="D37" s="7">
        <f t="shared" si="1"/>
        <v>1.9099000000000004</v>
      </c>
      <c r="E37">
        <f t="shared" si="0"/>
        <v>47.449300000000001</v>
      </c>
    </row>
    <row r="38" spans="2:5" x14ac:dyDescent="0.25">
      <c r="B38" s="2">
        <v>37043</v>
      </c>
      <c r="C38">
        <v>53.281199999999998</v>
      </c>
      <c r="D38" s="7">
        <f t="shared" si="1"/>
        <v>5.893899999999995</v>
      </c>
      <c r="E38">
        <f t="shared" si="0"/>
        <v>48.056079999999994</v>
      </c>
    </row>
    <row r="39" spans="2:5" x14ac:dyDescent="0.25">
      <c r="B39" s="2">
        <v>37073</v>
      </c>
      <c r="C39">
        <v>50.653100000000002</v>
      </c>
      <c r="D39" s="7">
        <f t="shared" si="1"/>
        <v>-2.6280999999999963</v>
      </c>
      <c r="E39">
        <f t="shared" si="0"/>
        <v>48.488916666666661</v>
      </c>
    </row>
    <row r="40" spans="2:5" x14ac:dyDescent="0.25">
      <c r="B40" s="2">
        <v>37104</v>
      </c>
      <c r="C40">
        <v>53.898699999999998</v>
      </c>
      <c r="D40" s="7">
        <f t="shared" si="1"/>
        <v>3.245599999999996</v>
      </c>
      <c r="E40">
        <f t="shared" si="0"/>
        <v>49.261742857142856</v>
      </c>
    </row>
    <row r="41" spans="2:5" x14ac:dyDescent="0.25">
      <c r="B41" s="2">
        <v>37135</v>
      </c>
      <c r="C41">
        <v>54.499000000000002</v>
      </c>
      <c r="D41" s="7">
        <f t="shared" si="1"/>
        <v>0.60030000000000427</v>
      </c>
      <c r="E41">
        <f t="shared" si="0"/>
        <v>50.105814285714295</v>
      </c>
    </row>
    <row r="42" spans="2:5" x14ac:dyDescent="0.25">
      <c r="B42" s="2">
        <v>37165</v>
      </c>
      <c r="C42">
        <v>53.326000000000001</v>
      </c>
      <c r="D42" s="7">
        <f t="shared" si="1"/>
        <v>-1.1730000000000018</v>
      </c>
      <c r="E42">
        <f t="shared" si="0"/>
        <v>50.50833750000001</v>
      </c>
    </row>
    <row r="43" spans="2:5" x14ac:dyDescent="0.25">
      <c r="B43" s="2">
        <v>37196</v>
      </c>
      <c r="C43">
        <v>54.722000000000001</v>
      </c>
      <c r="D43" s="7">
        <f t="shared" si="1"/>
        <v>1.3960000000000008</v>
      </c>
      <c r="E43">
        <f t="shared" si="0"/>
        <v>50.976522222222229</v>
      </c>
    </row>
    <row r="44" spans="2:5" x14ac:dyDescent="0.25">
      <c r="B44" s="2">
        <v>37226</v>
      </c>
      <c r="C44">
        <v>50.444600000000001</v>
      </c>
      <c r="D44" s="7">
        <f t="shared" si="1"/>
        <v>-4.2774000000000001</v>
      </c>
      <c r="E44">
        <f t="shared" si="0"/>
        <v>51.521033333333328</v>
      </c>
    </row>
    <row r="45" spans="2:5" x14ac:dyDescent="0.25">
      <c r="B45" s="2">
        <v>37257</v>
      </c>
      <c r="C45">
        <v>56.129899999999999</v>
      </c>
      <c r="D45" s="7">
        <f t="shared" si="1"/>
        <v>5.685299999999998</v>
      </c>
      <c r="E45">
        <f t="shared" si="0"/>
        <v>51.981919999999988</v>
      </c>
    </row>
    <row r="46" spans="2:5" x14ac:dyDescent="0.25">
      <c r="B46" s="2">
        <v>37288</v>
      </c>
      <c r="C46">
        <v>57.925899999999999</v>
      </c>
      <c r="D46" s="7">
        <f t="shared" si="1"/>
        <v>1.7959999999999994</v>
      </c>
      <c r="E46">
        <f t="shared" si="0"/>
        <v>52.522281818181803</v>
      </c>
    </row>
    <row r="47" spans="2:5" x14ac:dyDescent="0.25">
      <c r="B47" s="2">
        <v>37316</v>
      </c>
      <c r="C47">
        <v>60.503999999999998</v>
      </c>
      <c r="D47" s="7">
        <f t="shared" si="1"/>
        <v>2.5780999999999992</v>
      </c>
      <c r="E47">
        <f t="shared" si="0"/>
        <v>53.888336363636363</v>
      </c>
    </row>
    <row r="48" spans="2:5" x14ac:dyDescent="0.25">
      <c r="B48" s="2">
        <v>37347</v>
      </c>
      <c r="C48">
        <v>58.070799999999998</v>
      </c>
      <c r="D48" s="7">
        <f t="shared" si="1"/>
        <v>-2.4331999999999994</v>
      </c>
      <c r="E48">
        <f t="shared" si="0"/>
        <v>54.236874999999998</v>
      </c>
    </row>
    <row r="49" spans="2:5" x14ac:dyDescent="0.25">
      <c r="B49" s="2">
        <v>37377</v>
      </c>
      <c r="C49">
        <v>62.131300000000003</v>
      </c>
      <c r="D49" s="7">
        <f t="shared" si="1"/>
        <v>4.0605000000000047</v>
      </c>
      <c r="E49">
        <f t="shared" si="0"/>
        <v>55.465541666666667</v>
      </c>
    </row>
    <row r="50" spans="2:5" x14ac:dyDescent="0.25">
      <c r="B50" s="2">
        <v>37408</v>
      </c>
      <c r="C50">
        <v>58.416400000000003</v>
      </c>
      <c r="D50" s="7">
        <f t="shared" si="1"/>
        <v>-3.7149000000000001</v>
      </c>
      <c r="E50">
        <f t="shared" si="0"/>
        <v>55.893474999999995</v>
      </c>
    </row>
    <row r="51" spans="2:5" x14ac:dyDescent="0.25">
      <c r="B51" s="2">
        <v>37438</v>
      </c>
      <c r="C51">
        <v>53.375599999999999</v>
      </c>
      <c r="D51" s="7">
        <f t="shared" si="1"/>
        <v>-5.0408000000000044</v>
      </c>
      <c r="E51">
        <f t="shared" si="0"/>
        <v>56.120350000000002</v>
      </c>
    </row>
    <row r="52" spans="2:5" x14ac:dyDescent="0.25">
      <c r="B52" s="2">
        <v>37469</v>
      </c>
      <c r="C52">
        <v>58.2652</v>
      </c>
      <c r="D52" s="7">
        <f t="shared" si="1"/>
        <v>4.8896000000000015</v>
      </c>
      <c r="E52">
        <f t="shared" si="0"/>
        <v>56.484225000000009</v>
      </c>
    </row>
    <row r="53" spans="2:5" x14ac:dyDescent="0.25">
      <c r="B53" s="2">
        <v>37500</v>
      </c>
      <c r="C53">
        <v>53.8581</v>
      </c>
      <c r="D53" s="7">
        <f t="shared" si="1"/>
        <v>-4.4070999999999998</v>
      </c>
      <c r="E53">
        <f t="shared" si="0"/>
        <v>56.430816666666679</v>
      </c>
    </row>
    <row r="54" spans="2:5" x14ac:dyDescent="0.25">
      <c r="B54" s="2">
        <v>37530</v>
      </c>
      <c r="C54">
        <v>56.333599999999997</v>
      </c>
      <c r="D54" s="7">
        <f t="shared" si="1"/>
        <v>2.4754999999999967</v>
      </c>
      <c r="E54">
        <f t="shared" si="0"/>
        <v>56.681450000000012</v>
      </c>
    </row>
    <row r="55" spans="2:5" x14ac:dyDescent="0.25">
      <c r="B55" s="2">
        <v>37561</v>
      </c>
      <c r="C55">
        <v>58.031700000000001</v>
      </c>
      <c r="D55" s="7">
        <f t="shared" si="1"/>
        <v>1.6981000000000037</v>
      </c>
      <c r="E55">
        <f t="shared" si="0"/>
        <v>56.95725833333335</v>
      </c>
    </row>
    <row r="56" spans="2:5" x14ac:dyDescent="0.25">
      <c r="B56" s="2">
        <v>37591</v>
      </c>
      <c r="C56">
        <v>55.264499999999998</v>
      </c>
      <c r="D56" s="7">
        <f t="shared" si="1"/>
        <v>-2.7672000000000025</v>
      </c>
      <c r="E56">
        <f t="shared" si="0"/>
        <v>57.358916666666666</v>
      </c>
    </row>
    <row r="57" spans="2:5" x14ac:dyDescent="0.25">
      <c r="B57" s="2">
        <v>37622</v>
      </c>
      <c r="C57">
        <v>54.226999999999997</v>
      </c>
      <c r="D57" s="7">
        <f t="shared" si="1"/>
        <v>-1.0375000000000014</v>
      </c>
      <c r="E57">
        <f t="shared" si="0"/>
        <v>57.200341666666667</v>
      </c>
    </row>
    <row r="58" spans="2:5" x14ac:dyDescent="0.25">
      <c r="B58" s="2">
        <v>37653</v>
      </c>
      <c r="C58">
        <v>55.806600000000003</v>
      </c>
      <c r="D58" s="7">
        <f t="shared" si="1"/>
        <v>1.5796000000000063</v>
      </c>
      <c r="E58">
        <f t="shared" si="0"/>
        <v>57.023733333333325</v>
      </c>
    </row>
    <row r="59" spans="2:5" x14ac:dyDescent="0.25">
      <c r="B59" s="2">
        <v>37681</v>
      </c>
      <c r="C59">
        <v>51.568399999999997</v>
      </c>
      <c r="D59" s="7">
        <f t="shared" si="1"/>
        <v>-4.2382000000000062</v>
      </c>
      <c r="E59">
        <f t="shared" si="0"/>
        <v>56.2791</v>
      </c>
    </row>
    <row r="60" spans="2:5" x14ac:dyDescent="0.25">
      <c r="B60" s="2">
        <v>37712</v>
      </c>
      <c r="C60">
        <v>53.459499999999998</v>
      </c>
      <c r="D60" s="7">
        <f t="shared" si="1"/>
        <v>1.8911000000000016</v>
      </c>
      <c r="E60">
        <f t="shared" si="0"/>
        <v>55.894825000000004</v>
      </c>
    </row>
    <row r="61" spans="2:5" x14ac:dyDescent="0.25">
      <c r="B61" s="2">
        <v>37742</v>
      </c>
      <c r="C61">
        <v>52.564</v>
      </c>
      <c r="D61" s="7">
        <f t="shared" si="1"/>
        <v>-0.89549999999999841</v>
      </c>
      <c r="E61">
        <f t="shared" si="0"/>
        <v>55.097549999999991</v>
      </c>
    </row>
    <row r="62" spans="2:5" x14ac:dyDescent="0.25">
      <c r="B62" s="2">
        <v>37773</v>
      </c>
      <c r="C62">
        <v>51.165500000000002</v>
      </c>
      <c r="D62" s="7">
        <f t="shared" si="1"/>
        <v>-1.3984999999999985</v>
      </c>
      <c r="E62">
        <f t="shared" si="0"/>
        <v>54.493308333333324</v>
      </c>
    </row>
    <row r="63" spans="2:5" x14ac:dyDescent="0.25">
      <c r="B63" s="2">
        <v>37803</v>
      </c>
      <c r="C63">
        <v>51.167700000000004</v>
      </c>
      <c r="D63" s="7">
        <f t="shared" si="1"/>
        <v>2.2000000000019782E-3</v>
      </c>
      <c r="E63">
        <f t="shared" si="0"/>
        <v>54.30931666666666</v>
      </c>
    </row>
    <row r="64" spans="2:5" x14ac:dyDescent="0.25">
      <c r="B64" s="2">
        <v>37834</v>
      </c>
      <c r="C64">
        <v>52.836399999999998</v>
      </c>
      <c r="D64" s="7">
        <f t="shared" si="1"/>
        <v>1.6686999999999941</v>
      </c>
      <c r="E64">
        <f t="shared" si="0"/>
        <v>53.85691666666667</v>
      </c>
    </row>
    <row r="65" spans="2:5" x14ac:dyDescent="0.25">
      <c r="B65" s="2">
        <v>37865</v>
      </c>
      <c r="C65">
        <v>52.361499999999999</v>
      </c>
      <c r="D65" s="7">
        <f t="shared" si="1"/>
        <v>-0.4748999999999981</v>
      </c>
      <c r="E65">
        <f t="shared" si="0"/>
        <v>53.732200000000006</v>
      </c>
    </row>
    <row r="66" spans="2:5" x14ac:dyDescent="0.25">
      <c r="B66" s="2">
        <v>37895</v>
      </c>
      <c r="C66">
        <v>56.26</v>
      </c>
      <c r="D66" s="7">
        <f t="shared" si="1"/>
        <v>3.8984999999999985</v>
      </c>
      <c r="E66">
        <f t="shared" ref="E66:E129" si="2">IF(ROW(A66)&lt;13,"",AVERAGEIFS($C$2:$C$5000,$B$2:$B$5000,"&gt;"&amp;EDATE(B66,-12),$B$2:$B$5000,"&lt;="&amp;B66))</f>
        <v>53.726066666666668</v>
      </c>
    </row>
    <row r="67" spans="2:5" x14ac:dyDescent="0.25">
      <c r="B67" s="2">
        <v>37926</v>
      </c>
      <c r="C67">
        <v>57.989600000000003</v>
      </c>
      <c r="D67" s="7">
        <f t="shared" si="1"/>
        <v>1.7296000000000049</v>
      </c>
      <c r="E67">
        <f t="shared" si="2"/>
        <v>53.722558333333332</v>
      </c>
    </row>
    <row r="68" spans="2:5" x14ac:dyDescent="0.25">
      <c r="B68" s="2">
        <v>37956</v>
      </c>
      <c r="C68">
        <v>51.558599999999998</v>
      </c>
      <c r="D68" s="7">
        <f t="shared" ref="D68:D131" si="3">C68-C67</f>
        <v>-6.4310000000000045</v>
      </c>
      <c r="E68">
        <f t="shared" si="2"/>
        <v>53.413733333333333</v>
      </c>
    </row>
    <row r="69" spans="2:5" x14ac:dyDescent="0.25">
      <c r="B69" s="2">
        <v>37987</v>
      </c>
      <c r="C69">
        <v>55.378799999999998</v>
      </c>
      <c r="D69" s="7">
        <f t="shared" si="3"/>
        <v>3.8201999999999998</v>
      </c>
      <c r="E69">
        <f t="shared" si="2"/>
        <v>53.509716666666655</v>
      </c>
    </row>
    <row r="70" spans="2:5" x14ac:dyDescent="0.25">
      <c r="B70" s="2">
        <v>38018</v>
      </c>
      <c r="C70">
        <v>50.317300000000003</v>
      </c>
      <c r="D70" s="7">
        <f t="shared" si="3"/>
        <v>-5.0614999999999952</v>
      </c>
      <c r="E70">
        <f t="shared" si="2"/>
        <v>53.052274999999987</v>
      </c>
    </row>
    <row r="71" spans="2:5" x14ac:dyDescent="0.25">
      <c r="B71" s="2">
        <v>38047</v>
      </c>
      <c r="C71">
        <v>53.529200000000003</v>
      </c>
      <c r="D71" s="7">
        <f t="shared" si="3"/>
        <v>3.2119</v>
      </c>
      <c r="E71">
        <f t="shared" si="2"/>
        <v>53.215674999999997</v>
      </c>
    </row>
    <row r="72" spans="2:5" x14ac:dyDescent="0.25">
      <c r="B72" s="2">
        <v>38078</v>
      </c>
      <c r="C72">
        <v>56.7346</v>
      </c>
      <c r="D72" s="7">
        <f t="shared" si="3"/>
        <v>3.2053999999999974</v>
      </c>
      <c r="E72">
        <f t="shared" si="2"/>
        <v>53.488599999999998</v>
      </c>
    </row>
    <row r="73" spans="2:5" x14ac:dyDescent="0.25">
      <c r="B73" s="2">
        <v>38108</v>
      </c>
      <c r="C73">
        <v>54.297800000000002</v>
      </c>
      <c r="D73" s="7">
        <f t="shared" si="3"/>
        <v>-2.4367999999999981</v>
      </c>
      <c r="E73">
        <f t="shared" si="2"/>
        <v>53.633083333333339</v>
      </c>
    </row>
    <row r="74" spans="2:5" x14ac:dyDescent="0.25">
      <c r="B74" s="2">
        <v>38139</v>
      </c>
      <c r="C74">
        <v>51.338799999999999</v>
      </c>
      <c r="D74" s="7">
        <f t="shared" si="3"/>
        <v>-2.9590000000000032</v>
      </c>
      <c r="E74">
        <f t="shared" si="2"/>
        <v>53.647525000000009</v>
      </c>
    </row>
    <row r="75" spans="2:5" x14ac:dyDescent="0.25">
      <c r="B75" s="2">
        <v>38169</v>
      </c>
      <c r="C75">
        <v>55.432000000000002</v>
      </c>
      <c r="D75" s="7">
        <f t="shared" si="3"/>
        <v>4.0932000000000031</v>
      </c>
      <c r="E75">
        <f t="shared" si="2"/>
        <v>54.002883333333337</v>
      </c>
    </row>
    <row r="76" spans="2:5" x14ac:dyDescent="0.25">
      <c r="B76" s="2">
        <v>38200</v>
      </c>
      <c r="C76">
        <v>55.347200000000001</v>
      </c>
      <c r="D76" s="7">
        <f t="shared" si="3"/>
        <v>-8.4800000000001319E-2</v>
      </c>
      <c r="E76">
        <f t="shared" si="2"/>
        <v>54.212116666666674</v>
      </c>
    </row>
    <row r="77" spans="2:5" x14ac:dyDescent="0.25">
      <c r="B77" s="2">
        <v>38231</v>
      </c>
      <c r="C77">
        <v>50.209499999999998</v>
      </c>
      <c r="D77" s="7">
        <f t="shared" si="3"/>
        <v>-5.1377000000000024</v>
      </c>
      <c r="E77">
        <f t="shared" si="2"/>
        <v>54.032783333333334</v>
      </c>
    </row>
    <row r="78" spans="2:5" x14ac:dyDescent="0.25">
      <c r="B78" s="2">
        <v>38261</v>
      </c>
      <c r="C78">
        <v>52.504600000000003</v>
      </c>
      <c r="D78" s="7">
        <f t="shared" si="3"/>
        <v>2.295100000000005</v>
      </c>
      <c r="E78">
        <f t="shared" si="2"/>
        <v>53.719833333333334</v>
      </c>
    </row>
    <row r="79" spans="2:5" x14ac:dyDescent="0.25">
      <c r="B79" s="2">
        <v>38292</v>
      </c>
      <c r="C79">
        <v>53.271900000000002</v>
      </c>
      <c r="D79" s="7">
        <f t="shared" si="3"/>
        <v>0.76729999999999876</v>
      </c>
      <c r="E79">
        <f t="shared" si="2"/>
        <v>53.326691666666669</v>
      </c>
    </row>
    <row r="80" spans="2:5" x14ac:dyDescent="0.25">
      <c r="B80" s="2">
        <v>38322</v>
      </c>
      <c r="C80">
        <v>55.843600000000002</v>
      </c>
      <c r="D80" s="7">
        <f t="shared" si="3"/>
        <v>2.5716999999999999</v>
      </c>
      <c r="E80">
        <f t="shared" si="2"/>
        <v>53.683774999999997</v>
      </c>
    </row>
    <row r="81" spans="2:5" x14ac:dyDescent="0.25">
      <c r="B81" s="2">
        <v>38353</v>
      </c>
      <c r="C81">
        <v>54.749499999999998</v>
      </c>
      <c r="D81" s="7">
        <f t="shared" si="3"/>
        <v>-1.0941000000000045</v>
      </c>
      <c r="E81">
        <f t="shared" si="2"/>
        <v>53.631333333333338</v>
      </c>
    </row>
    <row r="82" spans="2:5" x14ac:dyDescent="0.25">
      <c r="B82" s="2">
        <v>38384</v>
      </c>
      <c r="C82">
        <v>52.801699999999997</v>
      </c>
      <c r="D82" s="7">
        <f t="shared" si="3"/>
        <v>-1.9478000000000009</v>
      </c>
      <c r="E82">
        <f t="shared" si="2"/>
        <v>53.838366666666666</v>
      </c>
    </row>
    <row r="83" spans="2:5" x14ac:dyDescent="0.25">
      <c r="B83" s="2">
        <v>38412</v>
      </c>
      <c r="C83">
        <v>50.674300000000002</v>
      </c>
      <c r="D83" s="7">
        <f t="shared" si="3"/>
        <v>-2.1273999999999944</v>
      </c>
      <c r="E83">
        <f t="shared" si="2"/>
        <v>53.600458333333329</v>
      </c>
    </row>
    <row r="84" spans="2:5" x14ac:dyDescent="0.25">
      <c r="B84" s="2">
        <v>38443</v>
      </c>
      <c r="C84">
        <v>51.183199999999999</v>
      </c>
      <c r="D84" s="7">
        <f t="shared" si="3"/>
        <v>0.50889999999999702</v>
      </c>
      <c r="E84">
        <f t="shared" si="2"/>
        <v>53.137841666666667</v>
      </c>
    </row>
    <row r="85" spans="2:5" x14ac:dyDescent="0.25">
      <c r="B85" s="2">
        <v>38473</v>
      </c>
      <c r="C85">
        <v>51.046399999999998</v>
      </c>
      <c r="D85" s="7">
        <f t="shared" si="3"/>
        <v>-0.13680000000000092</v>
      </c>
      <c r="E85">
        <f t="shared" si="2"/>
        <v>52.866891666666653</v>
      </c>
    </row>
    <row r="86" spans="2:5" x14ac:dyDescent="0.25">
      <c r="B86" s="2">
        <v>38504</v>
      </c>
      <c r="C86">
        <v>55.396900000000002</v>
      </c>
      <c r="D86" s="7">
        <f t="shared" si="3"/>
        <v>4.3505000000000038</v>
      </c>
      <c r="E86">
        <f t="shared" si="2"/>
        <v>53.205066666666653</v>
      </c>
    </row>
    <row r="87" spans="2:5" x14ac:dyDescent="0.25">
      <c r="B87" s="2">
        <v>38534</v>
      </c>
      <c r="C87">
        <v>49.638800000000003</v>
      </c>
      <c r="D87" s="7">
        <f t="shared" si="3"/>
        <v>-5.7580999999999989</v>
      </c>
      <c r="E87">
        <f t="shared" si="2"/>
        <v>52.722299999999997</v>
      </c>
    </row>
    <row r="88" spans="2:5" x14ac:dyDescent="0.25">
      <c r="B88" s="2">
        <v>38565</v>
      </c>
      <c r="C88">
        <v>44.497399999999999</v>
      </c>
      <c r="D88" s="7">
        <f t="shared" si="3"/>
        <v>-5.1414000000000044</v>
      </c>
      <c r="E88">
        <f t="shared" si="2"/>
        <v>51.818150000000003</v>
      </c>
    </row>
    <row r="89" spans="2:5" x14ac:dyDescent="0.25">
      <c r="B89" s="2">
        <v>38596</v>
      </c>
      <c r="C89">
        <v>50.191400000000002</v>
      </c>
      <c r="D89" s="7">
        <f t="shared" si="3"/>
        <v>5.6940000000000026</v>
      </c>
      <c r="E89">
        <f t="shared" si="2"/>
        <v>51.816641666666669</v>
      </c>
    </row>
    <row r="90" spans="2:5" x14ac:dyDescent="0.25">
      <c r="B90" s="2">
        <v>38626</v>
      </c>
      <c r="C90">
        <v>48.785600000000002</v>
      </c>
      <c r="D90" s="7">
        <f t="shared" si="3"/>
        <v>-1.4057999999999993</v>
      </c>
      <c r="E90">
        <f t="shared" si="2"/>
        <v>51.50672500000001</v>
      </c>
    </row>
    <row r="91" spans="2:5" x14ac:dyDescent="0.25">
      <c r="B91" s="2">
        <v>38657</v>
      </c>
      <c r="C91">
        <v>45.904200000000003</v>
      </c>
      <c r="D91" s="7">
        <f t="shared" si="3"/>
        <v>-2.8813999999999993</v>
      </c>
      <c r="E91">
        <f t="shared" si="2"/>
        <v>50.892750000000014</v>
      </c>
    </row>
    <row r="92" spans="2:5" x14ac:dyDescent="0.25">
      <c r="B92" s="2">
        <v>38687</v>
      </c>
      <c r="C92">
        <v>50.489100000000001</v>
      </c>
      <c r="D92" s="7">
        <f t="shared" si="3"/>
        <v>4.5848999999999975</v>
      </c>
      <c r="E92">
        <f t="shared" si="2"/>
        <v>50.446541666666668</v>
      </c>
    </row>
    <row r="93" spans="2:5" x14ac:dyDescent="0.25">
      <c r="B93" s="2">
        <v>38718</v>
      </c>
      <c r="C93">
        <v>50.179400000000001</v>
      </c>
      <c r="D93" s="7">
        <f t="shared" si="3"/>
        <v>-0.30969999999999942</v>
      </c>
      <c r="E93">
        <f t="shared" si="2"/>
        <v>50.065699999999993</v>
      </c>
    </row>
    <row r="94" spans="2:5" x14ac:dyDescent="0.25">
      <c r="B94" s="2">
        <v>38749</v>
      </c>
      <c r="C94">
        <v>47.591099999999997</v>
      </c>
      <c r="D94" s="7">
        <f t="shared" si="3"/>
        <v>-2.5883000000000038</v>
      </c>
      <c r="E94">
        <f t="shared" si="2"/>
        <v>49.631483333333335</v>
      </c>
    </row>
    <row r="95" spans="2:5" x14ac:dyDescent="0.25">
      <c r="B95" s="2">
        <v>38777</v>
      </c>
      <c r="C95">
        <v>53.2468</v>
      </c>
      <c r="D95" s="7">
        <f t="shared" si="3"/>
        <v>5.6557000000000031</v>
      </c>
      <c r="E95">
        <f t="shared" si="2"/>
        <v>49.845858333333332</v>
      </c>
    </row>
    <row r="96" spans="2:5" x14ac:dyDescent="0.25">
      <c r="B96" s="2">
        <v>38808</v>
      </c>
      <c r="C96">
        <v>51.665999999999997</v>
      </c>
      <c r="D96" s="7">
        <f t="shared" si="3"/>
        <v>-1.5808000000000035</v>
      </c>
      <c r="E96">
        <f t="shared" si="2"/>
        <v>49.886091666666665</v>
      </c>
    </row>
    <row r="97" spans="2:5" x14ac:dyDescent="0.25">
      <c r="B97" s="2">
        <v>38838</v>
      </c>
      <c r="C97">
        <v>48.554299999999998</v>
      </c>
      <c r="D97" s="7">
        <f t="shared" si="3"/>
        <v>-3.111699999999999</v>
      </c>
      <c r="E97">
        <f t="shared" si="2"/>
        <v>49.678416666666664</v>
      </c>
    </row>
    <row r="98" spans="2:5" x14ac:dyDescent="0.25">
      <c r="B98" s="2">
        <v>38869</v>
      </c>
      <c r="C98">
        <v>55.120899999999999</v>
      </c>
      <c r="D98" s="7">
        <f t="shared" si="3"/>
        <v>6.5666000000000011</v>
      </c>
      <c r="E98">
        <f t="shared" si="2"/>
        <v>49.655416666666667</v>
      </c>
    </row>
    <row r="99" spans="2:5" x14ac:dyDescent="0.25">
      <c r="B99" s="2">
        <v>38899</v>
      </c>
      <c r="C99">
        <v>48.872799999999998</v>
      </c>
      <c r="D99" s="7">
        <f t="shared" si="3"/>
        <v>-6.2481000000000009</v>
      </c>
      <c r="E99">
        <f t="shared" si="2"/>
        <v>49.591583333333325</v>
      </c>
    </row>
    <row r="100" spans="2:5" x14ac:dyDescent="0.25">
      <c r="B100" s="2">
        <v>38930</v>
      </c>
      <c r="C100">
        <v>50.447699999999998</v>
      </c>
      <c r="D100" s="7">
        <f t="shared" si="3"/>
        <v>1.5748999999999995</v>
      </c>
      <c r="E100">
        <f t="shared" si="2"/>
        <v>50.087441666666678</v>
      </c>
    </row>
    <row r="101" spans="2:5" x14ac:dyDescent="0.25">
      <c r="B101" s="2">
        <v>38961</v>
      </c>
      <c r="C101">
        <v>53.071300000000001</v>
      </c>
      <c r="D101" s="7">
        <f t="shared" si="3"/>
        <v>2.6236000000000033</v>
      </c>
      <c r="E101">
        <f t="shared" si="2"/>
        <v>50.327433333333325</v>
      </c>
    </row>
    <row r="102" spans="2:5" x14ac:dyDescent="0.25">
      <c r="B102" s="2">
        <v>38991</v>
      </c>
      <c r="C102">
        <v>50.761899999999997</v>
      </c>
      <c r="D102" s="7">
        <f t="shared" si="3"/>
        <v>-2.3094000000000037</v>
      </c>
      <c r="E102">
        <f t="shared" si="2"/>
        <v>50.492124999999994</v>
      </c>
    </row>
    <row r="103" spans="2:5" x14ac:dyDescent="0.25">
      <c r="B103" s="2">
        <v>39022</v>
      </c>
      <c r="C103">
        <v>51.514099999999999</v>
      </c>
      <c r="D103" s="7">
        <f t="shared" si="3"/>
        <v>0.75220000000000198</v>
      </c>
      <c r="E103">
        <f t="shared" si="2"/>
        <v>50.959616666666669</v>
      </c>
    </row>
    <row r="104" spans="2:5" x14ac:dyDescent="0.25">
      <c r="B104" s="2">
        <v>39052</v>
      </c>
      <c r="C104">
        <v>53.3962</v>
      </c>
      <c r="D104" s="7">
        <f t="shared" si="3"/>
        <v>1.8821000000000012</v>
      </c>
      <c r="E104">
        <f t="shared" si="2"/>
        <v>51.201875000000001</v>
      </c>
    </row>
    <row r="105" spans="2:5" x14ac:dyDescent="0.25">
      <c r="B105" s="2">
        <v>39083</v>
      </c>
      <c r="C105">
        <v>50.978999999999999</v>
      </c>
      <c r="D105" s="7">
        <f t="shared" si="3"/>
        <v>-2.4172000000000011</v>
      </c>
      <c r="E105">
        <f t="shared" si="2"/>
        <v>51.268508333333337</v>
      </c>
    </row>
    <row r="106" spans="2:5" x14ac:dyDescent="0.25">
      <c r="B106" s="2">
        <v>39114</v>
      </c>
      <c r="C106">
        <v>56.582900000000002</v>
      </c>
      <c r="D106" s="7">
        <f t="shared" si="3"/>
        <v>5.603900000000003</v>
      </c>
      <c r="E106">
        <f t="shared" si="2"/>
        <v>52.017825000000009</v>
      </c>
    </row>
    <row r="107" spans="2:5" x14ac:dyDescent="0.25">
      <c r="B107" s="2">
        <v>39142</v>
      </c>
      <c r="C107">
        <v>55.817799999999998</v>
      </c>
      <c r="D107" s="7">
        <f t="shared" si="3"/>
        <v>-0.76510000000000389</v>
      </c>
      <c r="E107">
        <f t="shared" si="2"/>
        <v>52.232075000000009</v>
      </c>
    </row>
    <row r="108" spans="2:5" x14ac:dyDescent="0.25">
      <c r="B108" s="2">
        <v>39173</v>
      </c>
      <c r="C108">
        <v>51.748800000000003</v>
      </c>
      <c r="D108" s="7">
        <f t="shared" si="3"/>
        <v>-4.0689999999999955</v>
      </c>
      <c r="E108">
        <f t="shared" si="2"/>
        <v>52.238975000000003</v>
      </c>
    </row>
    <row r="109" spans="2:5" x14ac:dyDescent="0.25">
      <c r="B109" s="2">
        <v>39203</v>
      </c>
      <c r="C109">
        <v>54.712899999999998</v>
      </c>
      <c r="D109" s="7">
        <f t="shared" si="3"/>
        <v>2.9640999999999948</v>
      </c>
      <c r="E109">
        <f t="shared" si="2"/>
        <v>52.752191666666654</v>
      </c>
    </row>
    <row r="110" spans="2:5" x14ac:dyDescent="0.25">
      <c r="B110" s="2">
        <v>39234</v>
      </c>
      <c r="C110">
        <v>54.5854</v>
      </c>
      <c r="D110" s="7">
        <f t="shared" si="3"/>
        <v>-0.12749999999999773</v>
      </c>
      <c r="E110">
        <f t="shared" si="2"/>
        <v>52.707566666666672</v>
      </c>
    </row>
    <row r="111" spans="2:5" x14ac:dyDescent="0.25">
      <c r="B111" s="2">
        <v>39264</v>
      </c>
      <c r="C111">
        <v>55.996499999999997</v>
      </c>
      <c r="D111" s="7">
        <f t="shared" si="3"/>
        <v>1.4110999999999976</v>
      </c>
      <c r="E111">
        <f t="shared" si="2"/>
        <v>53.301208333333335</v>
      </c>
    </row>
    <row r="112" spans="2:5" x14ac:dyDescent="0.25">
      <c r="B112" s="2">
        <v>39295</v>
      </c>
      <c r="C112">
        <v>52.5563</v>
      </c>
      <c r="D112" s="7">
        <f t="shared" si="3"/>
        <v>-3.4401999999999973</v>
      </c>
      <c r="E112">
        <f t="shared" si="2"/>
        <v>53.476924999999994</v>
      </c>
    </row>
    <row r="113" spans="2:5" x14ac:dyDescent="0.25">
      <c r="B113" s="2">
        <v>39326</v>
      </c>
      <c r="C113">
        <v>49.025799999999997</v>
      </c>
      <c r="D113" s="7">
        <f t="shared" si="3"/>
        <v>-3.5305000000000035</v>
      </c>
      <c r="E113">
        <f t="shared" si="2"/>
        <v>53.139800000000001</v>
      </c>
    </row>
    <row r="114" spans="2:5" x14ac:dyDescent="0.25">
      <c r="B114" s="2">
        <v>39356</v>
      </c>
      <c r="C114">
        <v>52.636299999999999</v>
      </c>
      <c r="D114" s="7">
        <f t="shared" si="3"/>
        <v>3.6105000000000018</v>
      </c>
      <c r="E114">
        <f t="shared" si="2"/>
        <v>53.295999999999992</v>
      </c>
    </row>
    <row r="115" spans="2:5" x14ac:dyDescent="0.25">
      <c r="B115" s="2">
        <v>39387</v>
      </c>
      <c r="C115">
        <v>55.514400000000002</v>
      </c>
      <c r="D115" s="7">
        <f t="shared" si="3"/>
        <v>2.8781000000000034</v>
      </c>
      <c r="E115">
        <f t="shared" si="2"/>
        <v>53.629358333333329</v>
      </c>
    </row>
    <row r="116" spans="2:5" x14ac:dyDescent="0.25">
      <c r="B116" s="2">
        <v>39417</v>
      </c>
      <c r="C116">
        <v>56.0792</v>
      </c>
      <c r="D116" s="7">
        <f t="shared" si="3"/>
        <v>0.56479999999999819</v>
      </c>
      <c r="E116">
        <f t="shared" si="2"/>
        <v>53.852941666666673</v>
      </c>
    </row>
    <row r="117" spans="2:5" x14ac:dyDescent="0.25">
      <c r="B117" s="2">
        <v>39448</v>
      </c>
      <c r="C117">
        <v>45.864899999999999</v>
      </c>
      <c r="D117" s="7">
        <f t="shared" si="3"/>
        <v>-10.214300000000001</v>
      </c>
      <c r="E117">
        <f t="shared" si="2"/>
        <v>53.426766666666673</v>
      </c>
    </row>
    <row r="118" spans="2:5" x14ac:dyDescent="0.25">
      <c r="B118" s="2">
        <v>39479</v>
      </c>
      <c r="C118">
        <v>55.612299999999998</v>
      </c>
      <c r="D118" s="7">
        <f t="shared" si="3"/>
        <v>9.747399999999999</v>
      </c>
      <c r="E118">
        <f t="shared" si="2"/>
        <v>53.34588333333334</v>
      </c>
    </row>
    <row r="119" spans="2:5" x14ac:dyDescent="0.25">
      <c r="B119" s="2">
        <v>39508</v>
      </c>
      <c r="C119">
        <v>54.087200000000003</v>
      </c>
      <c r="D119" s="7">
        <f t="shared" si="3"/>
        <v>-1.5250999999999948</v>
      </c>
      <c r="E119">
        <f t="shared" si="2"/>
        <v>53.201666666666675</v>
      </c>
    </row>
    <row r="120" spans="2:5" x14ac:dyDescent="0.25">
      <c r="B120" s="2">
        <v>39539</v>
      </c>
      <c r="C120">
        <v>53.175899999999999</v>
      </c>
      <c r="D120" s="7">
        <f t="shared" si="3"/>
        <v>-0.91130000000000422</v>
      </c>
      <c r="E120">
        <f t="shared" si="2"/>
        <v>53.320591666666665</v>
      </c>
    </row>
    <row r="121" spans="2:5" x14ac:dyDescent="0.25">
      <c r="B121" s="2">
        <v>39569</v>
      </c>
      <c r="C121">
        <v>51.809100000000001</v>
      </c>
      <c r="D121" s="7">
        <f t="shared" si="3"/>
        <v>-1.3667999999999978</v>
      </c>
      <c r="E121">
        <f t="shared" si="2"/>
        <v>53.078608333333328</v>
      </c>
    </row>
    <row r="122" spans="2:5" x14ac:dyDescent="0.25">
      <c r="B122" s="2">
        <v>39600</v>
      </c>
      <c r="C122">
        <v>47.712600000000002</v>
      </c>
      <c r="D122" s="7">
        <f t="shared" si="3"/>
        <v>-4.0964999999999989</v>
      </c>
      <c r="E122">
        <f t="shared" si="2"/>
        <v>52.505874999999996</v>
      </c>
    </row>
    <row r="123" spans="2:5" x14ac:dyDescent="0.25">
      <c r="B123" s="2">
        <v>39630</v>
      </c>
      <c r="C123">
        <v>48.1</v>
      </c>
      <c r="D123" s="7">
        <f t="shared" si="3"/>
        <v>0.38739999999999952</v>
      </c>
      <c r="E123">
        <f t="shared" si="2"/>
        <v>51.847833333333334</v>
      </c>
    </row>
    <row r="124" spans="2:5" x14ac:dyDescent="0.25">
      <c r="B124" s="2">
        <v>39661</v>
      </c>
      <c r="C124">
        <v>45.776899999999998</v>
      </c>
      <c r="D124" s="7">
        <f t="shared" si="3"/>
        <v>-2.3231000000000037</v>
      </c>
      <c r="E124">
        <f t="shared" si="2"/>
        <v>51.282883333333331</v>
      </c>
    </row>
    <row r="125" spans="2:5" x14ac:dyDescent="0.25">
      <c r="B125" s="2">
        <v>39692</v>
      </c>
      <c r="C125">
        <v>46.294899999999998</v>
      </c>
      <c r="D125" s="7">
        <f t="shared" si="3"/>
        <v>0.51800000000000068</v>
      </c>
      <c r="E125">
        <f t="shared" si="2"/>
        <v>51.055308333333329</v>
      </c>
    </row>
    <row r="126" spans="2:5" x14ac:dyDescent="0.25">
      <c r="B126" s="2">
        <v>39722</v>
      </c>
      <c r="C126">
        <v>42.888599999999997</v>
      </c>
      <c r="D126" s="7">
        <f t="shared" si="3"/>
        <v>-3.4063000000000017</v>
      </c>
      <c r="E126">
        <f t="shared" si="2"/>
        <v>50.243000000000002</v>
      </c>
    </row>
    <row r="127" spans="2:5" x14ac:dyDescent="0.25">
      <c r="B127" s="2">
        <v>39753</v>
      </c>
      <c r="C127">
        <v>31.820599999999999</v>
      </c>
      <c r="D127" s="7">
        <f t="shared" si="3"/>
        <v>-11.067999999999998</v>
      </c>
      <c r="E127">
        <f t="shared" si="2"/>
        <v>48.26851666666667</v>
      </c>
    </row>
    <row r="128" spans="2:5" x14ac:dyDescent="0.25">
      <c r="B128" s="2">
        <v>39783</v>
      </c>
      <c r="C128">
        <v>35.907600000000002</v>
      </c>
      <c r="D128" s="7">
        <f t="shared" si="3"/>
        <v>4.0870000000000033</v>
      </c>
      <c r="E128">
        <f t="shared" si="2"/>
        <v>46.58755</v>
      </c>
    </row>
    <row r="129" spans="2:5" x14ac:dyDescent="0.25">
      <c r="B129" s="2">
        <v>39814</v>
      </c>
      <c r="C129">
        <v>37.1982</v>
      </c>
      <c r="D129" s="7">
        <f t="shared" si="3"/>
        <v>1.2905999999999977</v>
      </c>
      <c r="E129">
        <f t="shared" si="2"/>
        <v>45.865325000000006</v>
      </c>
    </row>
    <row r="130" spans="2:5" x14ac:dyDescent="0.25">
      <c r="B130" s="2">
        <v>39845</v>
      </c>
      <c r="C130">
        <v>29.468299999999999</v>
      </c>
      <c r="D130" s="7">
        <f t="shared" si="3"/>
        <v>-7.7299000000000007</v>
      </c>
      <c r="E130">
        <f t="shared" ref="E130:E193" si="4">IF(ROW(A130)&lt;13,"",AVERAGEIFS($C$2:$C$5000,$B$2:$B$5000,"&gt;"&amp;EDATE(B130,-12),$B$2:$B$5000,"&lt;="&amp;B130))</f>
        <v>43.686658333333334</v>
      </c>
    </row>
    <row r="131" spans="2:5" x14ac:dyDescent="0.25">
      <c r="B131" s="2">
        <v>39873</v>
      </c>
      <c r="C131">
        <v>34.661999999999999</v>
      </c>
      <c r="D131" s="7">
        <f t="shared" si="3"/>
        <v>5.1936999999999998</v>
      </c>
      <c r="E131">
        <f t="shared" si="4"/>
        <v>42.067891666666661</v>
      </c>
    </row>
    <row r="132" spans="2:5" x14ac:dyDescent="0.25">
      <c r="B132" s="2">
        <v>39904</v>
      </c>
      <c r="C132">
        <v>32.709499999999998</v>
      </c>
      <c r="D132" s="7">
        <f t="shared" ref="D132:D195" si="5">C132-C131</f>
        <v>-1.9525000000000006</v>
      </c>
      <c r="E132">
        <f t="shared" si="4"/>
        <v>40.362358333333326</v>
      </c>
    </row>
    <row r="133" spans="2:5" x14ac:dyDescent="0.25">
      <c r="B133" s="2">
        <v>39934</v>
      </c>
      <c r="C133">
        <v>37.119599999999998</v>
      </c>
      <c r="D133" s="7">
        <f t="shared" si="5"/>
        <v>4.4100999999999999</v>
      </c>
      <c r="E133">
        <f t="shared" si="4"/>
        <v>39.138233333333325</v>
      </c>
    </row>
    <row r="134" spans="2:5" x14ac:dyDescent="0.25">
      <c r="B134" s="2">
        <v>39965</v>
      </c>
      <c r="C134">
        <v>39.564599999999999</v>
      </c>
      <c r="D134" s="7">
        <f t="shared" si="5"/>
        <v>2.4450000000000003</v>
      </c>
      <c r="E134">
        <f t="shared" si="4"/>
        <v>38.45923333333333</v>
      </c>
    </row>
    <row r="135" spans="2:5" x14ac:dyDescent="0.25">
      <c r="B135" s="2">
        <v>39995</v>
      </c>
      <c r="C135">
        <v>43.811100000000003</v>
      </c>
      <c r="D135" s="7">
        <f t="shared" si="5"/>
        <v>4.2465000000000046</v>
      </c>
      <c r="E135">
        <f t="shared" si="4"/>
        <v>38.101824999999998</v>
      </c>
    </row>
    <row r="136" spans="2:5" x14ac:dyDescent="0.25">
      <c r="B136" s="2">
        <v>40026</v>
      </c>
      <c r="C136">
        <v>50.057400000000001</v>
      </c>
      <c r="D136" s="7">
        <f t="shared" si="5"/>
        <v>6.246299999999998</v>
      </c>
      <c r="E136">
        <f t="shared" si="4"/>
        <v>38.458533333333328</v>
      </c>
    </row>
    <row r="137" spans="2:5" x14ac:dyDescent="0.25">
      <c r="B137" s="2">
        <v>40057</v>
      </c>
      <c r="C137">
        <v>50.0062</v>
      </c>
      <c r="D137" s="7">
        <f t="shared" si="5"/>
        <v>-5.1200000000001467E-2</v>
      </c>
      <c r="E137">
        <f t="shared" si="4"/>
        <v>38.767808333333328</v>
      </c>
    </row>
    <row r="138" spans="2:5" x14ac:dyDescent="0.25">
      <c r="B138" s="2">
        <v>40087</v>
      </c>
      <c r="C138">
        <v>48.922499999999999</v>
      </c>
      <c r="D138" s="7">
        <f t="shared" si="5"/>
        <v>-1.0837000000000003</v>
      </c>
      <c r="E138">
        <f t="shared" si="4"/>
        <v>39.270633333333329</v>
      </c>
    </row>
    <row r="139" spans="2:5" x14ac:dyDescent="0.25">
      <c r="B139" s="2">
        <v>40118</v>
      </c>
      <c r="C139">
        <v>52.891300000000001</v>
      </c>
      <c r="D139" s="7">
        <f t="shared" si="5"/>
        <v>3.9688000000000017</v>
      </c>
      <c r="E139">
        <f t="shared" si="4"/>
        <v>41.026524999999999</v>
      </c>
    </row>
    <row r="140" spans="2:5" x14ac:dyDescent="0.25">
      <c r="B140" s="2">
        <v>40148</v>
      </c>
      <c r="C140">
        <v>48.243299999999998</v>
      </c>
      <c r="D140" s="7">
        <f t="shared" si="5"/>
        <v>-4.6480000000000032</v>
      </c>
      <c r="E140">
        <f t="shared" si="4"/>
        <v>42.054499999999997</v>
      </c>
    </row>
    <row r="141" spans="2:5" x14ac:dyDescent="0.25">
      <c r="B141" s="2">
        <v>40179</v>
      </c>
      <c r="C141">
        <v>52.549500000000002</v>
      </c>
      <c r="D141" s="7">
        <f t="shared" si="5"/>
        <v>4.306200000000004</v>
      </c>
      <c r="E141">
        <f t="shared" si="4"/>
        <v>43.333775000000003</v>
      </c>
    </row>
    <row r="142" spans="2:5" x14ac:dyDescent="0.25">
      <c r="B142" s="2">
        <v>40210</v>
      </c>
      <c r="C142">
        <v>53.386200000000002</v>
      </c>
      <c r="D142" s="7">
        <f t="shared" si="5"/>
        <v>0.83670000000000044</v>
      </c>
      <c r="E142">
        <f t="shared" si="4"/>
        <v>45.326933333333336</v>
      </c>
    </row>
    <row r="143" spans="2:5" x14ac:dyDescent="0.25">
      <c r="B143" s="2">
        <v>40238</v>
      </c>
      <c r="C143">
        <v>51.553400000000003</v>
      </c>
      <c r="D143" s="7">
        <f t="shared" si="5"/>
        <v>-1.8327999999999989</v>
      </c>
      <c r="E143">
        <f t="shared" si="4"/>
        <v>46.734550000000006</v>
      </c>
    </row>
    <row r="144" spans="2:5" x14ac:dyDescent="0.25">
      <c r="B144" s="2">
        <v>40269</v>
      </c>
      <c r="C144">
        <v>60.227499999999999</v>
      </c>
      <c r="D144" s="7">
        <f t="shared" si="5"/>
        <v>8.6740999999999957</v>
      </c>
      <c r="E144">
        <f t="shared" si="4"/>
        <v>49.027716666666663</v>
      </c>
    </row>
    <row r="145" spans="2:5" x14ac:dyDescent="0.25">
      <c r="B145" s="2">
        <v>40299</v>
      </c>
      <c r="C145">
        <v>53.463900000000002</v>
      </c>
      <c r="D145" s="7">
        <f t="shared" si="5"/>
        <v>-6.7635999999999967</v>
      </c>
      <c r="E145">
        <f t="shared" si="4"/>
        <v>50.389741666666659</v>
      </c>
    </row>
    <row r="146" spans="2:5" x14ac:dyDescent="0.25">
      <c r="B146" s="2">
        <v>40330</v>
      </c>
      <c r="C146">
        <v>51.677599999999998</v>
      </c>
      <c r="D146" s="7">
        <f t="shared" si="5"/>
        <v>-1.7863000000000042</v>
      </c>
      <c r="E146">
        <f t="shared" si="4"/>
        <v>51.399158333333339</v>
      </c>
    </row>
    <row r="147" spans="2:5" x14ac:dyDescent="0.25">
      <c r="B147" s="2">
        <v>40360</v>
      </c>
      <c r="C147">
        <v>52.5901</v>
      </c>
      <c r="D147" s="7">
        <f t="shared" si="5"/>
        <v>0.91250000000000142</v>
      </c>
      <c r="E147">
        <f t="shared" si="4"/>
        <v>52.130741666666673</v>
      </c>
    </row>
    <row r="148" spans="2:5" x14ac:dyDescent="0.25">
      <c r="B148" s="2">
        <v>40391</v>
      </c>
      <c r="C148">
        <v>49.871699999999997</v>
      </c>
      <c r="D148" s="7">
        <f t="shared" si="5"/>
        <v>-2.7184000000000026</v>
      </c>
      <c r="E148">
        <f t="shared" si="4"/>
        <v>52.115266666666678</v>
      </c>
    </row>
    <row r="149" spans="2:5" x14ac:dyDescent="0.25">
      <c r="B149" s="2">
        <v>40422</v>
      </c>
      <c r="C149">
        <v>46.764899999999997</v>
      </c>
      <c r="D149" s="7">
        <f t="shared" si="5"/>
        <v>-3.1067999999999998</v>
      </c>
      <c r="E149">
        <f t="shared" si="4"/>
        <v>51.845158333333337</v>
      </c>
    </row>
    <row r="150" spans="2:5" x14ac:dyDescent="0.25">
      <c r="B150" s="2">
        <v>40452</v>
      </c>
      <c r="C150">
        <v>48.4908</v>
      </c>
      <c r="D150" s="7">
        <f t="shared" si="5"/>
        <v>1.7259000000000029</v>
      </c>
      <c r="E150">
        <f t="shared" si="4"/>
        <v>51.809183333333344</v>
      </c>
    </row>
    <row r="151" spans="2:5" x14ac:dyDescent="0.25">
      <c r="B151" s="2">
        <v>40483</v>
      </c>
      <c r="C151">
        <v>46.503799999999998</v>
      </c>
      <c r="D151" s="7">
        <f t="shared" si="5"/>
        <v>-1.9870000000000019</v>
      </c>
      <c r="E151">
        <f t="shared" si="4"/>
        <v>51.276891666666664</v>
      </c>
    </row>
    <row r="152" spans="2:5" x14ac:dyDescent="0.25">
      <c r="B152" s="2">
        <v>40513</v>
      </c>
      <c r="C152">
        <v>48.2697</v>
      </c>
      <c r="D152" s="7">
        <f t="shared" si="5"/>
        <v>1.765900000000002</v>
      </c>
      <c r="E152">
        <f t="shared" si="4"/>
        <v>51.279091666666659</v>
      </c>
    </row>
    <row r="153" spans="2:5" x14ac:dyDescent="0.25">
      <c r="B153" s="2">
        <v>40544</v>
      </c>
      <c r="C153">
        <v>46.878</v>
      </c>
      <c r="D153" s="7">
        <f t="shared" si="5"/>
        <v>-1.3917000000000002</v>
      </c>
      <c r="E153">
        <f t="shared" si="4"/>
        <v>50.806466666666672</v>
      </c>
    </row>
    <row r="154" spans="2:5" x14ac:dyDescent="0.25">
      <c r="B154" s="2">
        <v>40575</v>
      </c>
      <c r="C154">
        <v>47.448300000000003</v>
      </c>
      <c r="D154" s="7">
        <f t="shared" si="5"/>
        <v>0.57030000000000314</v>
      </c>
      <c r="E154">
        <f t="shared" si="4"/>
        <v>50.311641666666667</v>
      </c>
    </row>
    <row r="155" spans="2:5" x14ac:dyDescent="0.25">
      <c r="B155" s="2">
        <v>40603</v>
      </c>
      <c r="C155">
        <v>46.552100000000003</v>
      </c>
      <c r="D155" s="7">
        <f t="shared" si="5"/>
        <v>-0.89620000000000033</v>
      </c>
      <c r="E155">
        <f t="shared" si="4"/>
        <v>49.894866666666665</v>
      </c>
    </row>
    <row r="156" spans="2:5" x14ac:dyDescent="0.25">
      <c r="B156" s="2">
        <v>40634</v>
      </c>
      <c r="C156">
        <v>48.403599999999997</v>
      </c>
      <c r="D156" s="7">
        <f t="shared" si="5"/>
        <v>1.8514999999999944</v>
      </c>
      <c r="E156">
        <f t="shared" si="4"/>
        <v>48.909541666666662</v>
      </c>
    </row>
    <row r="157" spans="2:5" x14ac:dyDescent="0.25">
      <c r="B157" s="2">
        <v>40664</v>
      </c>
      <c r="C157">
        <v>46.906100000000002</v>
      </c>
      <c r="D157" s="7">
        <f t="shared" si="5"/>
        <v>-1.4974999999999952</v>
      </c>
      <c r="E157">
        <f t="shared" si="4"/>
        <v>48.363058333333335</v>
      </c>
    </row>
    <row r="158" spans="2:5" x14ac:dyDescent="0.25">
      <c r="B158" s="2">
        <v>40695</v>
      </c>
      <c r="C158">
        <v>48.243299999999998</v>
      </c>
      <c r="D158" s="7">
        <f t="shared" si="5"/>
        <v>1.3371999999999957</v>
      </c>
      <c r="E158">
        <f t="shared" si="4"/>
        <v>48.07686666666666</v>
      </c>
    </row>
    <row r="159" spans="2:5" x14ac:dyDescent="0.25">
      <c r="B159" s="2">
        <v>40725</v>
      </c>
      <c r="C159">
        <v>45.526299999999999</v>
      </c>
      <c r="D159" s="7">
        <f t="shared" si="5"/>
        <v>-2.7169999999999987</v>
      </c>
      <c r="E159">
        <f t="shared" si="4"/>
        <v>47.488216666666659</v>
      </c>
    </row>
    <row r="160" spans="2:5" x14ac:dyDescent="0.25">
      <c r="B160" s="2">
        <v>40756</v>
      </c>
      <c r="C160">
        <v>43.861699999999999</v>
      </c>
      <c r="D160" s="7">
        <f t="shared" si="5"/>
        <v>-1.6646000000000001</v>
      </c>
      <c r="E160">
        <f t="shared" si="4"/>
        <v>46.987383333333334</v>
      </c>
    </row>
    <row r="161" spans="2:5" x14ac:dyDescent="0.25">
      <c r="B161" s="2">
        <v>40787</v>
      </c>
      <c r="C161">
        <v>43.147100000000002</v>
      </c>
      <c r="D161" s="7">
        <f t="shared" si="5"/>
        <v>-0.71459999999999724</v>
      </c>
      <c r="E161">
        <f t="shared" si="4"/>
        <v>46.685899999999997</v>
      </c>
    </row>
    <row r="162" spans="2:5" x14ac:dyDescent="0.25">
      <c r="B162" s="2">
        <v>40817</v>
      </c>
      <c r="C162">
        <v>45.794600000000003</v>
      </c>
      <c r="D162" s="7">
        <f t="shared" si="5"/>
        <v>2.6475000000000009</v>
      </c>
      <c r="E162">
        <f t="shared" si="4"/>
        <v>46.461216666666665</v>
      </c>
    </row>
    <row r="163" spans="2:5" x14ac:dyDescent="0.25">
      <c r="B163" s="2">
        <v>40848</v>
      </c>
      <c r="C163">
        <v>47.737200000000001</v>
      </c>
      <c r="D163" s="7">
        <f t="shared" si="5"/>
        <v>1.9425999999999988</v>
      </c>
      <c r="E163">
        <f t="shared" si="4"/>
        <v>46.563999999999993</v>
      </c>
    </row>
    <row r="164" spans="2:5" x14ac:dyDescent="0.25">
      <c r="B164" s="2">
        <v>40878</v>
      </c>
      <c r="C164">
        <v>47.593699999999998</v>
      </c>
      <c r="D164" s="7">
        <f t="shared" si="5"/>
        <v>-0.14350000000000307</v>
      </c>
      <c r="E164">
        <f t="shared" si="4"/>
        <v>46.507666666666665</v>
      </c>
    </row>
    <row r="165" spans="2:5" x14ac:dyDescent="0.25">
      <c r="B165" s="2">
        <v>40909</v>
      </c>
      <c r="C165">
        <v>49.652000000000001</v>
      </c>
      <c r="D165" s="7">
        <f t="shared" si="5"/>
        <v>2.0583000000000027</v>
      </c>
      <c r="E165">
        <f t="shared" si="4"/>
        <v>46.738833333333339</v>
      </c>
    </row>
    <row r="166" spans="2:5" x14ac:dyDescent="0.25">
      <c r="B166" s="2">
        <v>40940</v>
      </c>
      <c r="C166">
        <v>47.654299999999999</v>
      </c>
      <c r="D166" s="7">
        <f t="shared" si="5"/>
        <v>-1.9977000000000018</v>
      </c>
      <c r="E166">
        <f t="shared" si="4"/>
        <v>46.756000000000007</v>
      </c>
    </row>
    <row r="167" spans="2:5" x14ac:dyDescent="0.25">
      <c r="B167" s="2">
        <v>40969</v>
      </c>
      <c r="C167">
        <v>48.360900000000001</v>
      </c>
      <c r="D167" s="7">
        <f t="shared" si="5"/>
        <v>0.70660000000000167</v>
      </c>
      <c r="E167">
        <f t="shared" si="4"/>
        <v>46.906733333333335</v>
      </c>
    </row>
    <row r="168" spans="2:5" x14ac:dyDescent="0.25">
      <c r="B168" s="2">
        <v>41000</v>
      </c>
      <c r="C168">
        <v>45.471699999999998</v>
      </c>
      <c r="D168" s="7">
        <f t="shared" si="5"/>
        <v>-2.8892000000000024</v>
      </c>
      <c r="E168">
        <f t="shared" si="4"/>
        <v>46.662408333333339</v>
      </c>
    </row>
    <row r="169" spans="2:5" x14ac:dyDescent="0.25">
      <c r="B169" s="2">
        <v>41030</v>
      </c>
      <c r="C169">
        <v>42.559899999999999</v>
      </c>
      <c r="D169" s="7">
        <f t="shared" si="5"/>
        <v>-2.9117999999999995</v>
      </c>
      <c r="E169">
        <f t="shared" si="4"/>
        <v>46.30022499999999</v>
      </c>
    </row>
    <row r="170" spans="2:5" x14ac:dyDescent="0.25">
      <c r="B170" s="2">
        <v>41061</v>
      </c>
      <c r="C170">
        <v>45.219099999999997</v>
      </c>
      <c r="D170" s="7">
        <f t="shared" si="5"/>
        <v>2.6591999999999985</v>
      </c>
      <c r="E170">
        <f t="shared" si="4"/>
        <v>46.048208333333328</v>
      </c>
    </row>
    <row r="171" spans="2:5" x14ac:dyDescent="0.25">
      <c r="B171" s="2">
        <v>41091</v>
      </c>
      <c r="C171">
        <v>42.943899999999999</v>
      </c>
      <c r="D171" s="7">
        <f t="shared" si="5"/>
        <v>-2.2751999999999981</v>
      </c>
      <c r="E171">
        <f t="shared" si="4"/>
        <v>45.833008333333332</v>
      </c>
    </row>
    <row r="172" spans="2:5" x14ac:dyDescent="0.25">
      <c r="B172" s="2">
        <v>41122</v>
      </c>
      <c r="C172">
        <v>48.191699999999997</v>
      </c>
      <c r="D172" s="7">
        <f t="shared" si="5"/>
        <v>5.247799999999998</v>
      </c>
      <c r="E172">
        <f t="shared" si="4"/>
        <v>46.193841666666664</v>
      </c>
    </row>
    <row r="173" spans="2:5" x14ac:dyDescent="0.25">
      <c r="B173" s="2">
        <v>41153</v>
      </c>
      <c r="C173">
        <v>45.937800000000003</v>
      </c>
      <c r="D173" s="7">
        <f t="shared" si="5"/>
        <v>-2.2538999999999945</v>
      </c>
      <c r="E173">
        <f t="shared" si="4"/>
        <v>46.426400000000001</v>
      </c>
    </row>
    <row r="174" spans="2:5" x14ac:dyDescent="0.25">
      <c r="B174" s="2">
        <v>41183</v>
      </c>
      <c r="C174">
        <v>41.157499999999999</v>
      </c>
      <c r="D174" s="7">
        <f t="shared" si="5"/>
        <v>-4.780300000000004</v>
      </c>
      <c r="E174">
        <f t="shared" si="4"/>
        <v>46.039974999999998</v>
      </c>
    </row>
    <row r="175" spans="2:5" x14ac:dyDescent="0.25">
      <c r="B175" s="2">
        <v>41214</v>
      </c>
      <c r="C175">
        <v>43.693899999999999</v>
      </c>
      <c r="D175" s="7">
        <f t="shared" si="5"/>
        <v>2.5364000000000004</v>
      </c>
      <c r="E175">
        <f t="shared" si="4"/>
        <v>45.70303333333333</v>
      </c>
    </row>
    <row r="176" spans="2:5" x14ac:dyDescent="0.25">
      <c r="B176" s="2">
        <v>41244</v>
      </c>
      <c r="C176">
        <v>43.910899999999998</v>
      </c>
      <c r="D176" s="7">
        <f t="shared" si="5"/>
        <v>0.21699999999999875</v>
      </c>
      <c r="E176">
        <f t="shared" si="4"/>
        <v>45.396133333333324</v>
      </c>
    </row>
    <row r="177" spans="2:5" x14ac:dyDescent="0.25">
      <c r="B177" s="2">
        <v>41275</v>
      </c>
      <c r="C177">
        <v>39.533999999999999</v>
      </c>
      <c r="D177" s="7">
        <f t="shared" si="5"/>
        <v>-4.3768999999999991</v>
      </c>
      <c r="E177">
        <f t="shared" si="4"/>
        <v>44.552966666666656</v>
      </c>
    </row>
    <row r="178" spans="2:5" x14ac:dyDescent="0.25">
      <c r="B178" s="2">
        <v>41306</v>
      </c>
      <c r="C178">
        <v>42.041600000000003</v>
      </c>
      <c r="D178" s="7">
        <f t="shared" si="5"/>
        <v>2.5076000000000036</v>
      </c>
      <c r="E178">
        <f t="shared" si="4"/>
        <v>44.085241666666661</v>
      </c>
    </row>
    <row r="179" spans="2:5" x14ac:dyDescent="0.25">
      <c r="B179" s="2">
        <v>41334</v>
      </c>
      <c r="C179">
        <v>42.249200000000002</v>
      </c>
      <c r="D179" s="7">
        <f t="shared" si="5"/>
        <v>0.20759999999999934</v>
      </c>
      <c r="E179">
        <f t="shared" si="4"/>
        <v>43.575933333333325</v>
      </c>
    </row>
    <row r="180" spans="2:5" x14ac:dyDescent="0.25">
      <c r="B180" s="2">
        <v>41365</v>
      </c>
      <c r="C180">
        <v>37.228299999999997</v>
      </c>
      <c r="D180" s="7">
        <f t="shared" si="5"/>
        <v>-5.0209000000000046</v>
      </c>
      <c r="E180">
        <f t="shared" si="4"/>
        <v>42.888983333333329</v>
      </c>
    </row>
    <row r="181" spans="2:5" x14ac:dyDescent="0.25">
      <c r="B181" s="2">
        <v>41395</v>
      </c>
      <c r="C181">
        <v>43.483600000000003</v>
      </c>
      <c r="D181" s="7">
        <f t="shared" si="5"/>
        <v>6.2553000000000054</v>
      </c>
      <c r="E181">
        <f t="shared" si="4"/>
        <v>42.965958333333333</v>
      </c>
    </row>
    <row r="182" spans="2:5" x14ac:dyDescent="0.25">
      <c r="B182" s="2">
        <v>41426</v>
      </c>
      <c r="C182">
        <v>47.800199999999997</v>
      </c>
      <c r="D182" s="7">
        <f t="shared" si="5"/>
        <v>4.316599999999994</v>
      </c>
      <c r="E182">
        <f t="shared" si="4"/>
        <v>43.181049999999999</v>
      </c>
    </row>
    <row r="183" spans="2:5" x14ac:dyDescent="0.25">
      <c r="B183" s="2">
        <v>41456</v>
      </c>
      <c r="C183">
        <v>42.387500000000003</v>
      </c>
      <c r="D183" s="7">
        <f t="shared" si="5"/>
        <v>-5.4126999999999938</v>
      </c>
      <c r="E183">
        <f t="shared" si="4"/>
        <v>43.134683333333349</v>
      </c>
    </row>
    <row r="184" spans="2:5" x14ac:dyDescent="0.25">
      <c r="B184" s="2">
        <v>41487</v>
      </c>
      <c r="C184">
        <v>47.150100000000002</v>
      </c>
      <c r="D184" s="7">
        <f t="shared" si="5"/>
        <v>4.7625999999999991</v>
      </c>
      <c r="E184">
        <f t="shared" si="4"/>
        <v>43.047883333333338</v>
      </c>
    </row>
    <row r="185" spans="2:5" x14ac:dyDescent="0.25">
      <c r="B185" s="2">
        <v>41518</v>
      </c>
      <c r="C185">
        <v>50.282499999999999</v>
      </c>
      <c r="D185" s="7">
        <f t="shared" si="5"/>
        <v>3.132399999999997</v>
      </c>
      <c r="E185">
        <f t="shared" si="4"/>
        <v>43.409941666666668</v>
      </c>
    </row>
    <row r="186" spans="2:5" x14ac:dyDescent="0.25">
      <c r="B186" s="2">
        <v>41548</v>
      </c>
      <c r="C186">
        <v>50.991300000000003</v>
      </c>
      <c r="D186" s="7">
        <f t="shared" si="5"/>
        <v>0.70880000000000365</v>
      </c>
      <c r="E186">
        <f t="shared" si="4"/>
        <v>44.229424999999999</v>
      </c>
    </row>
    <row r="187" spans="2:5" x14ac:dyDescent="0.25">
      <c r="B187" s="2">
        <v>41579</v>
      </c>
      <c r="C187">
        <v>46.987299999999998</v>
      </c>
      <c r="D187" s="7">
        <f t="shared" si="5"/>
        <v>-4.0040000000000049</v>
      </c>
      <c r="E187">
        <f t="shared" si="4"/>
        <v>44.503875000000001</v>
      </c>
    </row>
    <row r="188" spans="2:5" x14ac:dyDescent="0.25">
      <c r="B188" s="2">
        <v>41609</v>
      </c>
      <c r="C188">
        <v>47.700299999999999</v>
      </c>
      <c r="D188" s="7">
        <f t="shared" si="5"/>
        <v>0.71300000000000097</v>
      </c>
      <c r="E188">
        <f t="shared" si="4"/>
        <v>44.819658333333336</v>
      </c>
    </row>
    <row r="189" spans="2:5" x14ac:dyDescent="0.25">
      <c r="B189" s="2">
        <v>41640</v>
      </c>
      <c r="C189">
        <v>47.438800000000001</v>
      </c>
      <c r="D189" s="7">
        <f t="shared" si="5"/>
        <v>-0.26149999999999807</v>
      </c>
      <c r="E189">
        <f t="shared" si="4"/>
        <v>45.478391666666674</v>
      </c>
    </row>
    <row r="190" spans="2:5" x14ac:dyDescent="0.25">
      <c r="B190" s="2">
        <v>41671</v>
      </c>
      <c r="C190">
        <v>49.144100000000002</v>
      </c>
      <c r="D190" s="7">
        <f t="shared" si="5"/>
        <v>1.7053000000000011</v>
      </c>
      <c r="E190">
        <f t="shared" si="4"/>
        <v>46.070266666666669</v>
      </c>
    </row>
    <row r="191" spans="2:5" x14ac:dyDescent="0.25">
      <c r="B191" s="2">
        <v>41699</v>
      </c>
      <c r="C191">
        <v>48.2605</v>
      </c>
      <c r="D191" s="7">
        <f t="shared" si="5"/>
        <v>-0.88360000000000127</v>
      </c>
      <c r="E191">
        <f t="shared" si="4"/>
        <v>46.571208333333338</v>
      </c>
    </row>
    <row r="192" spans="2:5" x14ac:dyDescent="0.25">
      <c r="B192" s="2">
        <v>41730</v>
      </c>
      <c r="C192">
        <v>46.744</v>
      </c>
      <c r="D192" s="7">
        <f t="shared" si="5"/>
        <v>-1.5165000000000006</v>
      </c>
      <c r="E192">
        <f t="shared" si="4"/>
        <v>47.364183333333337</v>
      </c>
    </row>
    <row r="193" spans="2:5" x14ac:dyDescent="0.25">
      <c r="B193" s="2">
        <v>41760</v>
      </c>
      <c r="C193">
        <v>48.606299999999997</v>
      </c>
      <c r="D193" s="7">
        <f t="shared" si="5"/>
        <v>1.8622999999999976</v>
      </c>
      <c r="E193">
        <f t="shared" si="4"/>
        <v>47.791075000000006</v>
      </c>
    </row>
    <row r="194" spans="2:5" x14ac:dyDescent="0.25">
      <c r="B194" s="2">
        <v>41791</v>
      </c>
      <c r="C194">
        <v>48.545000000000002</v>
      </c>
      <c r="D194" s="7">
        <f t="shared" si="5"/>
        <v>-6.1299999999995691E-2</v>
      </c>
      <c r="E194">
        <f t="shared" ref="E194:E259" si="6">IF(ROW(A194)&lt;13,"",AVERAGEIFS($C$2:$C$5000,$B$2:$B$5000,"&gt;"&amp;EDATE(B194,-12),$B$2:$B$5000,"&lt;="&amp;B194))</f>
        <v>47.853141666666666</v>
      </c>
    </row>
    <row r="195" spans="2:5" x14ac:dyDescent="0.25">
      <c r="B195" s="2">
        <v>41821</v>
      </c>
      <c r="C195">
        <v>49.9542</v>
      </c>
      <c r="D195" s="7">
        <f t="shared" si="5"/>
        <v>1.4091999999999985</v>
      </c>
      <c r="E195">
        <f t="shared" si="6"/>
        <v>48.483699999999999</v>
      </c>
    </row>
    <row r="196" spans="2:5" x14ac:dyDescent="0.25">
      <c r="B196" s="2">
        <v>41852</v>
      </c>
      <c r="C196">
        <v>47.465299999999999</v>
      </c>
      <c r="D196" s="7">
        <f t="shared" ref="D196:D227" si="7">C196-C195</f>
        <v>-2.488900000000001</v>
      </c>
      <c r="E196">
        <f t="shared" si="6"/>
        <v>48.509966666666656</v>
      </c>
    </row>
    <row r="197" spans="2:5" x14ac:dyDescent="0.25">
      <c r="B197" s="2">
        <v>41883</v>
      </c>
      <c r="C197">
        <v>46.851700000000001</v>
      </c>
      <c r="D197" s="7">
        <f t="shared" si="7"/>
        <v>-0.61359999999999815</v>
      </c>
      <c r="E197">
        <f t="shared" si="6"/>
        <v>48.224066666666666</v>
      </c>
    </row>
    <row r="198" spans="2:5" x14ac:dyDescent="0.25">
      <c r="B198" s="2">
        <v>41913</v>
      </c>
      <c r="C198">
        <v>49.838999999999999</v>
      </c>
      <c r="D198" s="7">
        <f t="shared" si="7"/>
        <v>2.9872999999999976</v>
      </c>
      <c r="E198">
        <f t="shared" si="6"/>
        <v>48.128041666666661</v>
      </c>
    </row>
    <row r="199" spans="2:5" x14ac:dyDescent="0.25">
      <c r="B199" s="2">
        <v>41944</v>
      </c>
      <c r="C199">
        <v>49.476500000000001</v>
      </c>
      <c r="D199" s="7">
        <f t="shared" si="7"/>
        <v>-0.36249999999999716</v>
      </c>
      <c r="E199">
        <f t="shared" si="6"/>
        <v>48.335475000000002</v>
      </c>
    </row>
    <row r="200" spans="2:5" x14ac:dyDescent="0.25">
      <c r="B200" s="2">
        <v>41974</v>
      </c>
      <c r="C200">
        <v>48.179400000000001</v>
      </c>
      <c r="D200" s="7">
        <f t="shared" si="7"/>
        <v>-1.2971000000000004</v>
      </c>
      <c r="E200">
        <f t="shared" si="6"/>
        <v>48.375400000000006</v>
      </c>
    </row>
    <row r="201" spans="2:5" x14ac:dyDescent="0.25">
      <c r="B201" s="2">
        <v>42005</v>
      </c>
      <c r="C201">
        <v>50.871000000000002</v>
      </c>
      <c r="D201" s="7">
        <f t="shared" si="7"/>
        <v>2.6916000000000011</v>
      </c>
      <c r="E201">
        <f t="shared" si="6"/>
        <v>48.661416666666668</v>
      </c>
    </row>
    <row r="202" spans="2:5" x14ac:dyDescent="0.25">
      <c r="B202" s="2">
        <v>42036</v>
      </c>
      <c r="C202">
        <v>46.513300000000001</v>
      </c>
      <c r="D202" s="7">
        <f t="shared" si="7"/>
        <v>-4.3577000000000012</v>
      </c>
      <c r="E202">
        <f t="shared" si="6"/>
        <v>48.442183333333332</v>
      </c>
    </row>
    <row r="203" spans="2:5" x14ac:dyDescent="0.25">
      <c r="B203" s="2">
        <v>42064</v>
      </c>
      <c r="C203">
        <v>44.210299999999997</v>
      </c>
      <c r="D203" s="7">
        <f t="shared" si="7"/>
        <v>-2.3030000000000044</v>
      </c>
      <c r="E203">
        <f t="shared" si="6"/>
        <v>48.104666666666667</v>
      </c>
    </row>
    <row r="204" spans="2:5" x14ac:dyDescent="0.25">
      <c r="B204" s="2">
        <v>42095</v>
      </c>
      <c r="C204">
        <v>47.632100000000001</v>
      </c>
      <c r="D204" s="7">
        <f t="shared" si="7"/>
        <v>3.4218000000000046</v>
      </c>
      <c r="E204">
        <f t="shared" si="6"/>
        <v>48.178674999999998</v>
      </c>
    </row>
    <row r="205" spans="2:5" x14ac:dyDescent="0.25">
      <c r="B205" s="2">
        <v>42125</v>
      </c>
      <c r="C205">
        <v>52.21</v>
      </c>
      <c r="D205" s="7">
        <f t="shared" si="7"/>
        <v>4.5778999999999996</v>
      </c>
      <c r="E205">
        <f t="shared" si="6"/>
        <v>48.478983333333332</v>
      </c>
    </row>
    <row r="206" spans="2:5" x14ac:dyDescent="0.25">
      <c r="B206" s="2">
        <v>42156</v>
      </c>
      <c r="C206">
        <v>44.432200000000002</v>
      </c>
      <c r="D206" s="7">
        <f t="shared" si="7"/>
        <v>-7.7777999999999992</v>
      </c>
      <c r="E206">
        <f t="shared" si="6"/>
        <v>48.136249999999997</v>
      </c>
    </row>
    <row r="207" spans="2:5" x14ac:dyDescent="0.25">
      <c r="B207" s="2">
        <v>42186</v>
      </c>
      <c r="C207">
        <v>49.823700000000002</v>
      </c>
      <c r="D207" s="7">
        <f t="shared" si="7"/>
        <v>5.3915000000000006</v>
      </c>
      <c r="E207">
        <f t="shared" si="6"/>
        <v>48.125374999999998</v>
      </c>
    </row>
    <row r="208" spans="2:5" x14ac:dyDescent="0.25">
      <c r="B208" s="2">
        <v>42217</v>
      </c>
      <c r="C208">
        <v>52.035899999999998</v>
      </c>
      <c r="D208" s="7">
        <f t="shared" si="7"/>
        <v>2.2121999999999957</v>
      </c>
      <c r="E208">
        <f t="shared" si="6"/>
        <v>48.506258333333328</v>
      </c>
    </row>
    <row r="209" spans="2:5" x14ac:dyDescent="0.25">
      <c r="B209" s="2">
        <v>42248</v>
      </c>
      <c r="C209">
        <v>51.899700000000003</v>
      </c>
      <c r="D209" s="7">
        <f t="shared" si="7"/>
        <v>-0.13619999999999521</v>
      </c>
      <c r="E209">
        <f t="shared" si="6"/>
        <v>48.926925000000004</v>
      </c>
    </row>
    <row r="210" spans="2:5" x14ac:dyDescent="0.25">
      <c r="B210" s="2">
        <v>42278</v>
      </c>
      <c r="C210">
        <v>51.616599999999998</v>
      </c>
      <c r="D210" s="7">
        <f t="shared" si="7"/>
        <v>-0.28310000000000457</v>
      </c>
      <c r="E210">
        <f t="shared" si="6"/>
        <v>49.075058333333338</v>
      </c>
    </row>
    <row r="211" spans="2:5" x14ac:dyDescent="0.25">
      <c r="B211" s="2">
        <v>42309</v>
      </c>
      <c r="C211">
        <v>51.372199999999999</v>
      </c>
      <c r="D211" s="7">
        <f t="shared" si="7"/>
        <v>-0.24439999999999884</v>
      </c>
      <c r="E211">
        <f t="shared" si="6"/>
        <v>49.233033333333331</v>
      </c>
    </row>
    <row r="212" spans="2:5" x14ac:dyDescent="0.25">
      <c r="B212" s="2">
        <v>42339</v>
      </c>
      <c r="C212">
        <v>51.8767</v>
      </c>
      <c r="D212" s="7">
        <f t="shared" si="7"/>
        <v>0.50450000000000017</v>
      </c>
      <c r="E212">
        <f t="shared" si="6"/>
        <v>49.541141666666668</v>
      </c>
    </row>
    <row r="213" spans="2:5" x14ac:dyDescent="0.25">
      <c r="B213" s="2">
        <v>42370</v>
      </c>
      <c r="C213">
        <v>51.661099999999998</v>
      </c>
      <c r="D213" s="7">
        <f t="shared" si="7"/>
        <v>-0.21560000000000201</v>
      </c>
      <c r="E213">
        <f t="shared" si="6"/>
        <v>49.606983333333339</v>
      </c>
    </row>
    <row r="214" spans="2:5" x14ac:dyDescent="0.25">
      <c r="B214" s="2">
        <v>42401</v>
      </c>
      <c r="C214">
        <v>53.414299999999997</v>
      </c>
      <c r="D214" s="7">
        <f t="shared" si="7"/>
        <v>1.7531999999999996</v>
      </c>
      <c r="E214">
        <f t="shared" si="6"/>
        <v>50.182066666666678</v>
      </c>
    </row>
    <row r="215" spans="2:5" x14ac:dyDescent="0.25">
      <c r="B215" s="2">
        <v>42430</v>
      </c>
      <c r="C215">
        <v>55.200499999999998</v>
      </c>
      <c r="D215" s="7">
        <f t="shared" si="7"/>
        <v>1.7862000000000009</v>
      </c>
      <c r="E215">
        <f t="shared" si="6"/>
        <v>51.09791666666667</v>
      </c>
    </row>
    <row r="216" spans="2:5" x14ac:dyDescent="0.25">
      <c r="B216" s="2">
        <v>42461</v>
      </c>
      <c r="C216">
        <v>51.728999999999999</v>
      </c>
      <c r="D216" s="7">
        <f t="shared" si="7"/>
        <v>-3.4714999999999989</v>
      </c>
      <c r="E216">
        <f t="shared" si="6"/>
        <v>51.439325000000004</v>
      </c>
    </row>
    <row r="217" spans="2:5" x14ac:dyDescent="0.25">
      <c r="B217" s="2">
        <v>42491</v>
      </c>
      <c r="C217">
        <v>50.7241</v>
      </c>
      <c r="D217" s="7">
        <f t="shared" si="7"/>
        <v>-1.0048999999999992</v>
      </c>
      <c r="E217">
        <f t="shared" si="6"/>
        <v>51.315500000000007</v>
      </c>
    </row>
    <row r="218" spans="2:5" x14ac:dyDescent="0.25">
      <c r="B218" s="2">
        <v>42522</v>
      </c>
      <c r="C218">
        <v>52.618600000000001</v>
      </c>
      <c r="D218" s="7">
        <f t="shared" si="7"/>
        <v>1.8945000000000007</v>
      </c>
      <c r="E218">
        <f t="shared" si="6"/>
        <v>51.997700000000002</v>
      </c>
    </row>
    <row r="219" spans="2:5" x14ac:dyDescent="0.25">
      <c r="B219" s="2">
        <v>42552</v>
      </c>
      <c r="C219">
        <v>56.349699999999999</v>
      </c>
      <c r="D219" s="7">
        <f t="shared" si="7"/>
        <v>3.7310999999999979</v>
      </c>
      <c r="E219">
        <f t="shared" si="6"/>
        <v>52.541533333333327</v>
      </c>
    </row>
    <row r="220" spans="2:5" x14ac:dyDescent="0.25">
      <c r="B220" s="2">
        <v>42583</v>
      </c>
      <c r="C220">
        <v>45.904000000000003</v>
      </c>
      <c r="D220" s="7">
        <f t="shared" si="7"/>
        <v>-10.445699999999995</v>
      </c>
      <c r="E220">
        <f t="shared" si="6"/>
        <v>52.030541666666664</v>
      </c>
    </row>
    <row r="221" spans="2:5" x14ac:dyDescent="0.25">
      <c r="B221" s="2">
        <v>42614</v>
      </c>
      <c r="C221">
        <v>50.485799999999998</v>
      </c>
      <c r="D221" s="7">
        <f t="shared" si="7"/>
        <v>4.5817999999999941</v>
      </c>
      <c r="E221">
        <f t="shared" si="6"/>
        <v>51.912716666666675</v>
      </c>
    </row>
    <row r="222" spans="2:5" x14ac:dyDescent="0.25">
      <c r="B222" s="2">
        <v>42644</v>
      </c>
      <c r="C222">
        <v>51.332700000000003</v>
      </c>
      <c r="D222" s="7">
        <f t="shared" si="7"/>
        <v>0.84690000000000509</v>
      </c>
      <c r="E222">
        <f t="shared" si="6"/>
        <v>51.889058333333338</v>
      </c>
    </row>
    <row r="223" spans="2:5" x14ac:dyDescent="0.25">
      <c r="B223" s="2">
        <v>42675</v>
      </c>
      <c r="C223">
        <v>53.045400000000001</v>
      </c>
      <c r="D223" s="7">
        <f t="shared" si="7"/>
        <v>1.7126999999999981</v>
      </c>
      <c r="E223">
        <f t="shared" si="6"/>
        <v>52.028491666666667</v>
      </c>
    </row>
    <row r="224" spans="2:5" x14ac:dyDescent="0.25">
      <c r="B224" s="2">
        <v>42705</v>
      </c>
      <c r="C224">
        <v>56.027799999999999</v>
      </c>
      <c r="D224" s="7">
        <f t="shared" si="7"/>
        <v>2.9823999999999984</v>
      </c>
      <c r="E224">
        <f t="shared" si="6"/>
        <v>52.374416666666662</v>
      </c>
    </row>
    <row r="225" spans="2:5" x14ac:dyDescent="0.25">
      <c r="B225" s="2">
        <v>42736</v>
      </c>
      <c r="C225">
        <v>51.995199999999997</v>
      </c>
      <c r="D225" s="7">
        <f t="shared" si="7"/>
        <v>-4.0326000000000022</v>
      </c>
      <c r="E225">
        <f t="shared" si="6"/>
        <v>52.402258333333322</v>
      </c>
    </row>
    <row r="226" spans="2:5" x14ac:dyDescent="0.25">
      <c r="B226" s="2">
        <v>42767</v>
      </c>
      <c r="C226">
        <v>59.6389</v>
      </c>
      <c r="D226" s="7">
        <f t="shared" si="7"/>
        <v>7.6437000000000026</v>
      </c>
      <c r="E226">
        <f t="shared" si="6"/>
        <v>52.920974999999991</v>
      </c>
    </row>
    <row r="227" spans="2:5" x14ac:dyDescent="0.25">
      <c r="B227" s="2">
        <v>42795</v>
      </c>
      <c r="C227">
        <v>54.113399999999999</v>
      </c>
      <c r="D227" s="7">
        <f t="shared" si="7"/>
        <v>-5.525500000000001</v>
      </c>
      <c r="E227">
        <f t="shared" si="6"/>
        <v>52.830383333333337</v>
      </c>
    </row>
    <row r="228" spans="2:5" x14ac:dyDescent="0.25">
      <c r="B228" s="2">
        <v>42826</v>
      </c>
      <c r="C228">
        <v>56.924900000000001</v>
      </c>
      <c r="D228" s="7">
        <f t="shared" ref="D228:D259" si="8">C228-C227</f>
        <v>2.8115000000000023</v>
      </c>
      <c r="E228">
        <f t="shared" si="6"/>
        <v>53.263374999999996</v>
      </c>
    </row>
    <row r="229" spans="2:5" x14ac:dyDescent="0.25">
      <c r="B229" s="2">
        <v>42856</v>
      </c>
      <c r="C229">
        <v>54.310899999999997</v>
      </c>
      <c r="D229" s="7">
        <f t="shared" si="8"/>
        <v>-2.6140000000000043</v>
      </c>
      <c r="E229">
        <f t="shared" si="6"/>
        <v>53.562274999999993</v>
      </c>
    </row>
    <row r="230" spans="2:5" x14ac:dyDescent="0.25">
      <c r="B230" s="2">
        <v>42887</v>
      </c>
      <c r="C230">
        <v>53.835299999999997</v>
      </c>
      <c r="D230" s="7">
        <f t="shared" si="8"/>
        <v>-0.47560000000000002</v>
      </c>
      <c r="E230">
        <f t="shared" si="6"/>
        <v>53.663666666666664</v>
      </c>
    </row>
    <row r="231" spans="2:5" x14ac:dyDescent="0.25">
      <c r="B231" s="2">
        <v>42917</v>
      </c>
      <c r="C231">
        <v>57.197899999999997</v>
      </c>
      <c r="D231" s="7">
        <f t="shared" si="8"/>
        <v>3.3626000000000005</v>
      </c>
      <c r="E231">
        <f t="shared" si="6"/>
        <v>53.734349999999999</v>
      </c>
    </row>
    <row r="232" spans="2:5" x14ac:dyDescent="0.25">
      <c r="B232" s="2">
        <v>42948</v>
      </c>
      <c r="C232">
        <v>57.507199999999997</v>
      </c>
      <c r="D232" s="7">
        <f t="shared" si="8"/>
        <v>0.30930000000000035</v>
      </c>
      <c r="E232">
        <f t="shared" si="6"/>
        <v>54.701283333333329</v>
      </c>
    </row>
    <row r="233" spans="2:5" x14ac:dyDescent="0.25">
      <c r="B233" s="2">
        <v>42979</v>
      </c>
      <c r="C233">
        <v>54.432200000000002</v>
      </c>
      <c r="D233" s="7">
        <f t="shared" si="8"/>
        <v>-3.0749999999999957</v>
      </c>
      <c r="E233">
        <f t="shared" si="6"/>
        <v>55.030149999999992</v>
      </c>
    </row>
    <row r="234" spans="2:5" x14ac:dyDescent="0.25">
      <c r="B234" s="2">
        <v>43009</v>
      </c>
      <c r="C234">
        <v>51.150799999999997</v>
      </c>
      <c r="D234" s="7">
        <f t="shared" si="8"/>
        <v>-3.281400000000005</v>
      </c>
      <c r="E234">
        <f t="shared" si="6"/>
        <v>55.014991666666667</v>
      </c>
    </row>
    <row r="235" spans="2:5" x14ac:dyDescent="0.25">
      <c r="B235" s="2">
        <v>43040</v>
      </c>
      <c r="C235">
        <v>57.046900000000001</v>
      </c>
      <c r="D235" s="7">
        <f t="shared" si="8"/>
        <v>5.8961000000000041</v>
      </c>
      <c r="E235">
        <f t="shared" si="6"/>
        <v>55.348450000000007</v>
      </c>
    </row>
    <row r="236" spans="2:5" x14ac:dyDescent="0.25">
      <c r="B236" s="2">
        <v>43070</v>
      </c>
      <c r="C236">
        <v>57.024000000000001</v>
      </c>
      <c r="D236" s="7">
        <f t="shared" si="8"/>
        <v>-2.289999999999992E-2</v>
      </c>
      <c r="E236">
        <f t="shared" si="6"/>
        <v>55.431466666666672</v>
      </c>
    </row>
    <row r="237" spans="2:5" x14ac:dyDescent="0.25">
      <c r="B237" s="2">
        <v>43101</v>
      </c>
      <c r="C237">
        <v>58.206499999999998</v>
      </c>
      <c r="D237" s="7">
        <f t="shared" si="8"/>
        <v>1.1824999999999974</v>
      </c>
      <c r="E237">
        <f t="shared" si="6"/>
        <v>55.949075000000001</v>
      </c>
    </row>
    <row r="238" spans="2:5" x14ac:dyDescent="0.25">
      <c r="B238" s="2">
        <v>43132</v>
      </c>
      <c r="C238">
        <v>56.353200000000001</v>
      </c>
      <c r="D238" s="7">
        <f t="shared" si="8"/>
        <v>-1.8532999999999973</v>
      </c>
      <c r="E238">
        <f t="shared" si="6"/>
        <v>55.675266666666666</v>
      </c>
    </row>
    <row r="239" spans="2:5" x14ac:dyDescent="0.25">
      <c r="B239" s="2">
        <v>43160</v>
      </c>
      <c r="C239">
        <v>62.496499999999997</v>
      </c>
      <c r="D239" s="7">
        <f t="shared" si="8"/>
        <v>6.1432999999999964</v>
      </c>
      <c r="E239">
        <f t="shared" si="6"/>
        <v>56.373858333333338</v>
      </c>
    </row>
    <row r="240" spans="2:5" x14ac:dyDescent="0.25">
      <c r="B240" s="2">
        <v>43191</v>
      </c>
      <c r="C240">
        <v>58.619100000000003</v>
      </c>
      <c r="D240" s="7">
        <f t="shared" si="8"/>
        <v>-3.8773999999999944</v>
      </c>
      <c r="E240">
        <f t="shared" si="6"/>
        <v>56.515041666666662</v>
      </c>
    </row>
    <row r="241" spans="2:6" x14ac:dyDescent="0.25">
      <c r="B241" s="2">
        <v>43221</v>
      </c>
      <c r="C241">
        <v>56.755200000000002</v>
      </c>
      <c r="D241" s="7">
        <f t="shared" si="8"/>
        <v>-1.863900000000001</v>
      </c>
      <c r="E241">
        <f t="shared" si="6"/>
        <v>56.71873333333334</v>
      </c>
    </row>
    <row r="242" spans="2:6" x14ac:dyDescent="0.25">
      <c r="B242" s="2">
        <v>43252</v>
      </c>
      <c r="C242">
        <v>55.551099999999998</v>
      </c>
      <c r="D242" s="7">
        <f t="shared" si="8"/>
        <v>-1.2041000000000039</v>
      </c>
      <c r="E242">
        <f t="shared" si="6"/>
        <v>56.861716666666673</v>
      </c>
    </row>
    <row r="243" spans="2:6" x14ac:dyDescent="0.25">
      <c r="B243" s="2">
        <v>43282</v>
      </c>
      <c r="C243">
        <v>52.549500000000002</v>
      </c>
      <c r="D243" s="7">
        <f t="shared" si="8"/>
        <v>-3.0015999999999963</v>
      </c>
      <c r="E243">
        <f t="shared" si="6"/>
        <v>56.474349999999994</v>
      </c>
    </row>
    <row r="244" spans="2:6" x14ac:dyDescent="0.25">
      <c r="B244" s="2">
        <v>43313</v>
      </c>
      <c r="C244">
        <v>55.8917</v>
      </c>
      <c r="D244" s="7">
        <f t="shared" si="8"/>
        <v>3.3421999999999983</v>
      </c>
      <c r="E244">
        <f t="shared" si="6"/>
        <v>56.339724999999994</v>
      </c>
    </row>
    <row r="245" spans="2:6" x14ac:dyDescent="0.25">
      <c r="B245" s="2">
        <v>43344</v>
      </c>
      <c r="C245">
        <v>57.146500000000003</v>
      </c>
      <c r="D245" s="7">
        <f t="shared" si="8"/>
        <v>1.254800000000003</v>
      </c>
      <c r="E245">
        <f t="shared" si="6"/>
        <v>56.565916666666659</v>
      </c>
    </row>
    <row r="246" spans="2:6" x14ac:dyDescent="0.25">
      <c r="B246" s="2">
        <v>43374</v>
      </c>
      <c r="C246">
        <v>54.660600000000002</v>
      </c>
      <c r="D246" s="7">
        <f t="shared" si="8"/>
        <v>-2.4859000000000009</v>
      </c>
      <c r="E246">
        <f t="shared" si="6"/>
        <v>56.85840000000001</v>
      </c>
    </row>
    <row r="247" spans="2:6" x14ac:dyDescent="0.25">
      <c r="B247" s="2">
        <v>43405</v>
      </c>
      <c r="C247">
        <v>50.806899999999999</v>
      </c>
      <c r="D247" s="7">
        <f t="shared" si="8"/>
        <v>-3.8537000000000035</v>
      </c>
      <c r="E247">
        <f t="shared" si="6"/>
        <v>56.338400000000007</v>
      </c>
    </row>
    <row r="248" spans="2:6" x14ac:dyDescent="0.25">
      <c r="B248" s="2">
        <v>43435</v>
      </c>
      <c r="C248">
        <v>50</v>
      </c>
      <c r="D248" s="7">
        <f t="shared" si="8"/>
        <v>-0.80689999999999884</v>
      </c>
      <c r="E248">
        <f t="shared" si="6"/>
        <v>55.753066666666683</v>
      </c>
    </row>
    <row r="249" spans="2:6" x14ac:dyDescent="0.25">
      <c r="B249" s="2">
        <v>43466</v>
      </c>
      <c r="C249">
        <v>52.525399999999998</v>
      </c>
      <c r="D249" s="7">
        <f t="shared" si="8"/>
        <v>2.5253999999999976</v>
      </c>
      <c r="E249">
        <f t="shared" si="6"/>
        <v>55.27964166666667</v>
      </c>
    </row>
    <row r="250" spans="2:6" x14ac:dyDescent="0.25">
      <c r="B250" s="2">
        <v>43497</v>
      </c>
      <c r="C250">
        <v>54.007300000000001</v>
      </c>
      <c r="D250" s="7">
        <f t="shared" si="8"/>
        <v>1.4819000000000031</v>
      </c>
      <c r="E250">
        <f t="shared" si="6"/>
        <v>55.084150000000001</v>
      </c>
    </row>
    <row r="251" spans="2:6" x14ac:dyDescent="0.25">
      <c r="B251" s="2">
        <v>43525</v>
      </c>
      <c r="C251">
        <v>50.970700000000001</v>
      </c>
      <c r="D251" s="7">
        <f t="shared" si="8"/>
        <v>-3.0366</v>
      </c>
      <c r="E251">
        <f t="shared" si="6"/>
        <v>54.123666666666658</v>
      </c>
    </row>
    <row r="252" spans="2:6" x14ac:dyDescent="0.25">
      <c r="B252" s="2">
        <v>43556</v>
      </c>
      <c r="C252">
        <v>54.840600000000002</v>
      </c>
      <c r="D252" s="7">
        <f t="shared" si="8"/>
        <v>3.8699000000000012</v>
      </c>
      <c r="E252">
        <f t="shared" si="6"/>
        <v>53.808791666666657</v>
      </c>
    </row>
    <row r="253" spans="2:6" x14ac:dyDescent="0.25">
      <c r="B253" s="2">
        <v>43586</v>
      </c>
      <c r="C253">
        <v>52.723700000000001</v>
      </c>
      <c r="D253" s="7">
        <f t="shared" si="8"/>
        <v>-2.1169000000000011</v>
      </c>
      <c r="E253">
        <f t="shared" si="6"/>
        <v>53.472833333333334</v>
      </c>
    </row>
    <row r="254" spans="2:6" x14ac:dyDescent="0.25">
      <c r="B254" s="2">
        <v>43617</v>
      </c>
      <c r="C254">
        <v>49.4</v>
      </c>
      <c r="D254" s="7">
        <f t="shared" si="8"/>
        <v>-3.3237000000000023</v>
      </c>
      <c r="E254">
        <f t="shared" si="6"/>
        <v>52.960241666666668</v>
      </c>
    </row>
    <row r="255" spans="2:6" x14ac:dyDescent="0.25">
      <c r="B255" s="2">
        <v>43647</v>
      </c>
      <c r="C255">
        <v>51.3</v>
      </c>
      <c r="D255" s="7">
        <f t="shared" si="8"/>
        <v>1.8999999999999986</v>
      </c>
      <c r="E255">
        <f t="shared" si="6"/>
        <v>52.856116666666658</v>
      </c>
      <c r="F255" s="8"/>
    </row>
    <row r="256" spans="2:6" x14ac:dyDescent="0.25">
      <c r="B256" s="2">
        <v>43678</v>
      </c>
      <c r="C256">
        <v>53.1</v>
      </c>
      <c r="D256" s="7">
        <f t="shared" si="8"/>
        <v>1.8000000000000043</v>
      </c>
      <c r="E256">
        <f t="shared" si="6"/>
        <v>52.623475000000006</v>
      </c>
    </row>
    <row r="257" spans="2:5" x14ac:dyDescent="0.25">
      <c r="B257" s="2">
        <v>43709</v>
      </c>
      <c r="C257">
        <v>54.7</v>
      </c>
      <c r="D257" s="7">
        <f t="shared" si="8"/>
        <v>1.6000000000000014</v>
      </c>
      <c r="E257">
        <f t="shared" si="6"/>
        <v>52.419600000000003</v>
      </c>
    </row>
    <row r="258" spans="2:5" x14ac:dyDescent="0.25">
      <c r="B258" s="2">
        <v>43739</v>
      </c>
      <c r="C258">
        <v>51.6</v>
      </c>
      <c r="D258" s="7">
        <f t="shared" si="8"/>
        <v>-3.1000000000000014</v>
      </c>
      <c r="E258">
        <f t="shared" si="6"/>
        <v>52.164550000000013</v>
      </c>
    </row>
    <row r="259" spans="2:5" x14ac:dyDescent="0.25">
      <c r="B259" s="2">
        <v>43770</v>
      </c>
      <c r="C259">
        <v>48.1</v>
      </c>
      <c r="D259" s="14">
        <f t="shared" si="8"/>
        <v>-3.5</v>
      </c>
      <c r="E259">
        <f t="shared" si="6"/>
        <v>51.938975000000006</v>
      </c>
    </row>
    <row r="260" spans="2:5" x14ac:dyDescent="0.25">
      <c r="B260" s="2">
        <v>43800</v>
      </c>
      <c r="C260">
        <v>48.3</v>
      </c>
      <c r="D260" s="7">
        <f>C260-C259</f>
        <v>0.19999999999999574</v>
      </c>
      <c r="E260" s="1">
        <f>IF(ROW(A260)&lt;13,"",AVERAGEIFS($C$2:$C$5000,$B$2:$B$5000,"&gt;"&amp;EDATE(B260,-12),$B$2:$B$5000,"&lt;="&amp;B260))</f>
        <v>51.797308333333326</v>
      </c>
    </row>
    <row r="261" spans="2:5" x14ac:dyDescent="0.25">
      <c r="D261" s="7"/>
    </row>
    <row r="262" spans="2:5" x14ac:dyDescent="0.25">
      <c r="D262" s="7"/>
    </row>
    <row r="263" spans="2:5" x14ac:dyDescent="0.25">
      <c r="D263" s="7"/>
    </row>
    <row r="264" spans="2:5" x14ac:dyDescent="0.25">
      <c r="D264" s="7"/>
    </row>
    <row r="265" spans="2:5" x14ac:dyDescent="0.25">
      <c r="D265" s="7"/>
    </row>
  </sheetData>
  <phoneticPr fontId="5" type="noConversion"/>
  <pageMargins left="0.7" right="0.7" top="0.75" bottom="0.75" header="0.3" footer="0.3"/>
  <pageSetup orientation="portrait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C1E8B-C826-41B2-A9CE-14E898E1C763}">
  <sheetPr codeName="Sheet4"/>
  <dimension ref="A1:H82"/>
  <sheetViews>
    <sheetView workbookViewId="0">
      <pane ySplit="25" topLeftCell="A26" activePane="bottomLeft" state="frozen"/>
      <selection activeCell="A26" sqref="A26:XFD26"/>
      <selection pane="bottomLeft" activeCell="A26" sqref="A26:XFD26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5" max="5" width="22.140625" customWidth="1"/>
    <col min="6" max="6" width="19.28515625" customWidth="1"/>
    <col min="7" max="7" width="25.42578125" customWidth="1"/>
  </cols>
  <sheetData>
    <row r="1" spans="1:8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8" x14ac:dyDescent="0.25">
      <c r="A2" s="4" t="s">
        <v>4</v>
      </c>
      <c r="B2" s="2">
        <v>41365</v>
      </c>
      <c r="C2">
        <v>47.8</v>
      </c>
      <c r="E2" s="7" t="str">
        <f t="shared" ref="E2:E33" si="0">IF(ROW(A2)&lt;13,"",AVERAGEIFS($C$2:$C$5000,$B$2:$B$5000,"&gt;"&amp;EDATE(B2,-12),$B$2:$B$5000,"&lt;="&amp;B2))</f>
        <v/>
      </c>
      <c r="F2" s="13">
        <f>INDEX(Austria[% Change],ROWS(Austria[% Change]),1)</f>
        <v>0</v>
      </c>
      <c r="G2" s="43">
        <f>INDEX(Austria[12 Mth Rolling Avg.],ROWS(Austria[12 Mth Rolling Avg.]),1)</f>
        <v>48.083333333333336</v>
      </c>
    </row>
    <row r="3" spans="1:8" x14ac:dyDescent="0.25">
      <c r="A3" s="4" t="s">
        <v>4</v>
      </c>
      <c r="B3" s="2">
        <v>41395</v>
      </c>
      <c r="C3">
        <v>48.2</v>
      </c>
      <c r="D3">
        <f>C3-C2</f>
        <v>0.40000000000000568</v>
      </c>
      <c r="E3" s="7" t="str">
        <f t="shared" si="0"/>
        <v/>
      </c>
    </row>
    <row r="4" spans="1:8" x14ac:dyDescent="0.25">
      <c r="A4" s="4" t="s">
        <v>4</v>
      </c>
      <c r="B4" s="2">
        <v>41426</v>
      </c>
      <c r="C4">
        <v>48.3</v>
      </c>
      <c r="D4">
        <f t="shared" ref="D4:D67" si="1">C4-C3</f>
        <v>9.9999999999994316E-2</v>
      </c>
      <c r="E4" s="7" t="str">
        <f t="shared" si="0"/>
        <v/>
      </c>
    </row>
    <row r="5" spans="1:8" x14ac:dyDescent="0.25">
      <c r="A5" s="4" t="s">
        <v>4</v>
      </c>
      <c r="B5" s="2">
        <v>41456</v>
      </c>
      <c r="C5">
        <v>49.1</v>
      </c>
      <c r="D5">
        <f t="shared" si="1"/>
        <v>0.80000000000000426</v>
      </c>
      <c r="E5" s="7" t="str">
        <f t="shared" si="0"/>
        <v/>
      </c>
    </row>
    <row r="6" spans="1:8" x14ac:dyDescent="0.25">
      <c r="A6" t="s">
        <v>4</v>
      </c>
      <c r="B6" s="2">
        <v>41487</v>
      </c>
      <c r="C6">
        <v>52</v>
      </c>
      <c r="D6">
        <f t="shared" si="1"/>
        <v>2.8999999999999986</v>
      </c>
      <c r="E6" s="7" t="str">
        <f t="shared" si="0"/>
        <v/>
      </c>
    </row>
    <row r="7" spans="1:8" x14ac:dyDescent="0.25">
      <c r="A7" t="s">
        <v>4</v>
      </c>
      <c r="B7" s="2">
        <v>41518</v>
      </c>
      <c r="C7">
        <v>51.1</v>
      </c>
      <c r="D7">
        <f t="shared" si="1"/>
        <v>-0.89999999999999858</v>
      </c>
      <c r="E7" s="7" t="str">
        <f t="shared" si="0"/>
        <v/>
      </c>
    </row>
    <row r="8" spans="1:8" x14ac:dyDescent="0.25">
      <c r="A8" t="s">
        <v>4</v>
      </c>
      <c r="B8" s="2">
        <v>41548</v>
      </c>
      <c r="C8">
        <v>52.7</v>
      </c>
      <c r="D8">
        <f t="shared" si="1"/>
        <v>1.6000000000000014</v>
      </c>
      <c r="E8" s="7" t="str">
        <f t="shared" si="0"/>
        <v/>
      </c>
    </row>
    <row r="9" spans="1:8" x14ac:dyDescent="0.25">
      <c r="A9" t="s">
        <v>4</v>
      </c>
      <c r="B9" s="2">
        <v>41579</v>
      </c>
      <c r="C9">
        <v>54.3</v>
      </c>
      <c r="D9">
        <f t="shared" si="1"/>
        <v>1.5999999999999943</v>
      </c>
      <c r="E9" s="7" t="str">
        <f t="shared" si="0"/>
        <v/>
      </c>
    </row>
    <row r="10" spans="1:8" x14ac:dyDescent="0.25">
      <c r="A10" t="s">
        <v>4</v>
      </c>
      <c r="B10" s="2">
        <v>41609</v>
      </c>
      <c r="C10">
        <v>54.1</v>
      </c>
      <c r="D10">
        <f t="shared" si="1"/>
        <v>-0.19999999999999574</v>
      </c>
      <c r="E10" s="7" t="str">
        <f t="shared" si="0"/>
        <v/>
      </c>
      <c r="H10" s="15"/>
    </row>
    <row r="11" spans="1:8" x14ac:dyDescent="0.25">
      <c r="A11" t="s">
        <v>4</v>
      </c>
      <c r="B11" s="2">
        <v>44184</v>
      </c>
      <c r="C11" s="7">
        <v>46</v>
      </c>
      <c r="D11">
        <f t="shared" si="1"/>
        <v>-8.1000000000000014</v>
      </c>
      <c r="E11" s="7" t="str">
        <f t="shared" si="0"/>
        <v/>
      </c>
    </row>
    <row r="12" spans="1:8" x14ac:dyDescent="0.25">
      <c r="B12" s="2">
        <v>41671</v>
      </c>
      <c r="C12">
        <v>53</v>
      </c>
      <c r="D12">
        <f t="shared" si="1"/>
        <v>7</v>
      </c>
      <c r="E12" s="7" t="str">
        <f t="shared" si="0"/>
        <v/>
      </c>
    </row>
    <row r="13" spans="1:8" x14ac:dyDescent="0.25">
      <c r="B13" s="2">
        <v>41699</v>
      </c>
      <c r="C13">
        <v>51</v>
      </c>
      <c r="D13">
        <f t="shared" si="1"/>
        <v>-2</v>
      </c>
      <c r="E13" s="7">
        <f t="shared" si="0"/>
        <v>51.054545454545455</v>
      </c>
    </row>
    <row r="14" spans="1:8" x14ac:dyDescent="0.25">
      <c r="B14" s="2">
        <v>41730</v>
      </c>
      <c r="C14">
        <v>51.4</v>
      </c>
      <c r="D14">
        <f t="shared" si="1"/>
        <v>0.39999999999999858</v>
      </c>
      <c r="E14" s="7">
        <f t="shared" si="0"/>
        <v>51.381818181818176</v>
      </c>
    </row>
    <row r="15" spans="1:8" x14ac:dyDescent="0.25">
      <c r="B15" s="2">
        <v>41760</v>
      </c>
      <c r="C15">
        <v>50.9</v>
      </c>
      <c r="D15">
        <f t="shared" si="1"/>
        <v>-0.5</v>
      </c>
      <c r="E15" s="7">
        <f t="shared" si="0"/>
        <v>51.627272727272725</v>
      </c>
    </row>
    <row r="16" spans="1:8" x14ac:dyDescent="0.25">
      <c r="B16" s="2">
        <v>41791</v>
      </c>
      <c r="C16">
        <v>50.4</v>
      </c>
      <c r="D16">
        <f t="shared" si="1"/>
        <v>-0.5</v>
      </c>
      <c r="E16" s="7">
        <f t="shared" si="0"/>
        <v>51.81818181818182</v>
      </c>
    </row>
    <row r="17" spans="2:5" x14ac:dyDescent="0.25">
      <c r="B17" s="2">
        <v>41821</v>
      </c>
      <c r="C17">
        <v>50.9</v>
      </c>
      <c r="D17">
        <f t="shared" si="1"/>
        <v>0.5</v>
      </c>
      <c r="E17" s="7">
        <f t="shared" si="0"/>
        <v>51.981818181818177</v>
      </c>
    </row>
    <row r="18" spans="2:5" x14ac:dyDescent="0.25">
      <c r="B18" s="2">
        <v>41852</v>
      </c>
      <c r="C18">
        <v>50.9</v>
      </c>
      <c r="D18">
        <f t="shared" si="1"/>
        <v>0</v>
      </c>
      <c r="E18" s="7">
        <f t="shared" si="0"/>
        <v>51.881818181818176</v>
      </c>
    </row>
    <row r="19" spans="2:5" x14ac:dyDescent="0.25">
      <c r="B19" s="2">
        <v>41883</v>
      </c>
      <c r="C19">
        <v>47.9</v>
      </c>
      <c r="D19">
        <f t="shared" si="1"/>
        <v>-3</v>
      </c>
      <c r="E19" s="7">
        <f t="shared" si="0"/>
        <v>51.590909090909079</v>
      </c>
    </row>
    <row r="20" spans="2:5" x14ac:dyDescent="0.25">
      <c r="B20" s="2">
        <v>41913</v>
      </c>
      <c r="C20">
        <v>46.9</v>
      </c>
      <c r="D20">
        <f t="shared" si="1"/>
        <v>-1</v>
      </c>
      <c r="E20" s="7">
        <f t="shared" si="0"/>
        <v>51.063636363636355</v>
      </c>
    </row>
    <row r="21" spans="2:5" x14ac:dyDescent="0.25">
      <c r="B21" s="2">
        <v>41944</v>
      </c>
      <c r="C21">
        <v>47.4</v>
      </c>
      <c r="D21">
        <f t="shared" si="1"/>
        <v>0.5</v>
      </c>
      <c r="E21" s="7">
        <f t="shared" si="0"/>
        <v>50.436363636363623</v>
      </c>
    </row>
    <row r="22" spans="2:5" x14ac:dyDescent="0.25">
      <c r="B22" s="2">
        <v>41974</v>
      </c>
      <c r="C22">
        <v>49.2</v>
      </c>
      <c r="D22">
        <f t="shared" si="1"/>
        <v>1.8000000000000043</v>
      </c>
      <c r="E22" s="7">
        <f t="shared" si="0"/>
        <v>49.990909090909078</v>
      </c>
    </row>
    <row r="23" spans="2:5" x14ac:dyDescent="0.25">
      <c r="B23" s="2">
        <v>42005</v>
      </c>
      <c r="C23">
        <v>48.5</v>
      </c>
      <c r="D23">
        <f t="shared" si="1"/>
        <v>-0.70000000000000284</v>
      </c>
      <c r="E23" s="7">
        <f t="shared" si="0"/>
        <v>49.866666666666653</v>
      </c>
    </row>
    <row r="24" spans="2:5" x14ac:dyDescent="0.25">
      <c r="B24" s="2">
        <v>42036</v>
      </c>
      <c r="C24">
        <v>48.7</v>
      </c>
      <c r="D24">
        <f t="shared" si="1"/>
        <v>0.20000000000000284</v>
      </c>
      <c r="E24" s="7">
        <f t="shared" si="0"/>
        <v>49.508333333333326</v>
      </c>
    </row>
    <row r="25" spans="2:5" x14ac:dyDescent="0.25">
      <c r="B25" s="2">
        <v>42064</v>
      </c>
      <c r="C25">
        <v>47.7</v>
      </c>
      <c r="D25">
        <f t="shared" si="1"/>
        <v>-1</v>
      </c>
      <c r="E25" s="7">
        <f t="shared" si="0"/>
        <v>49.233333333333327</v>
      </c>
    </row>
    <row r="26" spans="2:5" x14ac:dyDescent="0.25">
      <c r="B26" s="2">
        <v>42095</v>
      </c>
      <c r="C26">
        <v>50.1</v>
      </c>
      <c r="D26">
        <f t="shared" si="1"/>
        <v>2.3999999999999986</v>
      </c>
      <c r="E26" s="7">
        <f t="shared" si="0"/>
        <v>49.125</v>
      </c>
    </row>
    <row r="27" spans="2:5" x14ac:dyDescent="0.25">
      <c r="B27" s="2">
        <v>42125</v>
      </c>
      <c r="C27">
        <v>50.3</v>
      </c>
      <c r="D27">
        <f t="shared" si="1"/>
        <v>0.19999999999999574</v>
      </c>
      <c r="E27" s="7">
        <f t="shared" si="0"/>
        <v>49.074999999999989</v>
      </c>
    </row>
    <row r="28" spans="2:5" x14ac:dyDescent="0.25">
      <c r="B28" s="2">
        <v>42156</v>
      </c>
      <c r="C28">
        <v>51.2</v>
      </c>
      <c r="D28">
        <f t="shared" si="1"/>
        <v>0.90000000000000568</v>
      </c>
      <c r="E28" s="7">
        <f t="shared" si="0"/>
        <v>49.141666666666673</v>
      </c>
    </row>
    <row r="29" spans="2:5" x14ac:dyDescent="0.25">
      <c r="B29" s="2">
        <v>42186</v>
      </c>
      <c r="C29">
        <v>52.4</v>
      </c>
      <c r="D29">
        <f t="shared" si="1"/>
        <v>1.1999999999999957</v>
      </c>
      <c r="E29" s="7">
        <f t="shared" si="0"/>
        <v>49.266666666666673</v>
      </c>
    </row>
    <row r="30" spans="2:5" x14ac:dyDescent="0.25">
      <c r="B30" s="2">
        <v>42217</v>
      </c>
      <c r="C30">
        <v>50.5</v>
      </c>
      <c r="D30">
        <f t="shared" si="1"/>
        <v>-1.8999999999999986</v>
      </c>
      <c r="E30" s="7">
        <f t="shared" si="0"/>
        <v>49.233333333333327</v>
      </c>
    </row>
    <row r="31" spans="2:5" x14ac:dyDescent="0.25">
      <c r="B31" s="2">
        <v>42248</v>
      </c>
      <c r="C31">
        <v>52.5</v>
      </c>
      <c r="D31">
        <f t="shared" si="1"/>
        <v>2</v>
      </c>
      <c r="E31" s="7">
        <f t="shared" si="0"/>
        <v>49.616666666666667</v>
      </c>
    </row>
    <row r="32" spans="2:5" x14ac:dyDescent="0.25">
      <c r="B32" s="2">
        <v>42278</v>
      </c>
      <c r="C32">
        <v>53</v>
      </c>
      <c r="D32">
        <f t="shared" si="1"/>
        <v>0.5</v>
      </c>
      <c r="E32" s="7">
        <f t="shared" si="0"/>
        <v>50.125</v>
      </c>
    </row>
    <row r="33" spans="2:5" x14ac:dyDescent="0.25">
      <c r="B33" s="2">
        <v>42309</v>
      </c>
      <c r="C33">
        <v>51.4</v>
      </c>
      <c r="D33">
        <f t="shared" si="1"/>
        <v>-1.6000000000000014</v>
      </c>
      <c r="E33" s="7">
        <f t="shared" si="0"/>
        <v>50.458333333333321</v>
      </c>
    </row>
    <row r="34" spans="2:5" x14ac:dyDescent="0.25">
      <c r="B34" s="2">
        <v>42339</v>
      </c>
      <c r="C34">
        <v>50.6</v>
      </c>
      <c r="D34">
        <f t="shared" si="1"/>
        <v>-0.79999999999999716</v>
      </c>
      <c r="E34" s="7">
        <f t="shared" ref="E34:E65" si="2">IF(ROW(A34)&lt;13,"",AVERAGEIFS($C$2:$C$5000,$B$2:$B$5000,"&gt;"&amp;EDATE(B34,-12),$B$2:$B$5000,"&lt;="&amp;B34))</f>
        <v>50.574999999999996</v>
      </c>
    </row>
    <row r="35" spans="2:5" x14ac:dyDescent="0.25">
      <c r="B35" s="2">
        <v>42370</v>
      </c>
      <c r="C35">
        <v>51.2</v>
      </c>
      <c r="D35">
        <f t="shared" si="1"/>
        <v>0.60000000000000142</v>
      </c>
      <c r="E35" s="7">
        <f t="shared" si="2"/>
        <v>50.800000000000004</v>
      </c>
    </row>
    <row r="36" spans="2:5" x14ac:dyDescent="0.25">
      <c r="B36" s="2">
        <v>42401</v>
      </c>
      <c r="C36">
        <v>51.9</v>
      </c>
      <c r="D36">
        <f t="shared" si="1"/>
        <v>0.69999999999999574</v>
      </c>
      <c r="E36" s="7">
        <f t="shared" si="2"/>
        <v>51.06666666666667</v>
      </c>
    </row>
    <row r="37" spans="2:5" x14ac:dyDescent="0.25">
      <c r="B37" s="2">
        <v>42430</v>
      </c>
      <c r="C37">
        <v>52.8</v>
      </c>
      <c r="D37">
        <f t="shared" si="1"/>
        <v>0.89999999999999858</v>
      </c>
      <c r="E37" s="7">
        <f t="shared" si="2"/>
        <v>51.491666666666667</v>
      </c>
    </row>
    <row r="38" spans="2:5" x14ac:dyDescent="0.25">
      <c r="B38" s="2">
        <v>42461</v>
      </c>
      <c r="C38">
        <v>52</v>
      </c>
      <c r="D38">
        <f t="shared" si="1"/>
        <v>-0.79999999999999716</v>
      </c>
      <c r="E38" s="7">
        <f t="shared" si="2"/>
        <v>51.65</v>
      </c>
    </row>
    <row r="39" spans="2:5" x14ac:dyDescent="0.25">
      <c r="B39" s="2">
        <v>42491</v>
      </c>
      <c r="C39">
        <v>52</v>
      </c>
      <c r="D39">
        <f t="shared" si="1"/>
        <v>0</v>
      </c>
      <c r="E39" s="7">
        <f t="shared" si="2"/>
        <v>51.791666666666664</v>
      </c>
    </row>
    <row r="40" spans="2:5" x14ac:dyDescent="0.25">
      <c r="B40" s="2">
        <v>42522</v>
      </c>
      <c r="C40">
        <v>54.5</v>
      </c>
      <c r="D40">
        <f t="shared" si="1"/>
        <v>2.5</v>
      </c>
      <c r="E40" s="7">
        <f t="shared" si="2"/>
        <v>52.066666666666663</v>
      </c>
    </row>
    <row r="41" spans="2:5" x14ac:dyDescent="0.25">
      <c r="B41" s="2">
        <v>42552</v>
      </c>
      <c r="C41">
        <v>53.2</v>
      </c>
      <c r="D41">
        <f t="shared" si="1"/>
        <v>-1.2999999999999972</v>
      </c>
      <c r="E41" s="7">
        <f t="shared" si="2"/>
        <v>52.133333333333333</v>
      </c>
    </row>
    <row r="42" spans="2:5" x14ac:dyDescent="0.25">
      <c r="B42" s="2">
        <v>42583</v>
      </c>
      <c r="C42">
        <v>52.1</v>
      </c>
      <c r="D42">
        <f t="shared" si="1"/>
        <v>-1.1000000000000014</v>
      </c>
      <c r="E42" s="7">
        <f t="shared" si="2"/>
        <v>52.266666666666673</v>
      </c>
    </row>
    <row r="43" spans="2:5" x14ac:dyDescent="0.25">
      <c r="B43" s="2">
        <v>42614</v>
      </c>
      <c r="C43">
        <v>53.5</v>
      </c>
      <c r="D43">
        <f t="shared" si="1"/>
        <v>1.3999999999999986</v>
      </c>
      <c r="E43" s="7">
        <f t="shared" si="2"/>
        <v>52.35</v>
      </c>
    </row>
    <row r="44" spans="2:5" x14ac:dyDescent="0.25">
      <c r="B44" s="2">
        <v>42644</v>
      </c>
      <c r="C44">
        <v>53.9</v>
      </c>
      <c r="D44">
        <f t="shared" si="1"/>
        <v>0.39999999999999858</v>
      </c>
      <c r="E44" s="7">
        <f t="shared" si="2"/>
        <v>52.42499999999999</v>
      </c>
    </row>
    <row r="45" spans="2:5" x14ac:dyDescent="0.25">
      <c r="B45" s="2">
        <v>42675</v>
      </c>
      <c r="C45">
        <v>55.4</v>
      </c>
      <c r="D45">
        <f t="shared" si="1"/>
        <v>1.5</v>
      </c>
      <c r="E45" s="7">
        <f t="shared" si="2"/>
        <v>52.758333333333326</v>
      </c>
    </row>
    <row r="46" spans="2:5" x14ac:dyDescent="0.25">
      <c r="B46" s="2">
        <v>42705</v>
      </c>
      <c r="C46">
        <v>56.3</v>
      </c>
      <c r="D46">
        <f t="shared" si="1"/>
        <v>0.89999999999999858</v>
      </c>
      <c r="E46" s="7">
        <f t="shared" si="2"/>
        <v>53.233333333333327</v>
      </c>
    </row>
    <row r="47" spans="2:5" x14ac:dyDescent="0.25">
      <c r="B47" s="2">
        <v>42736</v>
      </c>
      <c r="C47">
        <v>57.3</v>
      </c>
      <c r="D47">
        <f t="shared" si="1"/>
        <v>1</v>
      </c>
      <c r="E47" s="7">
        <f t="shared" si="2"/>
        <v>53.741666666666653</v>
      </c>
    </row>
    <row r="48" spans="2:5" x14ac:dyDescent="0.25">
      <c r="B48" s="2">
        <v>42767</v>
      </c>
      <c r="C48">
        <v>57.2</v>
      </c>
      <c r="D48">
        <f t="shared" si="1"/>
        <v>-9.9999999999994316E-2</v>
      </c>
      <c r="E48" s="7">
        <f t="shared" si="2"/>
        <v>54.18333333333333</v>
      </c>
    </row>
    <row r="49" spans="2:5" x14ac:dyDescent="0.25">
      <c r="B49" s="2">
        <v>42795</v>
      </c>
      <c r="C49">
        <v>56.8</v>
      </c>
      <c r="D49">
        <f t="shared" si="1"/>
        <v>-0.40000000000000568</v>
      </c>
      <c r="E49" s="7">
        <f t="shared" si="2"/>
        <v>54.516666666666659</v>
      </c>
    </row>
    <row r="50" spans="2:5" x14ac:dyDescent="0.25">
      <c r="B50" s="2">
        <v>42826</v>
      </c>
      <c r="C50">
        <v>58.1</v>
      </c>
      <c r="D50">
        <f t="shared" si="1"/>
        <v>1.3000000000000043</v>
      </c>
      <c r="E50" s="7">
        <f t="shared" si="2"/>
        <v>55.024999999999999</v>
      </c>
    </row>
    <row r="51" spans="2:5" x14ac:dyDescent="0.25">
      <c r="B51" s="2">
        <v>42856</v>
      </c>
      <c r="C51">
        <v>58</v>
      </c>
      <c r="D51">
        <f t="shared" si="1"/>
        <v>-0.10000000000000142</v>
      </c>
      <c r="E51" s="7">
        <f t="shared" si="2"/>
        <v>55.524999999999999</v>
      </c>
    </row>
    <row r="52" spans="2:5" x14ac:dyDescent="0.25">
      <c r="B52" s="2">
        <v>42887</v>
      </c>
      <c r="C52">
        <v>60.7</v>
      </c>
      <c r="D52">
        <f t="shared" si="1"/>
        <v>2.7000000000000028</v>
      </c>
      <c r="E52" s="7">
        <f t="shared" si="2"/>
        <v>56.041666666666679</v>
      </c>
    </row>
    <row r="53" spans="2:5" x14ac:dyDescent="0.25">
      <c r="B53" s="2">
        <v>42917</v>
      </c>
      <c r="C53">
        <v>60</v>
      </c>
      <c r="D53">
        <f t="shared" si="1"/>
        <v>-0.70000000000000284</v>
      </c>
      <c r="E53" s="7">
        <f t="shared" si="2"/>
        <v>56.608333333333341</v>
      </c>
    </row>
    <row r="54" spans="2:5" x14ac:dyDescent="0.25">
      <c r="B54" s="2">
        <v>42948</v>
      </c>
      <c r="C54">
        <v>61.1</v>
      </c>
      <c r="D54">
        <f t="shared" si="1"/>
        <v>1.1000000000000014</v>
      </c>
      <c r="E54" s="7">
        <f t="shared" si="2"/>
        <v>57.358333333333341</v>
      </c>
    </row>
    <row r="55" spans="2:5" x14ac:dyDescent="0.25">
      <c r="B55" s="2">
        <v>42979</v>
      </c>
      <c r="C55">
        <v>59.4</v>
      </c>
      <c r="D55">
        <f t="shared" si="1"/>
        <v>-1.7000000000000028</v>
      </c>
      <c r="E55" s="7">
        <f t="shared" si="2"/>
        <v>57.85</v>
      </c>
    </row>
    <row r="56" spans="2:5" x14ac:dyDescent="0.25">
      <c r="B56" s="2">
        <v>43009</v>
      </c>
      <c r="C56">
        <v>59.4</v>
      </c>
      <c r="D56">
        <f t="shared" si="1"/>
        <v>0</v>
      </c>
      <c r="E56" s="7">
        <f t="shared" si="2"/>
        <v>58.30833333333333</v>
      </c>
    </row>
    <row r="57" spans="2:5" x14ac:dyDescent="0.25">
      <c r="B57" s="2">
        <v>43040</v>
      </c>
      <c r="C57">
        <v>61.9</v>
      </c>
      <c r="D57">
        <f t="shared" si="1"/>
        <v>2.5</v>
      </c>
      <c r="E57" s="7">
        <f t="shared" si="2"/>
        <v>58.849999999999994</v>
      </c>
    </row>
    <row r="58" spans="2:5" x14ac:dyDescent="0.25">
      <c r="B58" s="2">
        <v>43070</v>
      </c>
      <c r="C58">
        <v>64.3</v>
      </c>
      <c r="D58">
        <f t="shared" si="1"/>
        <v>2.3999999999999986</v>
      </c>
      <c r="E58" s="7">
        <f t="shared" si="2"/>
        <v>59.516666666666659</v>
      </c>
    </row>
    <row r="59" spans="2:5" x14ac:dyDescent="0.25">
      <c r="B59" s="2">
        <v>43101</v>
      </c>
      <c r="C59">
        <v>61.3</v>
      </c>
      <c r="D59">
        <f t="shared" si="1"/>
        <v>-3</v>
      </c>
      <c r="E59" s="7">
        <f t="shared" si="2"/>
        <v>59.849999999999994</v>
      </c>
    </row>
    <row r="60" spans="2:5" x14ac:dyDescent="0.25">
      <c r="B60" s="2">
        <v>43132</v>
      </c>
      <c r="C60">
        <v>59.2</v>
      </c>
      <c r="D60">
        <f t="shared" si="1"/>
        <v>-2.0999999999999943</v>
      </c>
      <c r="E60" s="7">
        <f t="shared" si="2"/>
        <v>60.016666666666659</v>
      </c>
    </row>
    <row r="61" spans="2:5" x14ac:dyDescent="0.25">
      <c r="B61" s="2">
        <v>43160</v>
      </c>
      <c r="C61">
        <v>58</v>
      </c>
      <c r="D61">
        <f t="shared" si="1"/>
        <v>-1.2000000000000028</v>
      </c>
      <c r="E61" s="7">
        <f t="shared" si="2"/>
        <v>60.116666666666667</v>
      </c>
    </row>
    <row r="62" spans="2:5" x14ac:dyDescent="0.25">
      <c r="B62" s="2">
        <v>43191</v>
      </c>
      <c r="C62">
        <v>58</v>
      </c>
      <c r="D62">
        <f t="shared" si="1"/>
        <v>0</v>
      </c>
      <c r="E62" s="7">
        <f t="shared" si="2"/>
        <v>60.108333333333327</v>
      </c>
    </row>
    <row r="63" spans="2:5" x14ac:dyDescent="0.25">
      <c r="B63" s="2">
        <v>43221</v>
      </c>
      <c r="C63">
        <v>57.3</v>
      </c>
      <c r="D63">
        <f t="shared" si="1"/>
        <v>-0.70000000000000284</v>
      </c>
      <c r="E63" s="7">
        <f t="shared" si="2"/>
        <v>60.050000000000004</v>
      </c>
    </row>
    <row r="64" spans="2:5" x14ac:dyDescent="0.25">
      <c r="B64" s="2">
        <v>43252</v>
      </c>
      <c r="C64">
        <v>56.6</v>
      </c>
      <c r="D64">
        <f t="shared" si="1"/>
        <v>-0.69999999999999574</v>
      </c>
      <c r="E64" s="7">
        <f t="shared" si="2"/>
        <v>59.708333333333336</v>
      </c>
    </row>
    <row r="65" spans="2:5" x14ac:dyDescent="0.25">
      <c r="B65" s="2">
        <v>43282</v>
      </c>
      <c r="C65">
        <v>56.8</v>
      </c>
      <c r="D65">
        <f t="shared" si="1"/>
        <v>0.19999999999999574</v>
      </c>
      <c r="E65" s="7">
        <f t="shared" si="2"/>
        <v>59.441666666666663</v>
      </c>
    </row>
    <row r="66" spans="2:5" x14ac:dyDescent="0.25">
      <c r="B66" s="2">
        <v>43313</v>
      </c>
      <c r="C66">
        <v>56.4</v>
      </c>
      <c r="D66">
        <f t="shared" si="1"/>
        <v>-0.39999999999999858</v>
      </c>
      <c r="E66" s="7">
        <f t="shared" ref="E66:E82" si="3">IF(ROW(A66)&lt;13,"",AVERAGEIFS($C$2:$C$5000,$B$2:$B$5000,"&gt;"&amp;EDATE(B66,-12),$B$2:$B$5000,"&lt;="&amp;B66))</f>
        <v>59.04999999999999</v>
      </c>
    </row>
    <row r="67" spans="2:5" x14ac:dyDescent="0.25">
      <c r="B67" s="2">
        <v>43344</v>
      </c>
      <c r="C67">
        <v>55</v>
      </c>
      <c r="D67">
        <f t="shared" si="1"/>
        <v>-1.3999999999999986</v>
      </c>
      <c r="E67" s="7">
        <f t="shared" si="3"/>
        <v>58.68333333333333</v>
      </c>
    </row>
    <row r="68" spans="2:5" x14ac:dyDescent="0.25">
      <c r="B68" s="2">
        <v>43374</v>
      </c>
      <c r="C68">
        <v>53.8</v>
      </c>
      <c r="D68">
        <f t="shared" ref="D68:D82" si="4">C68-C67</f>
        <v>-1.2000000000000028</v>
      </c>
      <c r="E68" s="7">
        <f t="shared" si="3"/>
        <v>58.216666666666661</v>
      </c>
    </row>
    <row r="69" spans="2:5" x14ac:dyDescent="0.25">
      <c r="B69" s="2">
        <v>43405</v>
      </c>
      <c r="C69">
        <v>54.9</v>
      </c>
      <c r="D69">
        <f t="shared" si="4"/>
        <v>1.1000000000000014</v>
      </c>
      <c r="E69" s="7">
        <f t="shared" si="3"/>
        <v>57.633333333333333</v>
      </c>
    </row>
    <row r="70" spans="2:5" x14ac:dyDescent="0.25">
      <c r="B70" s="2">
        <v>43435</v>
      </c>
      <c r="C70">
        <v>53.9</v>
      </c>
      <c r="D70">
        <f t="shared" si="4"/>
        <v>-1</v>
      </c>
      <c r="E70" s="7">
        <f t="shared" si="3"/>
        <v>56.766666666666659</v>
      </c>
    </row>
    <row r="71" spans="2:5" x14ac:dyDescent="0.25">
      <c r="B71" s="2">
        <v>43466</v>
      </c>
      <c r="C71">
        <v>52.7</v>
      </c>
      <c r="D71">
        <f t="shared" si="4"/>
        <v>-1.1999999999999957</v>
      </c>
      <c r="E71" s="7">
        <f t="shared" si="3"/>
        <v>56.050000000000004</v>
      </c>
    </row>
    <row r="72" spans="2:5" x14ac:dyDescent="0.25">
      <c r="B72" s="2">
        <v>43497</v>
      </c>
      <c r="C72">
        <v>51.8</v>
      </c>
      <c r="D72">
        <f t="shared" si="4"/>
        <v>-0.90000000000000568</v>
      </c>
      <c r="E72" s="7">
        <f t="shared" si="3"/>
        <v>55.43333333333333</v>
      </c>
    </row>
    <row r="73" spans="2:5" x14ac:dyDescent="0.25">
      <c r="B73" s="2">
        <v>43525</v>
      </c>
      <c r="C73">
        <v>50</v>
      </c>
      <c r="D73">
        <f t="shared" si="4"/>
        <v>-1.7999999999999972</v>
      </c>
      <c r="E73" s="7">
        <f t="shared" si="3"/>
        <v>54.766666666666659</v>
      </c>
    </row>
    <row r="74" spans="2:5" x14ac:dyDescent="0.25">
      <c r="B74" s="2">
        <v>43556</v>
      </c>
      <c r="C74">
        <v>49.2</v>
      </c>
      <c r="D74">
        <f t="shared" si="4"/>
        <v>-0.79999999999999716</v>
      </c>
      <c r="E74" s="7">
        <f t="shared" si="3"/>
        <v>54.033333333333331</v>
      </c>
    </row>
    <row r="75" spans="2:5" x14ac:dyDescent="0.25">
      <c r="B75" s="2">
        <v>43586</v>
      </c>
      <c r="C75">
        <v>48.3</v>
      </c>
      <c r="D75">
        <f t="shared" si="4"/>
        <v>-0.90000000000000568</v>
      </c>
      <c r="E75" s="7">
        <f t="shared" si="3"/>
        <v>53.283333333333331</v>
      </c>
    </row>
    <row r="76" spans="2:5" x14ac:dyDescent="0.25">
      <c r="B76" s="2">
        <v>43617</v>
      </c>
      <c r="C76">
        <v>47.5</v>
      </c>
      <c r="D76">
        <f t="shared" si="4"/>
        <v>-0.79999999999999716</v>
      </c>
      <c r="E76" s="7">
        <f t="shared" si="3"/>
        <v>52.524999999999999</v>
      </c>
    </row>
    <row r="77" spans="2:5" x14ac:dyDescent="0.25">
      <c r="B77" s="2">
        <v>43647</v>
      </c>
      <c r="C77">
        <v>47</v>
      </c>
      <c r="D77">
        <f t="shared" si="4"/>
        <v>-0.5</v>
      </c>
      <c r="E77" s="7">
        <f t="shared" si="3"/>
        <v>51.708333333333336</v>
      </c>
    </row>
    <row r="78" spans="2:5" x14ac:dyDescent="0.25">
      <c r="B78" s="2">
        <v>43678</v>
      </c>
      <c r="C78">
        <v>47.9</v>
      </c>
      <c r="D78">
        <f t="shared" si="4"/>
        <v>0.89999999999999858</v>
      </c>
      <c r="E78" s="7">
        <f t="shared" si="3"/>
        <v>51</v>
      </c>
    </row>
    <row r="79" spans="2:5" x14ac:dyDescent="0.25">
      <c r="B79" s="2">
        <v>43709</v>
      </c>
      <c r="C79">
        <v>45.1</v>
      </c>
      <c r="D79">
        <f t="shared" si="4"/>
        <v>-2.7999999999999972</v>
      </c>
      <c r="E79" s="7">
        <f t="shared" si="3"/>
        <v>50.175000000000004</v>
      </c>
    </row>
    <row r="80" spans="2:5" x14ac:dyDescent="0.25">
      <c r="B80" s="2">
        <v>43739</v>
      </c>
      <c r="C80">
        <v>45.5</v>
      </c>
      <c r="D80">
        <f t="shared" si="4"/>
        <v>0.39999999999999858</v>
      </c>
      <c r="E80" s="7">
        <f t="shared" si="3"/>
        <v>49.483333333333327</v>
      </c>
    </row>
    <row r="81" spans="2:5" x14ac:dyDescent="0.25">
      <c r="B81" s="2">
        <v>43770</v>
      </c>
      <c r="C81">
        <v>46</v>
      </c>
      <c r="D81">
        <f t="shared" si="4"/>
        <v>0.5</v>
      </c>
      <c r="E81" s="7">
        <f t="shared" si="3"/>
        <v>48.741666666666667</v>
      </c>
    </row>
    <row r="82" spans="2:5" x14ac:dyDescent="0.25">
      <c r="B82" s="2">
        <v>43800</v>
      </c>
      <c r="C82">
        <v>46</v>
      </c>
      <c r="D82">
        <f t="shared" si="4"/>
        <v>0</v>
      </c>
      <c r="E82" s="7">
        <f t="shared" si="3"/>
        <v>48.083333333333336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ABE48-65E3-49C5-9A93-06587E559B8F}">
  <sheetPr codeName="Sheet5"/>
  <dimension ref="A1:G92"/>
  <sheetViews>
    <sheetView workbookViewId="0">
      <selection activeCell="P29" sqref="P29"/>
    </sheetView>
  </sheetViews>
  <sheetFormatPr defaultRowHeight="15" x14ac:dyDescent="0.25"/>
  <cols>
    <col min="1" max="1" width="12.28515625" customWidth="1"/>
    <col min="2" max="2" width="12.28515625" style="2" customWidth="1"/>
    <col min="3" max="3" width="17.28515625" style="7" customWidth="1"/>
    <col min="4" max="4" width="11.7109375" customWidth="1"/>
    <col min="5" max="5" width="17.570312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27" t="s">
        <v>2</v>
      </c>
      <c r="C1" s="28" t="s">
        <v>149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s="4" t="s">
        <v>4</v>
      </c>
      <c r="B2" s="22">
        <v>41061</v>
      </c>
      <c r="C2" s="16">
        <v>48.5</v>
      </c>
      <c r="D2" s="17"/>
      <c r="E2" t="str">
        <f t="shared" ref="E2:E33" si="0">IF(ROW(A2)&lt;13,"",AVERAGEIFS($C$2:$C$4721,$B$2:$B$4721,"&gt;"&amp;EDATE(B2,-12),$B$2:$B$4721,"&lt;="&amp;B2))</f>
        <v/>
      </c>
      <c r="F2" s="13">
        <f>INDEX(Brazil[% Change],ROWS(Brazil[% Change]),1)</f>
        <v>-2.6999999999999957</v>
      </c>
      <c r="G2" s="44">
        <f>INDEX(Brazil[12 Mth Rolling Avg.],ROWS(Brazil[12 Mth Rolling Avg.]),1)</f>
        <v>51.891666666666659</v>
      </c>
    </row>
    <row r="3" spans="1:7" x14ac:dyDescent="0.25">
      <c r="A3" s="4" t="s">
        <v>5</v>
      </c>
      <c r="B3" s="23">
        <v>41091</v>
      </c>
      <c r="C3" s="18">
        <v>48.7</v>
      </c>
      <c r="D3" s="19">
        <f>C3-C2</f>
        <v>0.20000000000000284</v>
      </c>
      <c r="E3" t="str">
        <f t="shared" si="0"/>
        <v/>
      </c>
    </row>
    <row r="4" spans="1:7" x14ac:dyDescent="0.25">
      <c r="A4" s="4" t="s">
        <v>5</v>
      </c>
      <c r="B4" s="24">
        <v>41122</v>
      </c>
      <c r="C4" s="20">
        <v>49.3</v>
      </c>
      <c r="D4" s="17">
        <f t="shared" ref="D4:D67" si="1">C4-C3</f>
        <v>0.59999999999999432</v>
      </c>
      <c r="E4" t="str">
        <f t="shared" si="0"/>
        <v/>
      </c>
    </row>
    <row r="5" spans="1:7" x14ac:dyDescent="0.25">
      <c r="A5" s="4" t="s">
        <v>5</v>
      </c>
      <c r="B5" s="23">
        <v>41153</v>
      </c>
      <c r="C5" s="18">
        <v>49.8</v>
      </c>
      <c r="D5" s="19">
        <f t="shared" si="1"/>
        <v>0.5</v>
      </c>
      <c r="E5" t="str">
        <f t="shared" si="0"/>
        <v/>
      </c>
    </row>
    <row r="6" spans="1:7" x14ac:dyDescent="0.25">
      <c r="A6" s="4" t="s">
        <v>5</v>
      </c>
      <c r="B6" s="24">
        <v>41183</v>
      </c>
      <c r="C6" s="20">
        <v>50.2</v>
      </c>
      <c r="D6" s="17">
        <f t="shared" si="1"/>
        <v>0.40000000000000568</v>
      </c>
      <c r="E6" t="str">
        <f t="shared" si="0"/>
        <v/>
      </c>
    </row>
    <row r="7" spans="1:7" x14ac:dyDescent="0.25">
      <c r="A7" s="4" t="s">
        <v>5</v>
      </c>
      <c r="B7" s="23">
        <v>41214</v>
      </c>
      <c r="C7" s="18">
        <v>52.2</v>
      </c>
      <c r="D7" s="19">
        <f t="shared" si="1"/>
        <v>2</v>
      </c>
      <c r="E7" t="str">
        <f t="shared" si="0"/>
        <v/>
      </c>
    </row>
    <row r="8" spans="1:7" x14ac:dyDescent="0.25">
      <c r="A8" s="4" t="s">
        <v>5</v>
      </c>
      <c r="B8" s="24">
        <v>41244</v>
      </c>
      <c r="C8" s="20">
        <v>51.1</v>
      </c>
      <c r="D8" s="17">
        <f t="shared" si="1"/>
        <v>-1.1000000000000014</v>
      </c>
      <c r="E8" t="str">
        <f t="shared" si="0"/>
        <v/>
      </c>
    </row>
    <row r="9" spans="1:7" x14ac:dyDescent="0.25">
      <c r="A9" s="4" t="s">
        <v>5</v>
      </c>
      <c r="B9" s="23">
        <v>41275</v>
      </c>
      <c r="C9" s="18">
        <v>53.2</v>
      </c>
      <c r="D9" s="19">
        <f t="shared" si="1"/>
        <v>2.1000000000000014</v>
      </c>
      <c r="E9" t="str">
        <f t="shared" si="0"/>
        <v/>
      </c>
    </row>
    <row r="10" spans="1:7" x14ac:dyDescent="0.25">
      <c r="A10" s="4" t="s">
        <v>5</v>
      </c>
      <c r="B10" s="24">
        <v>41306</v>
      </c>
      <c r="C10" s="20">
        <v>52.5</v>
      </c>
      <c r="D10" s="17">
        <f t="shared" si="1"/>
        <v>-0.70000000000000284</v>
      </c>
      <c r="E10" t="str">
        <f t="shared" si="0"/>
        <v/>
      </c>
    </row>
    <row r="11" spans="1:7" x14ac:dyDescent="0.25">
      <c r="A11" s="4" t="s">
        <v>5</v>
      </c>
      <c r="B11" s="23">
        <v>41334</v>
      </c>
      <c r="C11" s="18">
        <v>51.8</v>
      </c>
      <c r="D11" s="19">
        <f t="shared" si="1"/>
        <v>-0.70000000000000284</v>
      </c>
      <c r="E11" t="str">
        <f t="shared" si="0"/>
        <v/>
      </c>
    </row>
    <row r="12" spans="1:7" x14ac:dyDescent="0.25">
      <c r="A12" s="4" t="s">
        <v>5</v>
      </c>
      <c r="B12" s="24">
        <v>41365</v>
      </c>
      <c r="C12" s="20">
        <v>50.8</v>
      </c>
      <c r="D12" s="17">
        <f t="shared" si="1"/>
        <v>-1</v>
      </c>
      <c r="E12" t="str">
        <f t="shared" si="0"/>
        <v/>
      </c>
    </row>
    <row r="13" spans="1:7" x14ac:dyDescent="0.25">
      <c r="A13" s="4" t="s">
        <v>5</v>
      </c>
      <c r="B13" s="23">
        <v>41395</v>
      </c>
      <c r="C13" s="18">
        <v>50.4</v>
      </c>
      <c r="D13" s="19">
        <f t="shared" si="1"/>
        <v>-0.39999999999999858</v>
      </c>
      <c r="E13">
        <f t="shared" si="0"/>
        <v>50.708333333333336</v>
      </c>
    </row>
    <row r="14" spans="1:7" x14ac:dyDescent="0.25">
      <c r="A14" s="4" t="s">
        <v>5</v>
      </c>
      <c r="B14" s="24">
        <v>41426</v>
      </c>
      <c r="C14" s="20">
        <v>50.4</v>
      </c>
      <c r="D14" s="17">
        <f t="shared" si="1"/>
        <v>0</v>
      </c>
      <c r="E14">
        <f t="shared" si="0"/>
        <v>50.866666666666667</v>
      </c>
    </row>
    <row r="15" spans="1:7" x14ac:dyDescent="0.25">
      <c r="A15" s="4" t="s">
        <v>5</v>
      </c>
      <c r="B15" s="23">
        <v>41456</v>
      </c>
      <c r="C15" s="18">
        <v>48.5</v>
      </c>
      <c r="D15" s="19">
        <f t="shared" si="1"/>
        <v>-1.8999999999999986</v>
      </c>
      <c r="E15">
        <f t="shared" si="0"/>
        <v>50.85</v>
      </c>
    </row>
    <row r="16" spans="1:7" x14ac:dyDescent="0.25">
      <c r="A16" s="4" t="s">
        <v>5</v>
      </c>
      <c r="B16" s="24">
        <v>41487</v>
      </c>
      <c r="C16" s="20">
        <v>49.4</v>
      </c>
      <c r="D16" s="17">
        <f t="shared" si="1"/>
        <v>0.89999999999999858</v>
      </c>
      <c r="E16">
        <f t="shared" si="0"/>
        <v>50.858333333333327</v>
      </c>
    </row>
    <row r="17" spans="1:5" x14ac:dyDescent="0.25">
      <c r="A17" s="4" t="s">
        <v>5</v>
      </c>
      <c r="B17" s="23">
        <v>41518</v>
      </c>
      <c r="C17" s="18">
        <v>49.9</v>
      </c>
      <c r="D17" s="19">
        <f t="shared" si="1"/>
        <v>0.5</v>
      </c>
      <c r="E17">
        <f t="shared" si="0"/>
        <v>50.866666666666667</v>
      </c>
    </row>
    <row r="18" spans="1:5" x14ac:dyDescent="0.25">
      <c r="A18" s="4" t="s">
        <v>5</v>
      </c>
      <c r="B18" s="24">
        <v>41548</v>
      </c>
      <c r="C18" s="20">
        <v>50.2</v>
      </c>
      <c r="D18" s="17">
        <f t="shared" si="1"/>
        <v>0.30000000000000426</v>
      </c>
      <c r="E18">
        <f t="shared" si="0"/>
        <v>50.866666666666667</v>
      </c>
    </row>
    <row r="19" spans="1:5" x14ac:dyDescent="0.25">
      <c r="A19" s="4" t="s">
        <v>5</v>
      </c>
      <c r="B19" s="23">
        <v>41579</v>
      </c>
      <c r="C19" s="18">
        <v>49.7</v>
      </c>
      <c r="D19" s="19">
        <f t="shared" si="1"/>
        <v>-0.5</v>
      </c>
      <c r="E19">
        <f t="shared" si="0"/>
        <v>50.658333333333331</v>
      </c>
    </row>
    <row r="20" spans="1:5" x14ac:dyDescent="0.25">
      <c r="A20" s="4" t="s">
        <v>5</v>
      </c>
      <c r="B20" s="24">
        <v>41609</v>
      </c>
      <c r="C20" s="20">
        <v>50.5</v>
      </c>
      <c r="D20" s="17">
        <f t="shared" si="1"/>
        <v>0.79999999999999716</v>
      </c>
      <c r="E20">
        <f t="shared" si="0"/>
        <v>50.608333333333327</v>
      </c>
    </row>
    <row r="21" spans="1:5" x14ac:dyDescent="0.25">
      <c r="A21" s="4" t="s">
        <v>5</v>
      </c>
      <c r="B21" s="23">
        <v>41640</v>
      </c>
      <c r="C21" s="18">
        <v>50.8</v>
      </c>
      <c r="D21" s="19">
        <f t="shared" si="1"/>
        <v>0.29999999999999716</v>
      </c>
      <c r="E21">
        <f t="shared" si="0"/>
        <v>50.408333333333324</v>
      </c>
    </row>
    <row r="22" spans="1:5" x14ac:dyDescent="0.25">
      <c r="A22" s="4" t="s">
        <v>5</v>
      </c>
      <c r="B22" s="24">
        <v>41671</v>
      </c>
      <c r="C22" s="20">
        <v>50.4</v>
      </c>
      <c r="D22" s="17">
        <f t="shared" si="1"/>
        <v>-0.39999999999999858</v>
      </c>
      <c r="E22">
        <f t="shared" si="0"/>
        <v>50.233333333333327</v>
      </c>
    </row>
    <row r="23" spans="1:5" x14ac:dyDescent="0.25">
      <c r="A23" s="4" t="s">
        <v>5</v>
      </c>
      <c r="B23" s="23">
        <v>41699</v>
      </c>
      <c r="C23" s="18">
        <v>50.6</v>
      </c>
      <c r="D23" s="19">
        <f t="shared" si="1"/>
        <v>0.20000000000000284</v>
      </c>
      <c r="E23">
        <f t="shared" si="0"/>
        <v>50.133333333333333</v>
      </c>
    </row>
    <row r="24" spans="1:5" x14ac:dyDescent="0.25">
      <c r="A24" s="4" t="s">
        <v>5</v>
      </c>
      <c r="B24" s="24">
        <v>41730</v>
      </c>
      <c r="C24" s="20">
        <v>49.3</v>
      </c>
      <c r="D24" s="17">
        <f t="shared" si="1"/>
        <v>-1.3000000000000043</v>
      </c>
      <c r="E24">
        <f t="shared" si="0"/>
        <v>50.008333333333326</v>
      </c>
    </row>
    <row r="25" spans="1:5" x14ac:dyDescent="0.25">
      <c r="A25" s="4" t="s">
        <v>5</v>
      </c>
      <c r="B25" s="23">
        <v>41760</v>
      </c>
      <c r="C25" s="18">
        <v>48.8</v>
      </c>
      <c r="D25" s="19">
        <f t="shared" si="1"/>
        <v>-0.5</v>
      </c>
      <c r="E25">
        <f t="shared" si="0"/>
        <v>49.875</v>
      </c>
    </row>
    <row r="26" spans="1:5" x14ac:dyDescent="0.25">
      <c r="A26" s="4" t="s">
        <v>5</v>
      </c>
      <c r="B26" s="24">
        <v>41791</v>
      </c>
      <c r="C26" s="20">
        <v>48.7</v>
      </c>
      <c r="D26" s="17">
        <f t="shared" si="1"/>
        <v>-9.9999999999994316E-2</v>
      </c>
      <c r="E26">
        <f t="shared" si="0"/>
        <v>49.733333333333341</v>
      </c>
    </row>
    <row r="27" spans="1:5" x14ac:dyDescent="0.25">
      <c r="A27" s="4" t="s">
        <v>5</v>
      </c>
      <c r="B27" s="23">
        <v>41821</v>
      </c>
      <c r="C27" s="18">
        <v>49.1</v>
      </c>
      <c r="D27" s="19">
        <f t="shared" si="1"/>
        <v>0.39999999999999858</v>
      </c>
      <c r="E27">
        <f t="shared" si="0"/>
        <v>49.783333333333339</v>
      </c>
    </row>
    <row r="28" spans="1:5" x14ac:dyDescent="0.25">
      <c r="A28" s="4" t="s">
        <v>5</v>
      </c>
      <c r="B28" s="24">
        <v>41852</v>
      </c>
      <c r="C28" s="20">
        <v>50.2</v>
      </c>
      <c r="D28" s="17">
        <f t="shared" si="1"/>
        <v>1.1000000000000014</v>
      </c>
      <c r="E28">
        <f t="shared" si="0"/>
        <v>49.85</v>
      </c>
    </row>
    <row r="29" spans="1:5" x14ac:dyDescent="0.25">
      <c r="A29" s="4" t="s">
        <v>5</v>
      </c>
      <c r="B29" s="23">
        <v>41883</v>
      </c>
      <c r="C29" s="18">
        <v>49.3</v>
      </c>
      <c r="D29" s="19">
        <f t="shared" si="1"/>
        <v>-0.90000000000000568</v>
      </c>
      <c r="E29">
        <f t="shared" si="0"/>
        <v>49.800000000000004</v>
      </c>
    </row>
    <row r="30" spans="1:5" x14ac:dyDescent="0.25">
      <c r="A30" s="4" t="s">
        <v>5</v>
      </c>
      <c r="B30" s="24">
        <v>41913</v>
      </c>
      <c r="C30" s="20">
        <v>49.1</v>
      </c>
      <c r="D30" s="17">
        <f t="shared" si="1"/>
        <v>-0.19999999999999574</v>
      </c>
      <c r="E30">
        <f t="shared" si="0"/>
        <v>49.708333333333336</v>
      </c>
    </row>
    <row r="31" spans="1:5" x14ac:dyDescent="0.25">
      <c r="A31" t="s">
        <v>5</v>
      </c>
      <c r="B31" s="23">
        <v>41944</v>
      </c>
      <c r="C31" s="18">
        <v>48.7</v>
      </c>
      <c r="D31" s="19">
        <f t="shared" si="1"/>
        <v>-0.39999999999999858</v>
      </c>
      <c r="E31">
        <f t="shared" si="0"/>
        <v>49.625</v>
      </c>
    </row>
    <row r="32" spans="1:5" x14ac:dyDescent="0.25">
      <c r="A32" t="s">
        <v>5</v>
      </c>
      <c r="B32" s="24">
        <v>41974</v>
      </c>
      <c r="C32" s="20">
        <v>50.2</v>
      </c>
      <c r="D32" s="17">
        <f t="shared" si="1"/>
        <v>1.5</v>
      </c>
      <c r="E32">
        <f t="shared" si="0"/>
        <v>49.6</v>
      </c>
    </row>
    <row r="33" spans="1:5" x14ac:dyDescent="0.25">
      <c r="A33" t="s">
        <v>5</v>
      </c>
      <c r="B33" s="23">
        <v>42005</v>
      </c>
      <c r="C33" s="18">
        <v>50.7</v>
      </c>
      <c r="D33" s="19">
        <f t="shared" si="1"/>
        <v>0.5</v>
      </c>
      <c r="E33">
        <f t="shared" si="0"/>
        <v>49.591666666666676</v>
      </c>
    </row>
    <row r="34" spans="1:5" x14ac:dyDescent="0.25">
      <c r="A34" t="s">
        <v>5</v>
      </c>
      <c r="B34" s="24">
        <v>42036</v>
      </c>
      <c r="C34" s="20">
        <v>49.6</v>
      </c>
      <c r="D34" s="17">
        <f t="shared" si="1"/>
        <v>-1.1000000000000014</v>
      </c>
      <c r="E34">
        <f t="shared" ref="E34:E65" si="2">IF(ROW(A34)&lt;13,"",AVERAGEIFS($C$2:$C$4721,$B$2:$B$4721,"&gt;"&amp;EDATE(B34,-12),$B$2:$B$4721,"&lt;="&amp;B34))</f>
        <v>49.525000000000006</v>
      </c>
    </row>
    <row r="35" spans="1:5" x14ac:dyDescent="0.25">
      <c r="A35" t="s">
        <v>5</v>
      </c>
      <c r="B35" s="23">
        <v>42064</v>
      </c>
      <c r="C35" s="18">
        <v>46.2</v>
      </c>
      <c r="D35" s="19">
        <f t="shared" si="1"/>
        <v>-3.3999999999999986</v>
      </c>
      <c r="E35">
        <f t="shared" si="2"/>
        <v>49.158333333333339</v>
      </c>
    </row>
    <row r="36" spans="1:5" x14ac:dyDescent="0.25">
      <c r="A36" t="s">
        <v>5</v>
      </c>
      <c r="B36" s="24">
        <v>44154</v>
      </c>
      <c r="C36" s="21">
        <v>52.9</v>
      </c>
      <c r="D36" s="17">
        <f t="shared" si="1"/>
        <v>6.6999999999999957</v>
      </c>
      <c r="E36">
        <f t="shared" si="2"/>
        <v>51.55</v>
      </c>
    </row>
    <row r="37" spans="1:5" x14ac:dyDescent="0.25">
      <c r="B37" s="23">
        <v>42125</v>
      </c>
      <c r="C37" s="18">
        <v>45.9</v>
      </c>
      <c r="D37" s="19">
        <f t="shared" si="1"/>
        <v>-7</v>
      </c>
      <c r="E37">
        <f t="shared" si="2"/>
        <v>48.881818181818183</v>
      </c>
    </row>
    <row r="38" spans="1:5" x14ac:dyDescent="0.25">
      <c r="B38" s="24">
        <v>42156</v>
      </c>
      <c r="C38" s="20">
        <v>46.5</v>
      </c>
      <c r="D38" s="17">
        <f t="shared" si="1"/>
        <v>0.60000000000000142</v>
      </c>
      <c r="E38">
        <f t="shared" si="2"/>
        <v>48.68181818181818</v>
      </c>
    </row>
    <row r="39" spans="1:5" x14ac:dyDescent="0.25">
      <c r="B39" s="23">
        <v>42186</v>
      </c>
      <c r="C39" s="18">
        <v>47.2</v>
      </c>
      <c r="D39" s="19">
        <f t="shared" si="1"/>
        <v>0.70000000000000284</v>
      </c>
      <c r="E39">
        <f t="shared" si="2"/>
        <v>48.509090909090908</v>
      </c>
    </row>
    <row r="40" spans="1:5" x14ac:dyDescent="0.25">
      <c r="B40" s="24">
        <v>42217</v>
      </c>
      <c r="C40" s="20">
        <v>45.8</v>
      </c>
      <c r="D40" s="17">
        <f t="shared" si="1"/>
        <v>-1.4000000000000057</v>
      </c>
      <c r="E40">
        <f t="shared" si="2"/>
        <v>48.109090909090902</v>
      </c>
    </row>
    <row r="41" spans="1:5" x14ac:dyDescent="0.25">
      <c r="B41" s="23">
        <v>42248</v>
      </c>
      <c r="C41" s="18">
        <v>47</v>
      </c>
      <c r="D41" s="19">
        <f t="shared" si="1"/>
        <v>1.2000000000000028</v>
      </c>
      <c r="E41">
        <f t="shared" si="2"/>
        <v>47.9</v>
      </c>
    </row>
    <row r="42" spans="1:5" x14ac:dyDescent="0.25">
      <c r="B42" s="24">
        <v>42278</v>
      </c>
      <c r="C42" s="20">
        <v>44.1</v>
      </c>
      <c r="D42" s="17">
        <f t="shared" si="1"/>
        <v>-2.8999999999999986</v>
      </c>
      <c r="E42">
        <f t="shared" si="2"/>
        <v>47.445454545454545</v>
      </c>
    </row>
    <row r="43" spans="1:5" x14ac:dyDescent="0.25">
      <c r="B43" s="23">
        <v>42309</v>
      </c>
      <c r="C43" s="18">
        <v>43.8</v>
      </c>
      <c r="D43" s="19">
        <f t="shared" si="1"/>
        <v>-0.30000000000000426</v>
      </c>
      <c r="E43">
        <f t="shared" si="2"/>
        <v>47</v>
      </c>
    </row>
    <row r="44" spans="1:5" x14ac:dyDescent="0.25">
      <c r="B44" s="24">
        <v>42339</v>
      </c>
      <c r="C44" s="20">
        <v>45.6</v>
      </c>
      <c r="D44" s="17">
        <f t="shared" si="1"/>
        <v>1.8000000000000043</v>
      </c>
      <c r="E44">
        <f t="shared" si="2"/>
        <v>46.581818181818193</v>
      </c>
    </row>
    <row r="45" spans="1:5" x14ac:dyDescent="0.25">
      <c r="B45" s="23">
        <v>42370</v>
      </c>
      <c r="C45" s="18">
        <v>47.4</v>
      </c>
      <c r="D45" s="19">
        <f t="shared" si="1"/>
        <v>1.7999999999999972</v>
      </c>
      <c r="E45">
        <f t="shared" si="2"/>
        <v>46.281818181818188</v>
      </c>
    </row>
    <row r="46" spans="1:5" x14ac:dyDescent="0.25">
      <c r="B46" s="24">
        <v>42401</v>
      </c>
      <c r="C46" s="20">
        <v>44.5</v>
      </c>
      <c r="D46" s="17">
        <f t="shared" si="1"/>
        <v>-2.8999999999999986</v>
      </c>
      <c r="E46">
        <f t="shared" si="2"/>
        <v>45.81818181818182</v>
      </c>
    </row>
    <row r="47" spans="1:5" x14ac:dyDescent="0.25">
      <c r="B47" s="23">
        <v>42430</v>
      </c>
      <c r="C47" s="18">
        <v>46</v>
      </c>
      <c r="D47" s="19">
        <f t="shared" si="1"/>
        <v>1.5</v>
      </c>
      <c r="E47">
        <f t="shared" si="2"/>
        <v>45.800000000000004</v>
      </c>
    </row>
    <row r="48" spans="1:5" x14ac:dyDescent="0.25">
      <c r="B48" s="24">
        <v>42461</v>
      </c>
      <c r="C48" s="20">
        <v>42.6</v>
      </c>
      <c r="D48" s="17">
        <f t="shared" si="1"/>
        <v>-3.3999999999999986</v>
      </c>
      <c r="E48">
        <f t="shared" si="2"/>
        <v>45.533333333333339</v>
      </c>
    </row>
    <row r="49" spans="2:5" x14ac:dyDescent="0.25">
      <c r="B49" s="23">
        <v>42491</v>
      </c>
      <c r="C49" s="18">
        <v>41.6</v>
      </c>
      <c r="D49" s="19">
        <f t="shared" si="1"/>
        <v>-1</v>
      </c>
      <c r="E49">
        <f t="shared" si="2"/>
        <v>45.175000000000004</v>
      </c>
    </row>
    <row r="50" spans="2:5" x14ac:dyDescent="0.25">
      <c r="B50" s="24">
        <v>42522</v>
      </c>
      <c r="C50" s="20">
        <v>43.2</v>
      </c>
      <c r="D50" s="17">
        <f t="shared" si="1"/>
        <v>1.6000000000000014</v>
      </c>
      <c r="E50">
        <f t="shared" si="2"/>
        <v>44.900000000000006</v>
      </c>
    </row>
    <row r="51" spans="2:5" x14ac:dyDescent="0.25">
      <c r="B51" s="23">
        <v>42552</v>
      </c>
      <c r="C51" s="18">
        <v>46</v>
      </c>
      <c r="D51" s="19">
        <f t="shared" si="1"/>
        <v>2.7999999999999972</v>
      </c>
      <c r="E51">
        <f t="shared" si="2"/>
        <v>44.800000000000004</v>
      </c>
    </row>
    <row r="52" spans="2:5" x14ac:dyDescent="0.25">
      <c r="B52" s="24">
        <v>42583</v>
      </c>
      <c r="C52" s="20">
        <v>45.7</v>
      </c>
      <c r="D52" s="17">
        <f t="shared" si="1"/>
        <v>-0.29999999999999716</v>
      </c>
      <c r="E52">
        <f t="shared" si="2"/>
        <v>44.791666666666664</v>
      </c>
    </row>
    <row r="53" spans="2:5" x14ac:dyDescent="0.25">
      <c r="B53" s="23">
        <v>42614</v>
      </c>
      <c r="C53" s="18">
        <v>46</v>
      </c>
      <c r="D53" s="19">
        <f t="shared" si="1"/>
        <v>0.29999999999999716</v>
      </c>
      <c r="E53">
        <f t="shared" si="2"/>
        <v>44.708333333333336</v>
      </c>
    </row>
    <row r="54" spans="2:5" x14ac:dyDescent="0.25">
      <c r="B54" s="24">
        <v>42644</v>
      </c>
      <c r="C54" s="20">
        <v>46.3</v>
      </c>
      <c r="D54" s="17">
        <f t="shared" si="1"/>
        <v>0.29999999999999716</v>
      </c>
      <c r="E54">
        <f t="shared" si="2"/>
        <v>44.891666666666673</v>
      </c>
    </row>
    <row r="55" spans="2:5" x14ac:dyDescent="0.25">
      <c r="B55" s="23">
        <v>42675</v>
      </c>
      <c r="C55" s="18">
        <v>46.2</v>
      </c>
      <c r="D55" s="19">
        <f t="shared" si="1"/>
        <v>-9.9999999999994316E-2</v>
      </c>
      <c r="E55">
        <f t="shared" si="2"/>
        <v>45.091666666666669</v>
      </c>
    </row>
    <row r="56" spans="2:5" x14ac:dyDescent="0.25">
      <c r="B56" s="24">
        <v>42705</v>
      </c>
      <c r="C56" s="20">
        <v>45.2</v>
      </c>
      <c r="D56" s="17">
        <f t="shared" si="1"/>
        <v>-1</v>
      </c>
      <c r="E56">
        <f t="shared" si="2"/>
        <v>45.058333333333337</v>
      </c>
    </row>
    <row r="57" spans="2:5" x14ac:dyDescent="0.25">
      <c r="B57" s="23">
        <v>42736</v>
      </c>
      <c r="C57" s="18">
        <v>44</v>
      </c>
      <c r="D57" s="19">
        <f t="shared" si="1"/>
        <v>-1.2000000000000028</v>
      </c>
      <c r="E57">
        <f t="shared" si="2"/>
        <v>44.774999999999999</v>
      </c>
    </row>
    <row r="58" spans="2:5" x14ac:dyDescent="0.25">
      <c r="B58" s="24">
        <v>42767</v>
      </c>
      <c r="C58" s="20">
        <v>46.9</v>
      </c>
      <c r="D58" s="17">
        <f t="shared" si="1"/>
        <v>2.8999999999999986</v>
      </c>
      <c r="E58">
        <f t="shared" si="2"/>
        <v>44.974999999999994</v>
      </c>
    </row>
    <row r="59" spans="2:5" x14ac:dyDescent="0.25">
      <c r="B59" s="23">
        <v>42795</v>
      </c>
      <c r="C59" s="18">
        <v>49.6</v>
      </c>
      <c r="D59" s="19">
        <f t="shared" si="1"/>
        <v>2.7000000000000028</v>
      </c>
      <c r="E59">
        <f t="shared" si="2"/>
        <v>45.274999999999999</v>
      </c>
    </row>
    <row r="60" spans="2:5" x14ac:dyDescent="0.25">
      <c r="B60" s="24">
        <v>42826</v>
      </c>
      <c r="C60" s="20">
        <v>50.1</v>
      </c>
      <c r="D60" s="17">
        <f t="shared" si="1"/>
        <v>0.5</v>
      </c>
      <c r="E60">
        <f t="shared" si="2"/>
        <v>45.9</v>
      </c>
    </row>
    <row r="61" spans="2:5" x14ac:dyDescent="0.25">
      <c r="B61" s="23">
        <v>42856</v>
      </c>
      <c r="C61" s="18">
        <v>52</v>
      </c>
      <c r="D61" s="19">
        <f t="shared" si="1"/>
        <v>1.8999999999999986</v>
      </c>
      <c r="E61">
        <f t="shared" si="2"/>
        <v>46.766666666666673</v>
      </c>
    </row>
    <row r="62" spans="2:5" x14ac:dyDescent="0.25">
      <c r="B62" s="24">
        <v>42887</v>
      </c>
      <c r="C62" s="20">
        <v>50.5</v>
      </c>
      <c r="D62" s="17">
        <f t="shared" si="1"/>
        <v>-1.5</v>
      </c>
      <c r="E62">
        <f t="shared" si="2"/>
        <v>47.375</v>
      </c>
    </row>
    <row r="63" spans="2:5" x14ac:dyDescent="0.25">
      <c r="B63" s="23">
        <v>42917</v>
      </c>
      <c r="C63" s="18">
        <v>50</v>
      </c>
      <c r="D63" s="19">
        <f t="shared" si="1"/>
        <v>-0.5</v>
      </c>
      <c r="E63">
        <f t="shared" si="2"/>
        <v>47.708333333333336</v>
      </c>
    </row>
    <row r="64" spans="2:5" x14ac:dyDescent="0.25">
      <c r="B64" s="24">
        <v>42948</v>
      </c>
      <c r="C64" s="20">
        <v>50.9</v>
      </c>
      <c r="D64" s="17">
        <f t="shared" si="1"/>
        <v>0.89999999999999858</v>
      </c>
      <c r="E64">
        <f t="shared" si="2"/>
        <v>48.141666666666659</v>
      </c>
    </row>
    <row r="65" spans="2:5" x14ac:dyDescent="0.25">
      <c r="B65" s="23">
        <v>42979</v>
      </c>
      <c r="C65" s="18">
        <v>50.9</v>
      </c>
      <c r="D65" s="19">
        <f t="shared" si="1"/>
        <v>0</v>
      </c>
      <c r="E65">
        <f t="shared" si="2"/>
        <v>48.550000000000004</v>
      </c>
    </row>
    <row r="66" spans="2:5" x14ac:dyDescent="0.25">
      <c r="B66" s="24">
        <v>43009</v>
      </c>
      <c r="C66" s="20">
        <v>51.2</v>
      </c>
      <c r="D66" s="17">
        <f t="shared" si="1"/>
        <v>0.30000000000000426</v>
      </c>
      <c r="E66">
        <f t="shared" ref="E66:E91" si="3">IF(ROW(A66)&lt;13,"",AVERAGEIFS($C$2:$C$4721,$B$2:$B$4721,"&gt;"&amp;EDATE(B66,-12),$B$2:$B$4721,"&lt;="&amp;B66))</f>
        <v>48.958333333333336</v>
      </c>
    </row>
    <row r="67" spans="2:5" x14ac:dyDescent="0.25">
      <c r="B67" s="23">
        <v>43040</v>
      </c>
      <c r="C67" s="18">
        <v>53.5</v>
      </c>
      <c r="D67" s="19">
        <f t="shared" si="1"/>
        <v>2.2999999999999972</v>
      </c>
      <c r="E67">
        <f t="shared" si="3"/>
        <v>49.566666666666663</v>
      </c>
    </row>
    <row r="68" spans="2:5" x14ac:dyDescent="0.25">
      <c r="B68" s="24">
        <v>43070</v>
      </c>
      <c r="C68" s="20">
        <v>52.4</v>
      </c>
      <c r="D68" s="17">
        <f t="shared" ref="D68:D91" si="4">C68-C67</f>
        <v>-1.1000000000000014</v>
      </c>
      <c r="E68">
        <f t="shared" si="3"/>
        <v>50.166666666666657</v>
      </c>
    </row>
    <row r="69" spans="2:5" x14ac:dyDescent="0.25">
      <c r="B69" s="23">
        <v>43101</v>
      </c>
      <c r="C69" s="18">
        <v>51.2</v>
      </c>
      <c r="D69" s="19">
        <f t="shared" si="4"/>
        <v>-1.1999999999999957</v>
      </c>
      <c r="E69">
        <f t="shared" si="3"/>
        <v>50.766666666666673</v>
      </c>
    </row>
    <row r="70" spans="2:5" x14ac:dyDescent="0.25">
      <c r="B70" s="24">
        <v>43132</v>
      </c>
      <c r="C70" s="20">
        <v>53.2</v>
      </c>
      <c r="D70" s="17">
        <f t="shared" si="4"/>
        <v>2</v>
      </c>
      <c r="E70">
        <f t="shared" si="3"/>
        <v>51.291666666666664</v>
      </c>
    </row>
    <row r="71" spans="2:5" x14ac:dyDescent="0.25">
      <c r="B71" s="23">
        <v>43160</v>
      </c>
      <c r="C71" s="18">
        <v>53.4</v>
      </c>
      <c r="D71" s="19">
        <f t="shared" si="4"/>
        <v>0.19999999999999574</v>
      </c>
      <c r="E71">
        <f t="shared" si="3"/>
        <v>51.608333333333327</v>
      </c>
    </row>
    <row r="72" spans="2:5" x14ac:dyDescent="0.25">
      <c r="B72" s="24">
        <v>43191</v>
      </c>
      <c r="C72" s="20">
        <v>52.3</v>
      </c>
      <c r="D72" s="17">
        <f t="shared" si="4"/>
        <v>-1.1000000000000014</v>
      </c>
      <c r="E72">
        <f t="shared" si="3"/>
        <v>51.791666666666657</v>
      </c>
    </row>
    <row r="73" spans="2:5" x14ac:dyDescent="0.25">
      <c r="B73" s="23">
        <v>43221</v>
      </c>
      <c r="C73" s="18">
        <v>50.7</v>
      </c>
      <c r="D73" s="19">
        <f t="shared" si="4"/>
        <v>-1.5999999999999943</v>
      </c>
      <c r="E73">
        <f t="shared" si="3"/>
        <v>51.68333333333333</v>
      </c>
    </row>
    <row r="74" spans="2:5" x14ac:dyDescent="0.25">
      <c r="B74" s="24">
        <v>43252</v>
      </c>
      <c r="C74" s="20">
        <v>49.8</v>
      </c>
      <c r="D74" s="17">
        <f t="shared" si="4"/>
        <v>-0.90000000000000568</v>
      </c>
      <c r="E74">
        <f t="shared" si="3"/>
        <v>51.624999999999993</v>
      </c>
    </row>
    <row r="75" spans="2:5" x14ac:dyDescent="0.25">
      <c r="B75" s="23">
        <v>43282</v>
      </c>
      <c r="C75" s="18">
        <v>50.5</v>
      </c>
      <c r="D75" s="19">
        <f t="shared" si="4"/>
        <v>0.70000000000000284</v>
      </c>
      <c r="E75">
        <f t="shared" si="3"/>
        <v>51.666666666666657</v>
      </c>
    </row>
    <row r="76" spans="2:5" x14ac:dyDescent="0.25">
      <c r="B76" s="24">
        <v>43313</v>
      </c>
      <c r="C76" s="20">
        <v>51.1</v>
      </c>
      <c r="D76" s="17">
        <f t="shared" si="4"/>
        <v>0.60000000000000142</v>
      </c>
      <c r="E76">
        <f t="shared" si="3"/>
        <v>51.68333333333333</v>
      </c>
    </row>
    <row r="77" spans="2:5" x14ac:dyDescent="0.25">
      <c r="B77" s="23">
        <v>43344</v>
      </c>
      <c r="C77" s="18">
        <v>50.9</v>
      </c>
      <c r="D77" s="19">
        <f t="shared" si="4"/>
        <v>-0.20000000000000284</v>
      </c>
      <c r="E77">
        <f t="shared" si="3"/>
        <v>51.683333333333337</v>
      </c>
    </row>
    <row r="78" spans="2:5" x14ac:dyDescent="0.25">
      <c r="B78" s="24">
        <v>43374</v>
      </c>
      <c r="C78" s="20">
        <v>51.1</v>
      </c>
      <c r="D78" s="17">
        <f t="shared" si="4"/>
        <v>0.20000000000000284</v>
      </c>
      <c r="E78">
        <f t="shared" si="3"/>
        <v>51.675000000000004</v>
      </c>
    </row>
    <row r="79" spans="2:5" x14ac:dyDescent="0.25">
      <c r="B79" s="23">
        <v>43405</v>
      </c>
      <c r="C79" s="18">
        <v>52.7</v>
      </c>
      <c r="D79" s="19">
        <f t="shared" si="4"/>
        <v>1.6000000000000014</v>
      </c>
      <c r="E79">
        <f t="shared" si="3"/>
        <v>51.608333333333341</v>
      </c>
    </row>
    <row r="80" spans="2:5" x14ac:dyDescent="0.25">
      <c r="B80" s="24">
        <v>43435</v>
      </c>
      <c r="C80" s="20">
        <v>52.6</v>
      </c>
      <c r="D80" s="17">
        <f t="shared" si="4"/>
        <v>-0.10000000000000142</v>
      </c>
      <c r="E80">
        <f t="shared" si="3"/>
        <v>51.625000000000007</v>
      </c>
    </row>
    <row r="81" spans="2:5" x14ac:dyDescent="0.25">
      <c r="B81" s="23">
        <v>43466</v>
      </c>
      <c r="C81" s="18">
        <v>52.7</v>
      </c>
      <c r="D81" s="19">
        <f t="shared" si="4"/>
        <v>0.10000000000000142</v>
      </c>
      <c r="E81">
        <f t="shared" si="3"/>
        <v>51.750000000000007</v>
      </c>
    </row>
    <row r="82" spans="2:5" x14ac:dyDescent="0.25">
      <c r="B82" s="24">
        <v>43497</v>
      </c>
      <c r="C82" s="20">
        <v>53.4</v>
      </c>
      <c r="D82" s="17">
        <f t="shared" si="4"/>
        <v>0.69999999999999574</v>
      </c>
      <c r="E82">
        <f t="shared" si="3"/>
        <v>51.766666666666673</v>
      </c>
    </row>
    <row r="83" spans="2:5" x14ac:dyDescent="0.25">
      <c r="B83" s="25">
        <v>43525</v>
      </c>
      <c r="C83" s="18">
        <v>52.8</v>
      </c>
      <c r="D83" s="19">
        <f t="shared" si="4"/>
        <v>-0.60000000000000142</v>
      </c>
      <c r="E83">
        <f t="shared" si="3"/>
        <v>51.716666666666669</v>
      </c>
    </row>
    <row r="84" spans="2:5" x14ac:dyDescent="0.25">
      <c r="B84" s="26">
        <v>43556</v>
      </c>
      <c r="C84" s="20">
        <v>51.5</v>
      </c>
      <c r="D84" s="17">
        <f t="shared" si="4"/>
        <v>-1.2999999999999972</v>
      </c>
      <c r="E84">
        <f t="shared" si="3"/>
        <v>51.65</v>
      </c>
    </row>
    <row r="85" spans="2:5" x14ac:dyDescent="0.25">
      <c r="B85" s="25">
        <v>43586</v>
      </c>
      <c r="C85" s="18">
        <v>50.2</v>
      </c>
      <c r="D85" s="19">
        <f t="shared" si="4"/>
        <v>-1.2999999999999972</v>
      </c>
      <c r="E85">
        <f t="shared" si="3"/>
        <v>51.608333333333341</v>
      </c>
    </row>
    <row r="86" spans="2:5" x14ac:dyDescent="0.25">
      <c r="B86" s="26">
        <v>43617</v>
      </c>
      <c r="C86" s="20">
        <v>51</v>
      </c>
      <c r="D86" s="17">
        <f t="shared" si="4"/>
        <v>0.79999999999999716</v>
      </c>
      <c r="E86">
        <f t="shared" si="3"/>
        <v>51.708333333333336</v>
      </c>
    </row>
    <row r="87" spans="2:5" x14ac:dyDescent="0.25">
      <c r="B87" s="25">
        <v>43647</v>
      </c>
      <c r="C87" s="18">
        <v>49.9</v>
      </c>
      <c r="D87" s="19">
        <f t="shared" si="4"/>
        <v>-1.1000000000000014</v>
      </c>
      <c r="E87">
        <f t="shared" si="3"/>
        <v>51.658333333333331</v>
      </c>
    </row>
    <row r="88" spans="2:5" x14ac:dyDescent="0.25">
      <c r="B88" s="26">
        <v>43678</v>
      </c>
      <c r="C88" s="20">
        <v>52.5</v>
      </c>
      <c r="D88" s="17">
        <f t="shared" si="4"/>
        <v>2.6000000000000014</v>
      </c>
      <c r="E88">
        <f t="shared" si="3"/>
        <v>51.774999999999999</v>
      </c>
    </row>
    <row r="89" spans="2:5" x14ac:dyDescent="0.25">
      <c r="B89" s="25">
        <v>43709</v>
      </c>
      <c r="C89" s="18">
        <v>53.4</v>
      </c>
      <c r="D89" s="19">
        <f t="shared" si="4"/>
        <v>0.89999999999999858</v>
      </c>
      <c r="E89">
        <f t="shared" si="3"/>
        <v>51.983333333333327</v>
      </c>
    </row>
    <row r="90" spans="2:5" x14ac:dyDescent="0.25">
      <c r="B90" s="26">
        <v>43739</v>
      </c>
      <c r="C90" s="20">
        <v>52.2</v>
      </c>
      <c r="D90" s="17">
        <f t="shared" si="4"/>
        <v>-1.1999999999999957</v>
      </c>
      <c r="E90">
        <f t="shared" si="3"/>
        <v>52.074999999999996</v>
      </c>
    </row>
    <row r="91" spans="2:5" x14ac:dyDescent="0.25">
      <c r="B91" s="25">
        <v>43770</v>
      </c>
      <c r="C91" s="18">
        <v>52.9</v>
      </c>
      <c r="D91" s="19">
        <f t="shared" si="4"/>
        <v>0.69999999999999574</v>
      </c>
      <c r="E91">
        <f t="shared" si="3"/>
        <v>52.091666666666669</v>
      </c>
    </row>
    <row r="92" spans="2:5" x14ac:dyDescent="0.25">
      <c r="B92" s="25">
        <v>43800</v>
      </c>
      <c r="C92" s="45">
        <v>50.2</v>
      </c>
      <c r="D92" s="46">
        <f>C92-C91</f>
        <v>-2.6999999999999957</v>
      </c>
      <c r="E92" s="1">
        <f>IF(ROW(A92)&lt;13,"",AVERAGEIFS($C$2:$C$4721,$B$2:$B$4721,"&gt;"&amp;EDATE(B92,-12),$B$2:$B$4721,"&lt;="&amp;B92))</f>
        <v>51.891666666666659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E9071-5747-4124-8103-882D070A1850}">
  <sheetPr codeName="Sheet6"/>
  <dimension ref="A1:G259"/>
  <sheetViews>
    <sheetView workbookViewId="0">
      <selection activeCell="H24" sqref="H24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5" max="5" width="9.140625" style="36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40634</v>
      </c>
      <c r="C2">
        <v>56.3</v>
      </c>
      <c r="E2" s="29" t="str">
        <f t="shared" ref="E2:E33" si="0">IF(ROW(A2)&lt;13,"",AVERAGEIFS($C$2:$C$5000,$B$2:$B$5000,"&gt;"&amp;EDATE(B2,-12),$B$2:$B$5000,"&lt;="&amp;B2))</f>
        <v/>
      </c>
      <c r="F2" s="13">
        <f>INDEX(Canada[% Change],ROWS(Canada[% Change]),1)</f>
        <v>-1</v>
      </c>
      <c r="G2" s="44">
        <f>INDEX(Canada[12 Mth Rolling Avg.],ROWS(Canada[12 Mth Rolling Avg.]),1)</f>
        <v>50.616666666666667</v>
      </c>
    </row>
    <row r="3" spans="1:7" x14ac:dyDescent="0.25">
      <c r="A3" t="s">
        <v>6</v>
      </c>
      <c r="B3" s="2">
        <v>40664</v>
      </c>
      <c r="C3">
        <v>54.8</v>
      </c>
      <c r="D3">
        <f>C3-C2</f>
        <v>-1.5</v>
      </c>
      <c r="E3" s="30" t="str">
        <f t="shared" si="0"/>
        <v/>
      </c>
    </row>
    <row r="4" spans="1:7" x14ac:dyDescent="0.25">
      <c r="A4" t="s">
        <v>6</v>
      </c>
      <c r="B4" s="2">
        <v>40695</v>
      </c>
      <c r="C4">
        <v>52.8</v>
      </c>
      <c r="D4">
        <f t="shared" ref="D4:D67" si="1">C4-C3</f>
        <v>-2</v>
      </c>
      <c r="E4" s="29" t="str">
        <f t="shared" si="0"/>
        <v/>
      </c>
    </row>
    <row r="5" spans="1:7" x14ac:dyDescent="0.25">
      <c r="A5" t="s">
        <v>6</v>
      </c>
      <c r="B5" s="2">
        <v>40725</v>
      </c>
      <c r="C5">
        <v>53.1</v>
      </c>
      <c r="D5">
        <f t="shared" si="1"/>
        <v>0.30000000000000426</v>
      </c>
      <c r="E5" s="30" t="str">
        <f t="shared" si="0"/>
        <v/>
      </c>
    </row>
    <row r="6" spans="1:7" x14ac:dyDescent="0.25">
      <c r="A6" t="s">
        <v>6</v>
      </c>
      <c r="B6" s="2">
        <v>40756</v>
      </c>
      <c r="C6">
        <v>54.9</v>
      </c>
      <c r="D6">
        <f t="shared" si="1"/>
        <v>1.7999999999999972</v>
      </c>
      <c r="E6" s="29" t="str">
        <f t="shared" si="0"/>
        <v/>
      </c>
    </row>
    <row r="7" spans="1:7" x14ac:dyDescent="0.25">
      <c r="A7" t="s">
        <v>6</v>
      </c>
      <c r="B7" s="2">
        <v>40787</v>
      </c>
      <c r="C7">
        <v>55</v>
      </c>
      <c r="D7">
        <f t="shared" si="1"/>
        <v>0.10000000000000142</v>
      </c>
      <c r="E7" s="30" t="str">
        <f t="shared" si="0"/>
        <v/>
      </c>
    </row>
    <row r="8" spans="1:7" x14ac:dyDescent="0.25">
      <c r="A8" t="s">
        <v>6</v>
      </c>
      <c r="B8" s="2">
        <v>44154</v>
      </c>
      <c r="C8" s="7">
        <v>51.4</v>
      </c>
      <c r="D8">
        <f t="shared" si="1"/>
        <v>-3.6000000000000014</v>
      </c>
      <c r="E8" s="29" t="str">
        <f t="shared" si="0"/>
        <v/>
      </c>
    </row>
    <row r="9" spans="1:7" x14ac:dyDescent="0.25">
      <c r="B9" s="2">
        <v>40848</v>
      </c>
      <c r="C9">
        <v>53.3</v>
      </c>
      <c r="D9">
        <f t="shared" si="1"/>
        <v>1.8999999999999986</v>
      </c>
      <c r="E9" s="30" t="str">
        <f t="shared" si="0"/>
        <v/>
      </c>
    </row>
    <row r="10" spans="1:7" x14ac:dyDescent="0.25">
      <c r="B10" s="2">
        <v>40878</v>
      </c>
      <c r="C10">
        <v>54</v>
      </c>
      <c r="D10">
        <f t="shared" si="1"/>
        <v>0.70000000000000284</v>
      </c>
      <c r="E10" s="29" t="str">
        <f t="shared" si="0"/>
        <v/>
      </c>
    </row>
    <row r="11" spans="1:7" x14ac:dyDescent="0.25">
      <c r="B11" s="2">
        <v>40909</v>
      </c>
      <c r="C11">
        <v>50.6</v>
      </c>
      <c r="D11">
        <f t="shared" si="1"/>
        <v>-3.3999999999999986</v>
      </c>
      <c r="E11" s="30" t="str">
        <f t="shared" si="0"/>
        <v/>
      </c>
    </row>
    <row r="12" spans="1:7" x14ac:dyDescent="0.25">
      <c r="B12" s="2">
        <v>40940</v>
      </c>
      <c r="C12">
        <v>51.8</v>
      </c>
      <c r="D12">
        <f t="shared" si="1"/>
        <v>1.1999999999999957</v>
      </c>
      <c r="E12" s="29" t="str">
        <f t="shared" si="0"/>
        <v/>
      </c>
    </row>
    <row r="13" spans="1:7" x14ac:dyDescent="0.25">
      <c r="B13" s="2">
        <v>40969</v>
      </c>
      <c r="C13">
        <v>52.4</v>
      </c>
      <c r="D13">
        <f t="shared" si="1"/>
        <v>0.60000000000000142</v>
      </c>
      <c r="E13" s="30">
        <f t="shared" si="0"/>
        <v>53.545454545454547</v>
      </c>
    </row>
    <row r="14" spans="1:7" x14ac:dyDescent="0.25">
      <c r="B14" s="2">
        <v>41000</v>
      </c>
      <c r="C14">
        <v>53.3</v>
      </c>
      <c r="D14">
        <f t="shared" si="1"/>
        <v>0.89999999999999858</v>
      </c>
      <c r="E14" s="29">
        <f t="shared" si="0"/>
        <v>53.272727272727273</v>
      </c>
    </row>
    <row r="15" spans="1:7" x14ac:dyDescent="0.25">
      <c r="B15" s="2">
        <v>41030</v>
      </c>
      <c r="C15">
        <v>54.7</v>
      </c>
      <c r="D15">
        <f t="shared" si="1"/>
        <v>1.4000000000000057</v>
      </c>
      <c r="E15" s="30">
        <f t="shared" si="0"/>
        <v>53.263636363636373</v>
      </c>
    </row>
    <row r="16" spans="1:7" x14ac:dyDescent="0.25">
      <c r="B16" s="2">
        <v>41061</v>
      </c>
      <c r="C16">
        <v>54.8</v>
      </c>
      <c r="D16">
        <f t="shared" si="1"/>
        <v>9.9999999999994316E-2</v>
      </c>
      <c r="E16" s="29">
        <f t="shared" si="0"/>
        <v>53.445454545454545</v>
      </c>
    </row>
    <row r="17" spans="2:5" x14ac:dyDescent="0.25">
      <c r="B17" s="2">
        <v>41091</v>
      </c>
      <c r="C17">
        <v>53.1</v>
      </c>
      <c r="D17">
        <f t="shared" si="1"/>
        <v>-1.6999999999999957</v>
      </c>
      <c r="E17" s="30">
        <f t="shared" si="0"/>
        <v>53.445454545454545</v>
      </c>
    </row>
    <row r="18" spans="2:5" x14ac:dyDescent="0.25">
      <c r="B18" s="2">
        <v>41122</v>
      </c>
      <c r="C18">
        <v>53</v>
      </c>
      <c r="D18">
        <f t="shared" si="1"/>
        <v>-0.10000000000000142</v>
      </c>
      <c r="E18" s="29">
        <f t="shared" si="0"/>
        <v>53.272727272727273</v>
      </c>
    </row>
    <row r="19" spans="2:5" x14ac:dyDescent="0.25">
      <c r="B19" s="2">
        <v>41153</v>
      </c>
      <c r="C19">
        <v>52.4</v>
      </c>
      <c r="D19">
        <f t="shared" si="1"/>
        <v>-0.60000000000000142</v>
      </c>
      <c r="E19" s="30">
        <f t="shared" si="0"/>
        <v>53.036363636363632</v>
      </c>
    </row>
    <row r="20" spans="2:5" x14ac:dyDescent="0.25">
      <c r="B20" s="2">
        <v>41183</v>
      </c>
      <c r="C20">
        <v>51.4</v>
      </c>
      <c r="D20">
        <f t="shared" si="1"/>
        <v>-1</v>
      </c>
      <c r="E20" s="29">
        <f t="shared" si="0"/>
        <v>52.9</v>
      </c>
    </row>
    <row r="21" spans="2:5" x14ac:dyDescent="0.25">
      <c r="B21" s="2">
        <v>41214</v>
      </c>
      <c r="C21">
        <v>50.4</v>
      </c>
      <c r="D21">
        <f t="shared" si="1"/>
        <v>-1</v>
      </c>
      <c r="E21" s="30">
        <f t="shared" si="0"/>
        <v>52.658333333333331</v>
      </c>
    </row>
    <row r="22" spans="2:5" x14ac:dyDescent="0.25">
      <c r="B22" s="2">
        <v>41244</v>
      </c>
      <c r="C22">
        <v>50.4</v>
      </c>
      <c r="D22">
        <f t="shared" si="1"/>
        <v>0</v>
      </c>
      <c r="E22" s="29">
        <f t="shared" si="0"/>
        <v>52.358333333333327</v>
      </c>
    </row>
    <row r="23" spans="2:5" x14ac:dyDescent="0.25">
      <c r="B23" s="2">
        <v>41275</v>
      </c>
      <c r="C23">
        <v>50.5</v>
      </c>
      <c r="D23">
        <f t="shared" si="1"/>
        <v>0.10000000000000142</v>
      </c>
      <c r="E23" s="30">
        <f t="shared" si="0"/>
        <v>52.349999999999994</v>
      </c>
    </row>
    <row r="24" spans="2:5" x14ac:dyDescent="0.25">
      <c r="B24" s="2">
        <v>41306</v>
      </c>
      <c r="C24">
        <v>51.7</v>
      </c>
      <c r="D24">
        <f t="shared" si="1"/>
        <v>1.2000000000000028</v>
      </c>
      <c r="E24" s="29">
        <f t="shared" si="0"/>
        <v>52.341666666666669</v>
      </c>
    </row>
    <row r="25" spans="2:5" x14ac:dyDescent="0.25">
      <c r="B25" s="2">
        <v>41334</v>
      </c>
      <c r="C25">
        <v>49.3</v>
      </c>
      <c r="D25">
        <f t="shared" si="1"/>
        <v>-2.4000000000000057</v>
      </c>
      <c r="E25" s="30">
        <f t="shared" si="0"/>
        <v>52.083333333333321</v>
      </c>
    </row>
    <row r="26" spans="2:5" x14ac:dyDescent="0.25">
      <c r="B26" s="2">
        <v>41365</v>
      </c>
      <c r="C26">
        <v>50.1</v>
      </c>
      <c r="D26">
        <f t="shared" si="1"/>
        <v>0.80000000000000426</v>
      </c>
      <c r="E26" s="29">
        <f t="shared" si="0"/>
        <v>51.816666666666663</v>
      </c>
    </row>
    <row r="27" spans="2:5" x14ac:dyDescent="0.25">
      <c r="B27" s="2">
        <v>41395</v>
      </c>
      <c r="C27">
        <v>53.2</v>
      </c>
      <c r="D27">
        <f t="shared" si="1"/>
        <v>3.1000000000000014</v>
      </c>
      <c r="E27" s="30">
        <f t="shared" si="0"/>
        <v>51.691666666666663</v>
      </c>
    </row>
    <row r="28" spans="2:5" x14ac:dyDescent="0.25">
      <c r="B28" s="2">
        <v>41426</v>
      </c>
      <c r="C28">
        <v>52.4</v>
      </c>
      <c r="D28">
        <f t="shared" si="1"/>
        <v>-0.80000000000000426</v>
      </c>
      <c r="E28" s="29">
        <f t="shared" si="0"/>
        <v>51.491666666666667</v>
      </c>
    </row>
    <row r="29" spans="2:5" x14ac:dyDescent="0.25">
      <c r="B29" s="2">
        <v>41456</v>
      </c>
      <c r="C29">
        <v>52</v>
      </c>
      <c r="D29">
        <f t="shared" si="1"/>
        <v>-0.39999999999999858</v>
      </c>
      <c r="E29" s="30">
        <f t="shared" si="0"/>
        <v>51.400000000000006</v>
      </c>
    </row>
    <row r="30" spans="2:5" x14ac:dyDescent="0.25">
      <c r="B30" s="2">
        <v>41487</v>
      </c>
      <c r="C30">
        <v>52.1</v>
      </c>
      <c r="D30">
        <f t="shared" si="1"/>
        <v>0.10000000000000142</v>
      </c>
      <c r="E30" s="29">
        <f t="shared" si="0"/>
        <v>51.324999999999996</v>
      </c>
    </row>
    <row r="31" spans="2:5" x14ac:dyDescent="0.25">
      <c r="B31" s="2">
        <v>41518</v>
      </c>
      <c r="C31">
        <v>54.2</v>
      </c>
      <c r="D31">
        <f t="shared" si="1"/>
        <v>2.1000000000000014</v>
      </c>
      <c r="E31" s="30">
        <f t="shared" si="0"/>
        <v>51.475000000000001</v>
      </c>
    </row>
    <row r="32" spans="2:5" x14ac:dyDescent="0.25">
      <c r="B32" s="2">
        <v>41548</v>
      </c>
      <c r="C32">
        <v>55.6</v>
      </c>
      <c r="D32">
        <f t="shared" si="1"/>
        <v>1.3999999999999986</v>
      </c>
      <c r="E32" s="29">
        <f t="shared" si="0"/>
        <v>51.82500000000001</v>
      </c>
    </row>
    <row r="33" spans="2:5" x14ac:dyDescent="0.25">
      <c r="B33" s="2">
        <v>41579</v>
      </c>
      <c r="C33">
        <v>55.3</v>
      </c>
      <c r="D33">
        <f t="shared" si="1"/>
        <v>-0.30000000000000426</v>
      </c>
      <c r="E33" s="30">
        <f t="shared" si="0"/>
        <v>52.233333333333341</v>
      </c>
    </row>
    <row r="34" spans="2:5" x14ac:dyDescent="0.25">
      <c r="B34" s="2">
        <v>41609</v>
      </c>
      <c r="C34">
        <v>53.5</v>
      </c>
      <c r="D34">
        <f t="shared" si="1"/>
        <v>-1.7999999999999972</v>
      </c>
      <c r="E34" s="29">
        <f t="shared" ref="E34:E65" si="2">IF(ROW(A34)&lt;13,"",AVERAGEIFS($C$2:$C$5000,$B$2:$B$5000,"&gt;"&amp;EDATE(B34,-12),$B$2:$B$5000,"&lt;="&amp;B34))</f>
        <v>52.491666666666667</v>
      </c>
    </row>
    <row r="35" spans="2:5" x14ac:dyDescent="0.25">
      <c r="B35" s="2">
        <v>41640</v>
      </c>
      <c r="C35">
        <v>51.7</v>
      </c>
      <c r="D35">
        <f t="shared" si="1"/>
        <v>-1.7999999999999972</v>
      </c>
      <c r="E35" s="30">
        <f t="shared" si="2"/>
        <v>52.591666666666669</v>
      </c>
    </row>
    <row r="36" spans="2:5" x14ac:dyDescent="0.25">
      <c r="B36" s="2">
        <v>41671</v>
      </c>
      <c r="C36">
        <v>52.9</v>
      </c>
      <c r="D36">
        <f t="shared" si="1"/>
        <v>1.1999999999999957</v>
      </c>
      <c r="E36" s="29">
        <f t="shared" si="2"/>
        <v>52.69166666666667</v>
      </c>
    </row>
    <row r="37" spans="2:5" x14ac:dyDescent="0.25">
      <c r="B37" s="2">
        <v>41699</v>
      </c>
      <c r="C37">
        <v>53.3</v>
      </c>
      <c r="D37">
        <f t="shared" si="1"/>
        <v>0.39999999999999858</v>
      </c>
      <c r="E37" s="30">
        <f t="shared" si="2"/>
        <v>53.024999999999999</v>
      </c>
    </row>
    <row r="38" spans="2:5" x14ac:dyDescent="0.25">
      <c r="B38" s="2">
        <v>41730</v>
      </c>
      <c r="C38">
        <v>52.9</v>
      </c>
      <c r="D38">
        <f t="shared" si="1"/>
        <v>-0.39999999999999858</v>
      </c>
      <c r="E38" s="29">
        <f t="shared" si="2"/>
        <v>53.258333333333326</v>
      </c>
    </row>
    <row r="39" spans="2:5" x14ac:dyDescent="0.25">
      <c r="B39" s="2">
        <v>41760</v>
      </c>
      <c r="C39">
        <v>52.2</v>
      </c>
      <c r="D39">
        <f t="shared" si="1"/>
        <v>-0.69999999999999574</v>
      </c>
      <c r="E39" s="30">
        <f t="shared" si="2"/>
        <v>53.175000000000004</v>
      </c>
    </row>
    <row r="40" spans="2:5" x14ac:dyDescent="0.25">
      <c r="B40" s="2">
        <v>41791</v>
      </c>
      <c r="C40">
        <v>53.5</v>
      </c>
      <c r="D40">
        <f t="shared" si="1"/>
        <v>1.2999999999999972</v>
      </c>
      <c r="E40" s="29">
        <f t="shared" si="2"/>
        <v>53.266666666666673</v>
      </c>
    </row>
    <row r="41" spans="2:5" x14ac:dyDescent="0.25">
      <c r="B41" s="2">
        <v>41821</v>
      </c>
      <c r="C41">
        <v>54.3</v>
      </c>
      <c r="D41">
        <f t="shared" si="1"/>
        <v>0.79999999999999716</v>
      </c>
      <c r="E41" s="30">
        <f t="shared" si="2"/>
        <v>53.458333333333321</v>
      </c>
    </row>
    <row r="42" spans="2:5" x14ac:dyDescent="0.25">
      <c r="B42" s="2">
        <v>41852</v>
      </c>
      <c r="C42">
        <v>54.8</v>
      </c>
      <c r="D42">
        <f t="shared" si="1"/>
        <v>0.5</v>
      </c>
      <c r="E42" s="29">
        <f t="shared" si="2"/>
        <v>53.683333333333316</v>
      </c>
    </row>
    <row r="43" spans="2:5" x14ac:dyDescent="0.25">
      <c r="B43" s="2">
        <v>41883</v>
      </c>
      <c r="C43">
        <v>53.5</v>
      </c>
      <c r="D43">
        <f t="shared" si="1"/>
        <v>-1.2999999999999972</v>
      </c>
      <c r="E43" s="30">
        <f t="shared" si="2"/>
        <v>53.624999999999993</v>
      </c>
    </row>
    <row r="44" spans="2:5" x14ac:dyDescent="0.25">
      <c r="B44" s="2">
        <v>41913</v>
      </c>
      <c r="C44">
        <v>55.3</v>
      </c>
      <c r="D44">
        <f t="shared" si="1"/>
        <v>1.7999999999999972</v>
      </c>
      <c r="E44" s="29">
        <f t="shared" si="2"/>
        <v>53.599999999999994</v>
      </c>
    </row>
    <row r="45" spans="2:5" x14ac:dyDescent="0.25">
      <c r="B45" s="2">
        <v>41944</v>
      </c>
      <c r="C45">
        <v>55.3</v>
      </c>
      <c r="D45">
        <f t="shared" si="1"/>
        <v>0</v>
      </c>
      <c r="E45" s="30">
        <f t="shared" si="2"/>
        <v>53.599999999999987</v>
      </c>
    </row>
    <row r="46" spans="2:5" x14ac:dyDescent="0.25">
      <c r="B46" s="2">
        <v>41974</v>
      </c>
      <c r="C46">
        <v>53.9</v>
      </c>
      <c r="D46">
        <f t="shared" si="1"/>
        <v>-1.3999999999999986</v>
      </c>
      <c r="E46" s="29">
        <f t="shared" si="2"/>
        <v>53.633333333333326</v>
      </c>
    </row>
    <row r="47" spans="2:5" x14ac:dyDescent="0.25">
      <c r="B47" s="2">
        <v>42005</v>
      </c>
      <c r="C47">
        <v>51</v>
      </c>
      <c r="D47">
        <f t="shared" si="1"/>
        <v>-2.8999999999999986</v>
      </c>
      <c r="E47" s="30">
        <f t="shared" si="2"/>
        <v>53.574999999999996</v>
      </c>
    </row>
    <row r="48" spans="2:5" x14ac:dyDescent="0.25">
      <c r="B48" s="2">
        <v>42036</v>
      </c>
      <c r="C48">
        <v>48.7</v>
      </c>
      <c r="D48">
        <f t="shared" si="1"/>
        <v>-2.2999999999999972</v>
      </c>
      <c r="E48" s="29">
        <f t="shared" si="2"/>
        <v>53.225000000000001</v>
      </c>
    </row>
    <row r="49" spans="2:5" x14ac:dyDescent="0.25">
      <c r="B49" s="2">
        <v>42064</v>
      </c>
      <c r="C49">
        <v>48.9</v>
      </c>
      <c r="D49">
        <f t="shared" si="1"/>
        <v>0.19999999999999574</v>
      </c>
      <c r="E49" s="30">
        <f t="shared" si="2"/>
        <v>52.858333333333341</v>
      </c>
    </row>
    <row r="50" spans="2:5" x14ac:dyDescent="0.25">
      <c r="B50" s="2">
        <v>42095</v>
      </c>
      <c r="C50">
        <v>49</v>
      </c>
      <c r="D50">
        <f t="shared" si="1"/>
        <v>0.10000000000000142</v>
      </c>
      <c r="E50" s="29">
        <f t="shared" si="2"/>
        <v>52.533333333333331</v>
      </c>
    </row>
    <row r="51" spans="2:5" x14ac:dyDescent="0.25">
      <c r="B51" s="2">
        <v>42125</v>
      </c>
      <c r="C51">
        <v>49.8</v>
      </c>
      <c r="D51">
        <f t="shared" si="1"/>
        <v>0.79999999999999716</v>
      </c>
      <c r="E51" s="30">
        <f t="shared" si="2"/>
        <v>52.333333333333321</v>
      </c>
    </row>
    <row r="52" spans="2:5" x14ac:dyDescent="0.25">
      <c r="B52" s="2">
        <v>42156</v>
      </c>
      <c r="C52">
        <v>51.3</v>
      </c>
      <c r="D52">
        <f t="shared" si="1"/>
        <v>1.5</v>
      </c>
      <c r="E52" s="29">
        <f t="shared" si="2"/>
        <v>52.149999999999984</v>
      </c>
    </row>
    <row r="53" spans="2:5" x14ac:dyDescent="0.25">
      <c r="B53" s="2">
        <v>42186</v>
      </c>
      <c r="C53">
        <v>50.8</v>
      </c>
      <c r="D53">
        <f t="shared" si="1"/>
        <v>-0.5</v>
      </c>
      <c r="E53" s="30">
        <f t="shared" si="2"/>
        <v>51.85833333333332</v>
      </c>
    </row>
    <row r="54" spans="2:5" x14ac:dyDescent="0.25">
      <c r="B54" s="2">
        <v>42217</v>
      </c>
      <c r="C54">
        <v>49.4</v>
      </c>
      <c r="D54">
        <f t="shared" si="1"/>
        <v>-1.3999999999999986</v>
      </c>
      <c r="E54" s="29">
        <f t="shared" si="2"/>
        <v>51.408333333333324</v>
      </c>
    </row>
    <row r="55" spans="2:5" x14ac:dyDescent="0.25">
      <c r="B55" s="2">
        <v>42248</v>
      </c>
      <c r="C55">
        <v>48.6</v>
      </c>
      <c r="D55">
        <f t="shared" si="1"/>
        <v>-0.79999999999999716</v>
      </c>
      <c r="E55" s="30">
        <f t="shared" si="2"/>
        <v>51</v>
      </c>
    </row>
    <row r="56" spans="2:5" x14ac:dyDescent="0.25">
      <c r="B56" s="2">
        <v>42278</v>
      </c>
      <c r="C56">
        <v>48</v>
      </c>
      <c r="D56">
        <f t="shared" si="1"/>
        <v>-0.60000000000000142</v>
      </c>
      <c r="E56" s="29">
        <f t="shared" si="2"/>
        <v>50.391666666666659</v>
      </c>
    </row>
    <row r="57" spans="2:5" x14ac:dyDescent="0.25">
      <c r="B57" s="2">
        <v>42309</v>
      </c>
      <c r="C57">
        <v>48.6</v>
      </c>
      <c r="D57">
        <f t="shared" si="1"/>
        <v>0.60000000000000142</v>
      </c>
      <c r="E57" s="30">
        <f t="shared" si="2"/>
        <v>49.833333333333343</v>
      </c>
    </row>
    <row r="58" spans="2:5" x14ac:dyDescent="0.25">
      <c r="B58" s="2">
        <v>42339</v>
      </c>
      <c r="C58">
        <v>47.5</v>
      </c>
      <c r="D58">
        <f t="shared" si="1"/>
        <v>-1.1000000000000014</v>
      </c>
      <c r="E58" s="29">
        <f t="shared" si="2"/>
        <v>49.300000000000004</v>
      </c>
    </row>
    <row r="59" spans="2:5" x14ac:dyDescent="0.25">
      <c r="B59" s="2">
        <v>42370</v>
      </c>
      <c r="C59">
        <v>49.3</v>
      </c>
      <c r="D59">
        <f t="shared" si="1"/>
        <v>1.7999999999999972</v>
      </c>
      <c r="E59" s="30">
        <f t="shared" si="2"/>
        <v>49.158333333333331</v>
      </c>
    </row>
    <row r="60" spans="2:5" x14ac:dyDescent="0.25">
      <c r="B60" s="2">
        <v>42401</v>
      </c>
      <c r="C60">
        <v>49.4</v>
      </c>
      <c r="D60">
        <f t="shared" si="1"/>
        <v>0.10000000000000142</v>
      </c>
      <c r="E60" s="29">
        <f t="shared" si="2"/>
        <v>49.216666666666669</v>
      </c>
    </row>
    <row r="61" spans="2:5" x14ac:dyDescent="0.25">
      <c r="B61" s="2">
        <v>42430</v>
      </c>
      <c r="C61">
        <v>51.5</v>
      </c>
      <c r="D61">
        <f t="shared" si="1"/>
        <v>2.1000000000000014</v>
      </c>
      <c r="E61" s="30">
        <f t="shared" si="2"/>
        <v>49.433333333333337</v>
      </c>
    </row>
    <row r="62" spans="2:5" x14ac:dyDescent="0.25">
      <c r="B62" s="2">
        <v>42461</v>
      </c>
      <c r="C62">
        <v>52.2</v>
      </c>
      <c r="D62">
        <f t="shared" si="1"/>
        <v>0.70000000000000284</v>
      </c>
      <c r="E62" s="29">
        <f t="shared" si="2"/>
        <v>49.70000000000001</v>
      </c>
    </row>
    <row r="63" spans="2:5" x14ac:dyDescent="0.25">
      <c r="B63" s="2">
        <v>42491</v>
      </c>
      <c r="C63">
        <v>52.1</v>
      </c>
      <c r="D63">
        <f t="shared" si="1"/>
        <v>-0.10000000000000142</v>
      </c>
      <c r="E63" s="30">
        <f t="shared" si="2"/>
        <v>49.891666666666673</v>
      </c>
    </row>
    <row r="64" spans="2:5" x14ac:dyDescent="0.25">
      <c r="B64" s="2">
        <v>42522</v>
      </c>
      <c r="C64">
        <v>51.8</v>
      </c>
      <c r="D64">
        <f t="shared" si="1"/>
        <v>-0.30000000000000426</v>
      </c>
      <c r="E64" s="29">
        <f t="shared" si="2"/>
        <v>49.93333333333333</v>
      </c>
    </row>
    <row r="65" spans="2:5" x14ac:dyDescent="0.25">
      <c r="B65" s="2">
        <v>42552</v>
      </c>
      <c r="C65">
        <v>51.9</v>
      </c>
      <c r="D65">
        <f t="shared" si="1"/>
        <v>0.10000000000000142</v>
      </c>
      <c r="E65" s="30">
        <f t="shared" si="2"/>
        <v>50.024999999999999</v>
      </c>
    </row>
    <row r="66" spans="2:5" x14ac:dyDescent="0.25">
      <c r="B66" s="2">
        <v>42583</v>
      </c>
      <c r="C66">
        <v>51.1</v>
      </c>
      <c r="D66">
        <f t="shared" si="1"/>
        <v>-0.79999999999999716</v>
      </c>
      <c r="E66" s="29">
        <f t="shared" ref="E66:E97" si="3">IF(ROW(A66)&lt;13,"",AVERAGEIFS($C$2:$C$5000,$B$2:$B$5000,"&gt;"&amp;EDATE(B66,-12),$B$2:$B$5000,"&lt;="&amp;B66))</f>
        <v>50.166666666666664</v>
      </c>
    </row>
    <row r="67" spans="2:5" x14ac:dyDescent="0.25">
      <c r="B67" s="2">
        <v>42614</v>
      </c>
      <c r="C67">
        <v>50.3</v>
      </c>
      <c r="D67">
        <f t="shared" si="1"/>
        <v>-0.80000000000000426</v>
      </c>
      <c r="E67" s="30">
        <f t="shared" si="3"/>
        <v>50.30833333333333</v>
      </c>
    </row>
    <row r="68" spans="2:5" x14ac:dyDescent="0.25">
      <c r="B68" s="2">
        <v>42644</v>
      </c>
      <c r="C68">
        <v>51.1</v>
      </c>
      <c r="D68">
        <f t="shared" ref="D68:D105" si="4">C68-C67</f>
        <v>0.80000000000000426</v>
      </c>
      <c r="E68" s="29">
        <f t="shared" si="3"/>
        <v>50.56666666666667</v>
      </c>
    </row>
    <row r="69" spans="2:5" x14ac:dyDescent="0.25">
      <c r="B69" s="2">
        <v>42675</v>
      </c>
      <c r="C69">
        <v>51.5</v>
      </c>
      <c r="D69">
        <f t="shared" si="4"/>
        <v>0.39999999999999858</v>
      </c>
      <c r="E69" s="30">
        <f t="shared" si="3"/>
        <v>50.808333333333337</v>
      </c>
    </row>
    <row r="70" spans="2:5" x14ac:dyDescent="0.25">
      <c r="B70" s="2">
        <v>42705</v>
      </c>
      <c r="C70">
        <v>51.8</v>
      </c>
      <c r="D70">
        <f t="shared" si="4"/>
        <v>0.29999999999999716</v>
      </c>
      <c r="E70" s="29">
        <f t="shared" si="3"/>
        <v>51.166666666666664</v>
      </c>
    </row>
    <row r="71" spans="2:5" x14ac:dyDescent="0.25">
      <c r="B71" s="2">
        <v>42736</v>
      </c>
      <c r="C71">
        <v>53.5</v>
      </c>
      <c r="D71">
        <f t="shared" si="4"/>
        <v>1.7000000000000028</v>
      </c>
      <c r="E71" s="30">
        <f t="shared" si="3"/>
        <v>51.516666666666673</v>
      </c>
    </row>
    <row r="72" spans="2:5" x14ac:dyDescent="0.25">
      <c r="B72" s="2">
        <v>42767</v>
      </c>
      <c r="C72">
        <v>54.7</v>
      </c>
      <c r="D72">
        <f t="shared" si="4"/>
        <v>1.2000000000000028</v>
      </c>
      <c r="E72" s="29">
        <f t="shared" si="3"/>
        <v>51.958333333333343</v>
      </c>
    </row>
    <row r="73" spans="2:5" x14ac:dyDescent="0.25">
      <c r="B73" s="2">
        <v>42795</v>
      </c>
      <c r="C73">
        <v>55.5</v>
      </c>
      <c r="D73">
        <f t="shared" si="4"/>
        <v>0.79999999999999716</v>
      </c>
      <c r="E73" s="30">
        <f t="shared" si="3"/>
        <v>52.291666666666679</v>
      </c>
    </row>
    <row r="74" spans="2:5" x14ac:dyDescent="0.25">
      <c r="B74" s="2">
        <v>42826</v>
      </c>
      <c r="C74">
        <v>55.9</v>
      </c>
      <c r="D74">
        <f t="shared" si="4"/>
        <v>0.39999999999999858</v>
      </c>
      <c r="E74" s="29">
        <f t="shared" si="3"/>
        <v>52.6</v>
      </c>
    </row>
    <row r="75" spans="2:5" x14ac:dyDescent="0.25">
      <c r="B75" s="2">
        <v>42856</v>
      </c>
      <c r="C75">
        <v>55.1</v>
      </c>
      <c r="D75">
        <f t="shared" si="4"/>
        <v>-0.79999999999999716</v>
      </c>
      <c r="E75" s="30">
        <f t="shared" si="3"/>
        <v>52.85</v>
      </c>
    </row>
    <row r="76" spans="2:5" x14ac:dyDescent="0.25">
      <c r="B76" s="2">
        <v>42887</v>
      </c>
      <c r="C76">
        <v>54.7</v>
      </c>
      <c r="D76">
        <f t="shared" si="4"/>
        <v>-0.39999999999999858</v>
      </c>
      <c r="E76" s="29">
        <f t="shared" si="3"/>
        <v>53.091666666666669</v>
      </c>
    </row>
    <row r="77" spans="2:5" x14ac:dyDescent="0.25">
      <c r="B77" s="2">
        <v>42917</v>
      </c>
      <c r="C77">
        <v>55.5</v>
      </c>
      <c r="D77">
        <f t="shared" si="4"/>
        <v>0.79999999999999716</v>
      </c>
      <c r="E77" s="30">
        <f t="shared" si="3"/>
        <v>53.391666666666673</v>
      </c>
    </row>
    <row r="78" spans="2:5" x14ac:dyDescent="0.25">
      <c r="B78" s="2">
        <v>42948</v>
      </c>
      <c r="C78">
        <v>54.6</v>
      </c>
      <c r="D78">
        <f t="shared" si="4"/>
        <v>-0.89999999999999858</v>
      </c>
      <c r="E78" s="29">
        <f t="shared" si="3"/>
        <v>53.683333333333337</v>
      </c>
    </row>
    <row r="79" spans="2:5" x14ac:dyDescent="0.25">
      <c r="B79" s="2">
        <v>42979</v>
      </c>
      <c r="C79">
        <v>55</v>
      </c>
      <c r="D79">
        <f t="shared" si="4"/>
        <v>0.39999999999999858</v>
      </c>
      <c r="E79" s="30">
        <f t="shared" si="3"/>
        <v>54.074999999999996</v>
      </c>
    </row>
    <row r="80" spans="2:5" x14ac:dyDescent="0.25">
      <c r="B80" s="2">
        <v>43009</v>
      </c>
      <c r="C80">
        <v>54.3</v>
      </c>
      <c r="D80">
        <f t="shared" si="4"/>
        <v>-0.70000000000000284</v>
      </c>
      <c r="E80" s="29">
        <f t="shared" si="3"/>
        <v>54.341666666666661</v>
      </c>
    </row>
    <row r="81" spans="2:5" x14ac:dyDescent="0.25">
      <c r="B81" s="2">
        <v>43040</v>
      </c>
      <c r="C81">
        <v>54.4</v>
      </c>
      <c r="D81">
        <f t="shared" si="4"/>
        <v>0.10000000000000142</v>
      </c>
      <c r="E81" s="30">
        <f t="shared" si="3"/>
        <v>54.583333333333321</v>
      </c>
    </row>
    <row r="82" spans="2:5" x14ac:dyDescent="0.25">
      <c r="B82" s="2">
        <v>43070</v>
      </c>
      <c r="C82">
        <v>54.7</v>
      </c>
      <c r="D82">
        <f t="shared" si="4"/>
        <v>0.30000000000000426</v>
      </c>
      <c r="E82" s="29">
        <f t="shared" si="3"/>
        <v>54.824999999999996</v>
      </c>
    </row>
    <row r="83" spans="2:5" x14ac:dyDescent="0.25">
      <c r="B83" s="2">
        <v>43101</v>
      </c>
      <c r="C83">
        <v>55.9</v>
      </c>
      <c r="D83">
        <f t="shared" si="4"/>
        <v>1.1999999999999957</v>
      </c>
      <c r="E83" s="30">
        <f t="shared" si="3"/>
        <v>55.025000000000006</v>
      </c>
    </row>
    <row r="84" spans="2:5" x14ac:dyDescent="0.25">
      <c r="B84" s="2">
        <v>43132</v>
      </c>
      <c r="C84">
        <v>55.6</v>
      </c>
      <c r="D84">
        <f t="shared" si="4"/>
        <v>-0.29999999999999716</v>
      </c>
      <c r="E84" s="29">
        <f t="shared" si="3"/>
        <v>55.1</v>
      </c>
    </row>
    <row r="85" spans="2:5" x14ac:dyDescent="0.25">
      <c r="B85" s="2">
        <v>43160</v>
      </c>
      <c r="C85">
        <v>55.7</v>
      </c>
      <c r="D85">
        <f t="shared" si="4"/>
        <v>0.10000000000000142</v>
      </c>
      <c r="E85" s="30">
        <f t="shared" si="3"/>
        <v>55.116666666666674</v>
      </c>
    </row>
    <row r="86" spans="2:5" x14ac:dyDescent="0.25">
      <c r="B86" s="2">
        <v>43191</v>
      </c>
      <c r="C86">
        <v>55.5</v>
      </c>
      <c r="D86">
        <f t="shared" si="4"/>
        <v>-0.20000000000000284</v>
      </c>
      <c r="E86" s="29">
        <f t="shared" si="3"/>
        <v>55.083333333333336</v>
      </c>
    </row>
    <row r="87" spans="2:5" x14ac:dyDescent="0.25">
      <c r="B87" s="2">
        <v>43221</v>
      </c>
      <c r="C87">
        <v>56.2</v>
      </c>
      <c r="D87">
        <f t="shared" si="4"/>
        <v>0.70000000000000284</v>
      </c>
      <c r="E87" s="30">
        <f t="shared" si="3"/>
        <v>55.175000000000004</v>
      </c>
    </row>
    <row r="88" spans="2:5" x14ac:dyDescent="0.25">
      <c r="B88" s="2">
        <v>43252</v>
      </c>
      <c r="C88">
        <v>57.1</v>
      </c>
      <c r="D88">
        <f t="shared" si="4"/>
        <v>0.89999999999999858</v>
      </c>
      <c r="E88" s="29">
        <f t="shared" si="3"/>
        <v>55.375</v>
      </c>
    </row>
    <row r="89" spans="2:5" x14ac:dyDescent="0.25">
      <c r="B89" s="2">
        <v>43282</v>
      </c>
      <c r="C89">
        <v>56.9</v>
      </c>
      <c r="D89">
        <f t="shared" si="4"/>
        <v>-0.20000000000000284</v>
      </c>
      <c r="E89" s="30">
        <f t="shared" si="3"/>
        <v>55.491666666666667</v>
      </c>
    </row>
    <row r="90" spans="2:5" x14ac:dyDescent="0.25">
      <c r="B90" s="2">
        <v>43313</v>
      </c>
      <c r="C90">
        <v>56.8</v>
      </c>
      <c r="D90">
        <f t="shared" si="4"/>
        <v>-0.10000000000000142</v>
      </c>
      <c r="E90" s="29">
        <f t="shared" si="3"/>
        <v>55.67499999999999</v>
      </c>
    </row>
    <row r="91" spans="2:5" x14ac:dyDescent="0.25">
      <c r="B91" s="2">
        <v>43344</v>
      </c>
      <c r="C91">
        <v>54.8</v>
      </c>
      <c r="D91">
        <f t="shared" si="4"/>
        <v>-2</v>
      </c>
      <c r="E91" s="30">
        <f t="shared" si="3"/>
        <v>55.658333333333324</v>
      </c>
    </row>
    <row r="92" spans="2:5" x14ac:dyDescent="0.25">
      <c r="B92" s="2">
        <v>43374</v>
      </c>
      <c r="C92">
        <v>53.9</v>
      </c>
      <c r="D92">
        <f t="shared" si="4"/>
        <v>-0.89999999999999858</v>
      </c>
      <c r="E92" s="29">
        <f t="shared" si="3"/>
        <v>55.624999999999993</v>
      </c>
    </row>
    <row r="93" spans="2:5" x14ac:dyDescent="0.25">
      <c r="B93" s="2">
        <v>43405</v>
      </c>
      <c r="C93">
        <v>54.9</v>
      </c>
      <c r="D93">
        <f t="shared" si="4"/>
        <v>1</v>
      </c>
      <c r="E93" s="30">
        <f t="shared" si="3"/>
        <v>55.666666666666657</v>
      </c>
    </row>
    <row r="94" spans="2:5" x14ac:dyDescent="0.25">
      <c r="B94" s="2">
        <v>43435</v>
      </c>
      <c r="C94">
        <v>53.6</v>
      </c>
      <c r="D94">
        <f t="shared" si="4"/>
        <v>-1.2999999999999972</v>
      </c>
      <c r="E94" s="29">
        <f t="shared" si="3"/>
        <v>55.574999999999996</v>
      </c>
    </row>
    <row r="95" spans="2:5" x14ac:dyDescent="0.25">
      <c r="B95" s="2">
        <v>43466</v>
      </c>
      <c r="C95">
        <v>53</v>
      </c>
      <c r="D95">
        <f t="shared" si="4"/>
        <v>-0.60000000000000142</v>
      </c>
      <c r="E95" s="30">
        <f t="shared" si="3"/>
        <v>55.333333333333336</v>
      </c>
    </row>
    <row r="96" spans="2:5" x14ac:dyDescent="0.25">
      <c r="B96" s="2">
        <v>43497</v>
      </c>
      <c r="C96">
        <v>52.6</v>
      </c>
      <c r="D96">
        <f t="shared" si="4"/>
        <v>-0.39999999999999858</v>
      </c>
      <c r="E96" s="29">
        <f t="shared" si="3"/>
        <v>55.083333333333336</v>
      </c>
    </row>
    <row r="97" spans="2:5" x14ac:dyDescent="0.25">
      <c r="B97" s="2">
        <v>43525</v>
      </c>
      <c r="C97">
        <v>50.5</v>
      </c>
      <c r="D97">
        <f t="shared" si="4"/>
        <v>-2.1000000000000014</v>
      </c>
      <c r="E97" s="30">
        <f t="shared" si="3"/>
        <v>54.650000000000006</v>
      </c>
    </row>
    <row r="98" spans="2:5" x14ac:dyDescent="0.25">
      <c r="B98" s="2">
        <v>43556</v>
      </c>
      <c r="C98">
        <v>49.7</v>
      </c>
      <c r="D98">
        <f t="shared" si="4"/>
        <v>-0.79999999999999716</v>
      </c>
      <c r="E98" s="29">
        <f t="shared" ref="E98:E105" si="5">IF(ROW(A98)&lt;13,"",AVERAGEIFS($C$2:$C$5000,$B$2:$B$5000,"&gt;"&amp;EDATE(B98,-12),$B$2:$B$5000,"&lt;="&amp;B98))</f>
        <v>54.166666666666664</v>
      </c>
    </row>
    <row r="99" spans="2:5" x14ac:dyDescent="0.25">
      <c r="B99" s="2">
        <v>43586</v>
      </c>
      <c r="C99">
        <v>49.1</v>
      </c>
      <c r="D99">
        <f t="shared" si="4"/>
        <v>-0.60000000000000142</v>
      </c>
      <c r="E99" s="30">
        <f t="shared" si="5"/>
        <v>53.57500000000001</v>
      </c>
    </row>
    <row r="100" spans="2:5" x14ac:dyDescent="0.25">
      <c r="B100" s="2">
        <v>43617</v>
      </c>
      <c r="C100">
        <v>49.2</v>
      </c>
      <c r="D100">
        <f t="shared" si="4"/>
        <v>0.10000000000000142</v>
      </c>
      <c r="E100" s="29">
        <f t="shared" si="5"/>
        <v>52.916666666666679</v>
      </c>
    </row>
    <row r="101" spans="2:5" x14ac:dyDescent="0.25">
      <c r="B101" s="2">
        <v>43647</v>
      </c>
      <c r="C101">
        <v>50.2</v>
      </c>
      <c r="D101">
        <f t="shared" si="4"/>
        <v>1</v>
      </c>
      <c r="E101" s="30">
        <f t="shared" si="5"/>
        <v>52.358333333333341</v>
      </c>
    </row>
    <row r="102" spans="2:5" x14ac:dyDescent="0.25">
      <c r="B102" s="2">
        <v>43678</v>
      </c>
      <c r="C102">
        <v>49.1</v>
      </c>
      <c r="D102">
        <f t="shared" si="4"/>
        <v>-1.1000000000000014</v>
      </c>
      <c r="E102" s="29">
        <f t="shared" si="5"/>
        <v>51.716666666666676</v>
      </c>
    </row>
    <row r="103" spans="2:5" x14ac:dyDescent="0.25">
      <c r="B103" s="2">
        <v>43709</v>
      </c>
      <c r="C103">
        <v>51</v>
      </c>
      <c r="D103">
        <f t="shared" si="4"/>
        <v>1.8999999999999986</v>
      </c>
      <c r="E103" s="30">
        <f t="shared" si="5"/>
        <v>51.400000000000006</v>
      </c>
    </row>
    <row r="104" spans="2:5" x14ac:dyDescent="0.25">
      <c r="B104" s="2">
        <v>43739</v>
      </c>
      <c r="C104">
        <v>51.2</v>
      </c>
      <c r="D104">
        <f t="shared" si="4"/>
        <v>0.20000000000000284</v>
      </c>
      <c r="E104" s="29">
        <f t="shared" si="5"/>
        <v>51.175000000000011</v>
      </c>
    </row>
    <row r="105" spans="2:5" x14ac:dyDescent="0.25">
      <c r="B105" s="2">
        <v>43770</v>
      </c>
      <c r="C105">
        <v>51.4</v>
      </c>
      <c r="D105">
        <f t="shared" si="4"/>
        <v>0.19999999999999574</v>
      </c>
      <c r="E105" s="17">
        <f t="shared" si="5"/>
        <v>50.883333333333333</v>
      </c>
    </row>
    <row r="106" spans="2:5" x14ac:dyDescent="0.25">
      <c r="B106" s="47">
        <v>43800</v>
      </c>
      <c r="C106" s="48">
        <v>50.4</v>
      </c>
      <c r="D106" s="48">
        <f>C106-C105</f>
        <v>-1</v>
      </c>
      <c r="E106" s="49">
        <f>IF(ROW(A106)&lt;13,"",AVERAGEIFS($C$2:$C$5000,$B$2:$B$5000,"&gt;"&amp;EDATE(B106,-12),$B$2:$B$5000,"&lt;="&amp;B106))</f>
        <v>50.616666666666667</v>
      </c>
    </row>
    <row r="107" spans="2:5" x14ac:dyDescent="0.25">
      <c r="E107" s="35"/>
    </row>
    <row r="108" spans="2:5" x14ac:dyDescent="0.25">
      <c r="E108" s="35"/>
    </row>
    <row r="109" spans="2:5" x14ac:dyDescent="0.25">
      <c r="E109" s="35"/>
    </row>
    <row r="110" spans="2:5" x14ac:dyDescent="0.25">
      <c r="E110" s="35"/>
    </row>
    <row r="111" spans="2:5" x14ac:dyDescent="0.25">
      <c r="E111" s="35"/>
    </row>
    <row r="112" spans="2:5" x14ac:dyDescent="0.25">
      <c r="E112" s="35"/>
    </row>
    <row r="113" spans="5:5" x14ac:dyDescent="0.25">
      <c r="E113" s="35"/>
    </row>
    <row r="114" spans="5:5" x14ac:dyDescent="0.25">
      <c r="E114" s="35"/>
    </row>
    <row r="115" spans="5:5" x14ac:dyDescent="0.25">
      <c r="E115" s="35"/>
    </row>
    <row r="116" spans="5:5" x14ac:dyDescent="0.25">
      <c r="E116" s="35"/>
    </row>
    <row r="117" spans="5:5" x14ac:dyDescent="0.25">
      <c r="E117" s="35"/>
    </row>
    <row r="118" spans="5:5" x14ac:dyDescent="0.25">
      <c r="E118" s="35"/>
    </row>
    <row r="119" spans="5:5" x14ac:dyDescent="0.25">
      <c r="E119" s="35"/>
    </row>
    <row r="120" spans="5:5" x14ac:dyDescent="0.25">
      <c r="E120" s="35"/>
    </row>
    <row r="121" spans="5:5" x14ac:dyDescent="0.25">
      <c r="E121" s="35"/>
    </row>
    <row r="122" spans="5:5" x14ac:dyDescent="0.25">
      <c r="E122" s="35"/>
    </row>
    <row r="123" spans="5:5" x14ac:dyDescent="0.25">
      <c r="E123" s="35"/>
    </row>
    <row r="124" spans="5:5" x14ac:dyDescent="0.25">
      <c r="E124" s="35"/>
    </row>
    <row r="125" spans="5:5" x14ac:dyDescent="0.25">
      <c r="E125" s="35"/>
    </row>
    <row r="126" spans="5:5" x14ac:dyDescent="0.25">
      <c r="E126" s="35"/>
    </row>
    <row r="127" spans="5:5" x14ac:dyDescent="0.25">
      <c r="E127" s="35"/>
    </row>
    <row r="128" spans="5:5" x14ac:dyDescent="0.25">
      <c r="E128" s="35"/>
    </row>
    <row r="129" spans="5:5" x14ac:dyDescent="0.25">
      <c r="E129" s="35"/>
    </row>
    <row r="130" spans="5:5" x14ac:dyDescent="0.25">
      <c r="E130" s="35"/>
    </row>
    <row r="131" spans="5:5" x14ac:dyDescent="0.25">
      <c r="E131" s="35"/>
    </row>
    <row r="132" spans="5:5" x14ac:dyDescent="0.25">
      <c r="E132" s="35"/>
    </row>
    <row r="133" spans="5:5" x14ac:dyDescent="0.25">
      <c r="E133" s="35"/>
    </row>
    <row r="134" spans="5:5" x14ac:dyDescent="0.25">
      <c r="E134" s="35"/>
    </row>
    <row r="135" spans="5:5" x14ac:dyDescent="0.25">
      <c r="E135" s="35"/>
    </row>
    <row r="136" spans="5:5" x14ac:dyDescent="0.25">
      <c r="E136" s="35"/>
    </row>
    <row r="137" spans="5:5" x14ac:dyDescent="0.25">
      <c r="E137" s="35"/>
    </row>
    <row r="138" spans="5:5" x14ac:dyDescent="0.25">
      <c r="E138" s="35"/>
    </row>
    <row r="139" spans="5:5" x14ac:dyDescent="0.25">
      <c r="E139" s="35"/>
    </row>
    <row r="140" spans="5:5" x14ac:dyDescent="0.25">
      <c r="E140" s="35"/>
    </row>
    <row r="141" spans="5:5" x14ac:dyDescent="0.25">
      <c r="E141" s="35"/>
    </row>
    <row r="142" spans="5:5" x14ac:dyDescent="0.25">
      <c r="E142" s="35"/>
    </row>
    <row r="143" spans="5:5" x14ac:dyDescent="0.25">
      <c r="E143" s="35"/>
    </row>
    <row r="144" spans="5:5" x14ac:dyDescent="0.25">
      <c r="E144" s="35"/>
    </row>
    <row r="145" spans="5:5" x14ac:dyDescent="0.25">
      <c r="E145" s="35"/>
    </row>
    <row r="146" spans="5:5" x14ac:dyDescent="0.25">
      <c r="E146" s="35"/>
    </row>
    <row r="147" spans="5:5" x14ac:dyDescent="0.25">
      <c r="E147" s="35"/>
    </row>
    <row r="148" spans="5:5" x14ac:dyDescent="0.25">
      <c r="E148" s="35"/>
    </row>
    <row r="149" spans="5:5" x14ac:dyDescent="0.25">
      <c r="E149" s="35"/>
    </row>
    <row r="150" spans="5:5" x14ac:dyDescent="0.25">
      <c r="E150" s="35"/>
    </row>
    <row r="151" spans="5:5" x14ac:dyDescent="0.25">
      <c r="E151" s="35"/>
    </row>
    <row r="152" spans="5:5" x14ac:dyDescent="0.25">
      <c r="E152" s="35"/>
    </row>
    <row r="153" spans="5:5" x14ac:dyDescent="0.25">
      <c r="E153" s="35"/>
    </row>
    <row r="154" spans="5:5" x14ac:dyDescent="0.25">
      <c r="E154" s="35"/>
    </row>
    <row r="155" spans="5:5" x14ac:dyDescent="0.25">
      <c r="E155" s="35"/>
    </row>
    <row r="156" spans="5:5" x14ac:dyDescent="0.25">
      <c r="E156" s="35"/>
    </row>
    <row r="157" spans="5:5" x14ac:dyDescent="0.25">
      <c r="E157" s="35"/>
    </row>
    <row r="158" spans="5:5" x14ac:dyDescent="0.25">
      <c r="E158" s="35"/>
    </row>
    <row r="159" spans="5:5" x14ac:dyDescent="0.25">
      <c r="E159" s="35"/>
    </row>
    <row r="160" spans="5:5" x14ac:dyDescent="0.25">
      <c r="E160" s="35"/>
    </row>
    <row r="161" spans="5:5" x14ac:dyDescent="0.25">
      <c r="E161" s="35"/>
    </row>
    <row r="162" spans="5:5" x14ac:dyDescent="0.25">
      <c r="E162" s="35"/>
    </row>
    <row r="163" spans="5:5" x14ac:dyDescent="0.25">
      <c r="E163" s="35"/>
    </row>
    <row r="164" spans="5:5" x14ac:dyDescent="0.25">
      <c r="E164" s="35"/>
    </row>
    <row r="165" spans="5:5" x14ac:dyDescent="0.25">
      <c r="E165" s="35"/>
    </row>
    <row r="166" spans="5:5" x14ac:dyDescent="0.25">
      <c r="E166" s="35"/>
    </row>
    <row r="167" spans="5:5" x14ac:dyDescent="0.25">
      <c r="E167" s="35"/>
    </row>
    <row r="168" spans="5:5" x14ac:dyDescent="0.25">
      <c r="E168" s="35"/>
    </row>
    <row r="169" spans="5:5" x14ac:dyDescent="0.25">
      <c r="E169" s="35"/>
    </row>
    <row r="170" spans="5:5" x14ac:dyDescent="0.25">
      <c r="E170" s="35"/>
    </row>
    <row r="171" spans="5:5" x14ac:dyDescent="0.25">
      <c r="E171" s="35"/>
    </row>
    <row r="172" spans="5:5" x14ac:dyDescent="0.25">
      <c r="E172" s="35"/>
    </row>
    <row r="173" spans="5:5" x14ac:dyDescent="0.25">
      <c r="E173" s="35"/>
    </row>
    <row r="174" spans="5:5" x14ac:dyDescent="0.25">
      <c r="E174" s="35"/>
    </row>
    <row r="175" spans="5:5" x14ac:dyDescent="0.25">
      <c r="E175" s="35"/>
    </row>
    <row r="176" spans="5:5" x14ac:dyDescent="0.25">
      <c r="E176" s="35"/>
    </row>
    <row r="177" spans="5:5" x14ac:dyDescent="0.25">
      <c r="E177" s="35"/>
    </row>
    <row r="178" spans="5:5" x14ac:dyDescent="0.25">
      <c r="E178" s="35"/>
    </row>
    <row r="179" spans="5:5" x14ac:dyDescent="0.25">
      <c r="E179" s="35"/>
    </row>
    <row r="180" spans="5:5" x14ac:dyDescent="0.25">
      <c r="E180" s="35"/>
    </row>
    <row r="181" spans="5:5" x14ac:dyDescent="0.25">
      <c r="E181" s="35"/>
    </row>
    <row r="182" spans="5:5" x14ac:dyDescent="0.25">
      <c r="E182" s="35"/>
    </row>
    <row r="183" spans="5:5" x14ac:dyDescent="0.25">
      <c r="E183" s="35"/>
    </row>
    <row r="184" spans="5:5" x14ac:dyDescent="0.25">
      <c r="E184" s="35"/>
    </row>
    <row r="185" spans="5:5" x14ac:dyDescent="0.25">
      <c r="E185" s="35"/>
    </row>
    <row r="186" spans="5:5" x14ac:dyDescent="0.25">
      <c r="E186" s="35"/>
    </row>
    <row r="187" spans="5:5" x14ac:dyDescent="0.25">
      <c r="E187" s="35"/>
    </row>
    <row r="188" spans="5:5" x14ac:dyDescent="0.25">
      <c r="E188" s="35"/>
    </row>
    <row r="189" spans="5:5" x14ac:dyDescent="0.25">
      <c r="E189" s="35"/>
    </row>
    <row r="190" spans="5:5" x14ac:dyDescent="0.25">
      <c r="E190" s="35"/>
    </row>
    <row r="191" spans="5:5" x14ac:dyDescent="0.25">
      <c r="E191" s="35"/>
    </row>
    <row r="192" spans="5:5" x14ac:dyDescent="0.25">
      <c r="E192" s="35"/>
    </row>
    <row r="193" spans="5:5" x14ac:dyDescent="0.25">
      <c r="E193" s="35"/>
    </row>
    <row r="194" spans="5:5" x14ac:dyDescent="0.25">
      <c r="E194" s="35"/>
    </row>
    <row r="195" spans="5:5" x14ac:dyDescent="0.25">
      <c r="E195" s="35"/>
    </row>
    <row r="196" spans="5:5" x14ac:dyDescent="0.25">
      <c r="E196" s="35"/>
    </row>
    <row r="197" spans="5:5" x14ac:dyDescent="0.25">
      <c r="E197" s="35"/>
    </row>
    <row r="198" spans="5:5" x14ac:dyDescent="0.25">
      <c r="E198" s="35"/>
    </row>
    <row r="199" spans="5:5" x14ac:dyDescent="0.25">
      <c r="E199" s="35"/>
    </row>
    <row r="200" spans="5:5" x14ac:dyDescent="0.25">
      <c r="E200" s="35"/>
    </row>
    <row r="201" spans="5:5" x14ac:dyDescent="0.25">
      <c r="E201" s="35"/>
    </row>
    <row r="202" spans="5:5" x14ac:dyDescent="0.25">
      <c r="E202" s="35"/>
    </row>
    <row r="203" spans="5:5" x14ac:dyDescent="0.25">
      <c r="E203" s="35"/>
    </row>
    <row r="204" spans="5:5" x14ac:dyDescent="0.25">
      <c r="E204" s="35"/>
    </row>
    <row r="205" spans="5:5" x14ac:dyDescent="0.25">
      <c r="E205" s="35"/>
    </row>
    <row r="206" spans="5:5" x14ac:dyDescent="0.25">
      <c r="E206" s="35"/>
    </row>
    <row r="207" spans="5:5" x14ac:dyDescent="0.25">
      <c r="E207" s="35"/>
    </row>
    <row r="208" spans="5:5" x14ac:dyDescent="0.25">
      <c r="E208" s="35"/>
    </row>
    <row r="209" spans="5:5" x14ac:dyDescent="0.25">
      <c r="E209" s="35"/>
    </row>
    <row r="210" spans="5:5" x14ac:dyDescent="0.25">
      <c r="E210" s="35"/>
    </row>
    <row r="211" spans="5:5" x14ac:dyDescent="0.25">
      <c r="E211" s="35"/>
    </row>
    <row r="212" spans="5:5" x14ac:dyDescent="0.25">
      <c r="E212" s="35"/>
    </row>
    <row r="213" spans="5:5" x14ac:dyDescent="0.25">
      <c r="E213" s="35"/>
    </row>
    <row r="214" spans="5:5" x14ac:dyDescent="0.25">
      <c r="E214" s="35"/>
    </row>
    <row r="215" spans="5:5" x14ac:dyDescent="0.25">
      <c r="E215" s="35"/>
    </row>
    <row r="216" spans="5:5" x14ac:dyDescent="0.25">
      <c r="E216" s="35"/>
    </row>
    <row r="217" spans="5:5" x14ac:dyDescent="0.25">
      <c r="E217" s="35"/>
    </row>
    <row r="218" spans="5:5" x14ac:dyDescent="0.25">
      <c r="E218" s="35"/>
    </row>
    <row r="219" spans="5:5" x14ac:dyDescent="0.25">
      <c r="E219" s="35"/>
    </row>
    <row r="220" spans="5:5" x14ac:dyDescent="0.25">
      <c r="E220" s="35"/>
    </row>
    <row r="221" spans="5:5" x14ac:dyDescent="0.25">
      <c r="E221" s="35"/>
    </row>
    <row r="222" spans="5:5" x14ac:dyDescent="0.25">
      <c r="E222" s="35"/>
    </row>
    <row r="223" spans="5:5" x14ac:dyDescent="0.25">
      <c r="E223" s="35"/>
    </row>
    <row r="224" spans="5:5" x14ac:dyDescent="0.25">
      <c r="E224" s="35"/>
    </row>
    <row r="225" spans="5:5" x14ac:dyDescent="0.25">
      <c r="E225" s="35"/>
    </row>
    <row r="226" spans="5:5" x14ac:dyDescent="0.25">
      <c r="E226" s="35"/>
    </row>
    <row r="227" spans="5:5" x14ac:dyDescent="0.25">
      <c r="E227" s="35"/>
    </row>
    <row r="228" spans="5:5" x14ac:dyDescent="0.25">
      <c r="E228" s="35"/>
    </row>
    <row r="229" spans="5:5" x14ac:dyDescent="0.25">
      <c r="E229" s="35"/>
    </row>
    <row r="230" spans="5:5" x14ac:dyDescent="0.25">
      <c r="E230" s="35"/>
    </row>
    <row r="231" spans="5:5" x14ac:dyDescent="0.25">
      <c r="E231" s="35"/>
    </row>
    <row r="232" spans="5:5" x14ac:dyDescent="0.25">
      <c r="E232" s="35"/>
    </row>
    <row r="233" spans="5:5" x14ac:dyDescent="0.25">
      <c r="E233" s="35"/>
    </row>
    <row r="234" spans="5:5" x14ac:dyDescent="0.25">
      <c r="E234" s="35"/>
    </row>
    <row r="235" spans="5:5" x14ac:dyDescent="0.25">
      <c r="E235" s="35"/>
    </row>
    <row r="236" spans="5:5" x14ac:dyDescent="0.25">
      <c r="E236" s="35"/>
    </row>
    <row r="237" spans="5:5" x14ac:dyDescent="0.25">
      <c r="E237" s="35"/>
    </row>
    <row r="238" spans="5:5" x14ac:dyDescent="0.25">
      <c r="E238" s="35"/>
    </row>
    <row r="239" spans="5:5" x14ac:dyDescent="0.25">
      <c r="E239" s="35"/>
    </row>
    <row r="240" spans="5:5" x14ac:dyDescent="0.25">
      <c r="E240" s="35"/>
    </row>
    <row r="241" spans="5:5" x14ac:dyDescent="0.25">
      <c r="E241" s="35"/>
    </row>
    <row r="242" spans="5:5" x14ac:dyDescent="0.25">
      <c r="E242" s="35"/>
    </row>
    <row r="243" spans="5:5" x14ac:dyDescent="0.25">
      <c r="E243" s="35"/>
    </row>
    <row r="244" spans="5:5" x14ac:dyDescent="0.25">
      <c r="E244" s="35"/>
    </row>
    <row r="245" spans="5:5" x14ac:dyDescent="0.25">
      <c r="E245" s="35"/>
    </row>
    <row r="246" spans="5:5" x14ac:dyDescent="0.25">
      <c r="E246" s="35"/>
    </row>
    <row r="247" spans="5:5" x14ac:dyDescent="0.25">
      <c r="E247" s="35"/>
    </row>
    <row r="248" spans="5:5" x14ac:dyDescent="0.25">
      <c r="E248" s="35"/>
    </row>
    <row r="249" spans="5:5" x14ac:dyDescent="0.25">
      <c r="E249" s="35"/>
    </row>
    <row r="250" spans="5:5" x14ac:dyDescent="0.25">
      <c r="E250" s="35"/>
    </row>
    <row r="251" spans="5:5" x14ac:dyDescent="0.25">
      <c r="E251" s="35"/>
    </row>
    <row r="252" spans="5:5" x14ac:dyDescent="0.25">
      <c r="E252" s="35"/>
    </row>
    <row r="253" spans="5:5" x14ac:dyDescent="0.25">
      <c r="E253" s="35"/>
    </row>
    <row r="254" spans="5:5" x14ac:dyDescent="0.25">
      <c r="E254" s="35"/>
    </row>
    <row r="255" spans="5:5" x14ac:dyDescent="0.25">
      <c r="E255" s="35"/>
    </row>
    <row r="256" spans="5:5" x14ac:dyDescent="0.25">
      <c r="E256" s="35"/>
    </row>
    <row r="257" spans="5:5" x14ac:dyDescent="0.25">
      <c r="E257" s="35"/>
    </row>
    <row r="258" spans="5:5" x14ac:dyDescent="0.25">
      <c r="E258" s="35"/>
    </row>
    <row r="259" spans="5:5" x14ac:dyDescent="0.25">
      <c r="E259" s="35"/>
    </row>
  </sheetData>
  <pageMargins left="0.7" right="0.7" top="0.75" bottom="0.75" header="0.3" footer="0.3"/>
  <pageSetup orientation="portrait" horizontalDpi="4294967293" verticalDpi="4294967293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2B399-7F78-4828-A800-175C79B6318D}">
  <sheetPr codeName="Sheet7"/>
  <dimension ref="A1:G259"/>
  <sheetViews>
    <sheetView workbookViewId="0">
      <selection activeCell="N15" sqref="N15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5" max="5" width="9.140625" style="36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38353</v>
      </c>
      <c r="C2">
        <v>54.7</v>
      </c>
      <c r="E2" s="29" t="str">
        <f t="shared" ref="E2:E33" si="0">IF(ROW(A2)&lt;13,"",AVERAGEIFS($C$2:$C$5000,$B$2:$B$5000,"&gt;"&amp;EDATE(B2,-12),$B$2:$B$5000,"&lt;="&amp;B2))</f>
        <v/>
      </c>
      <c r="F2" s="13">
        <f>INDEX(China[% Change],ROWS(China[% Change]),1)</f>
        <v>0</v>
      </c>
      <c r="G2" s="44">
        <f>INDEX(China[12 Mth Rolling Avg.],ROWS(China[12 Mth Rolling Avg.]),1)</f>
        <v>49.733333333333341</v>
      </c>
    </row>
    <row r="3" spans="1:7" x14ac:dyDescent="0.25">
      <c r="A3" t="s">
        <v>7</v>
      </c>
      <c r="B3" s="2">
        <v>38384</v>
      </c>
      <c r="C3">
        <v>54.5</v>
      </c>
      <c r="D3">
        <f>C3-C2</f>
        <v>-0.20000000000000284</v>
      </c>
      <c r="E3" s="30" t="str">
        <f t="shared" si="0"/>
        <v/>
      </c>
    </row>
    <row r="4" spans="1:7" x14ac:dyDescent="0.25">
      <c r="A4" t="s">
        <v>7</v>
      </c>
      <c r="B4" s="2">
        <v>38412</v>
      </c>
      <c r="C4">
        <v>57.9</v>
      </c>
      <c r="D4">
        <f t="shared" ref="D4:D67" si="1">C4-C3</f>
        <v>3.3999999999999986</v>
      </c>
      <c r="E4" s="29" t="str">
        <f t="shared" si="0"/>
        <v/>
      </c>
    </row>
    <row r="5" spans="1:7" x14ac:dyDescent="0.25">
      <c r="A5" t="s">
        <v>7</v>
      </c>
      <c r="B5" s="2">
        <v>38443</v>
      </c>
      <c r="C5">
        <v>56.7</v>
      </c>
      <c r="D5">
        <f t="shared" si="1"/>
        <v>-1.1999999999999957</v>
      </c>
      <c r="E5" s="30" t="str">
        <f t="shared" si="0"/>
        <v/>
      </c>
    </row>
    <row r="6" spans="1:7" x14ac:dyDescent="0.25">
      <c r="A6" t="s">
        <v>7</v>
      </c>
      <c r="B6" s="2">
        <v>38473</v>
      </c>
      <c r="C6">
        <v>52.9</v>
      </c>
      <c r="D6">
        <f t="shared" si="1"/>
        <v>-3.8000000000000043</v>
      </c>
      <c r="E6" s="29" t="str">
        <f t="shared" si="0"/>
        <v/>
      </c>
    </row>
    <row r="7" spans="1:7" x14ac:dyDescent="0.25">
      <c r="A7" t="s">
        <v>7</v>
      </c>
      <c r="B7" s="2">
        <v>38504</v>
      </c>
      <c r="C7">
        <v>51.7</v>
      </c>
      <c r="D7">
        <f t="shared" si="1"/>
        <v>-1.1999999999999957</v>
      </c>
      <c r="E7" s="30" t="str">
        <f t="shared" si="0"/>
        <v/>
      </c>
    </row>
    <row r="8" spans="1:7" x14ac:dyDescent="0.25">
      <c r="A8" t="s">
        <v>7</v>
      </c>
      <c r="B8" s="2">
        <v>44154</v>
      </c>
      <c r="C8" s="7">
        <v>51.8</v>
      </c>
      <c r="D8">
        <f t="shared" si="1"/>
        <v>9.9999999999994316E-2</v>
      </c>
      <c r="E8" s="29" t="str">
        <f t="shared" si="0"/>
        <v/>
      </c>
    </row>
    <row r="9" spans="1:7" x14ac:dyDescent="0.25">
      <c r="B9" s="2">
        <v>38565</v>
      </c>
      <c r="C9">
        <v>52.6</v>
      </c>
      <c r="D9">
        <f t="shared" si="1"/>
        <v>0.80000000000000426</v>
      </c>
      <c r="E9" s="30" t="str">
        <f t="shared" si="0"/>
        <v/>
      </c>
    </row>
    <row r="10" spans="1:7" x14ac:dyDescent="0.25">
      <c r="B10" s="2">
        <v>38596</v>
      </c>
      <c r="C10">
        <v>55.1</v>
      </c>
      <c r="D10">
        <f t="shared" si="1"/>
        <v>2.5</v>
      </c>
      <c r="E10" s="29" t="str">
        <f t="shared" si="0"/>
        <v/>
      </c>
    </row>
    <row r="11" spans="1:7" x14ac:dyDescent="0.25">
      <c r="B11" s="2">
        <v>38626</v>
      </c>
      <c r="C11">
        <v>54.1</v>
      </c>
      <c r="D11">
        <f t="shared" si="1"/>
        <v>-1</v>
      </c>
      <c r="E11" s="30" t="str">
        <f t="shared" si="0"/>
        <v/>
      </c>
    </row>
    <row r="12" spans="1:7" x14ac:dyDescent="0.25">
      <c r="B12" s="2">
        <v>38657</v>
      </c>
      <c r="C12">
        <v>54.1</v>
      </c>
      <c r="D12">
        <f t="shared" si="1"/>
        <v>0</v>
      </c>
      <c r="E12" s="29" t="str">
        <f t="shared" si="0"/>
        <v/>
      </c>
    </row>
    <row r="13" spans="1:7" x14ac:dyDescent="0.25">
      <c r="B13" s="2">
        <v>38687</v>
      </c>
      <c r="C13">
        <v>54.3</v>
      </c>
      <c r="D13">
        <f t="shared" si="1"/>
        <v>0.19999999999999574</v>
      </c>
      <c r="E13" s="30">
        <f t="shared" si="0"/>
        <v>54.418181818181822</v>
      </c>
    </row>
    <row r="14" spans="1:7" x14ac:dyDescent="0.25">
      <c r="B14" s="2">
        <v>38718</v>
      </c>
      <c r="C14">
        <v>52.1</v>
      </c>
      <c r="D14">
        <f t="shared" si="1"/>
        <v>-2.1999999999999957</v>
      </c>
      <c r="E14" s="29">
        <f t="shared" si="0"/>
        <v>54.181818181818194</v>
      </c>
    </row>
    <row r="15" spans="1:7" x14ac:dyDescent="0.25">
      <c r="B15" s="2">
        <v>38749</v>
      </c>
      <c r="C15">
        <v>52.1</v>
      </c>
      <c r="D15">
        <f t="shared" si="1"/>
        <v>0</v>
      </c>
      <c r="E15" s="30">
        <f t="shared" si="0"/>
        <v>53.963636363636375</v>
      </c>
    </row>
    <row r="16" spans="1:7" x14ac:dyDescent="0.25">
      <c r="B16" s="2">
        <v>38777</v>
      </c>
      <c r="C16">
        <v>55.3</v>
      </c>
      <c r="D16">
        <f t="shared" si="1"/>
        <v>3.1999999999999957</v>
      </c>
      <c r="E16" s="29">
        <f t="shared" si="0"/>
        <v>53.727272727272727</v>
      </c>
    </row>
    <row r="17" spans="2:5" x14ac:dyDescent="0.25">
      <c r="B17" s="2">
        <v>38808</v>
      </c>
      <c r="C17">
        <v>58.1</v>
      </c>
      <c r="D17">
        <f t="shared" si="1"/>
        <v>2.8000000000000043</v>
      </c>
      <c r="E17" s="30">
        <f t="shared" si="0"/>
        <v>53.854545454545466</v>
      </c>
    </row>
    <row r="18" spans="2:5" x14ac:dyDescent="0.25">
      <c r="B18" s="2">
        <v>38838</v>
      </c>
      <c r="C18">
        <v>54.8</v>
      </c>
      <c r="D18">
        <f t="shared" si="1"/>
        <v>-3.3000000000000043</v>
      </c>
      <c r="E18" s="29">
        <f t="shared" si="0"/>
        <v>54.027272727272731</v>
      </c>
    </row>
    <row r="19" spans="2:5" x14ac:dyDescent="0.25">
      <c r="B19" s="2">
        <v>38869</v>
      </c>
      <c r="C19">
        <v>54.1</v>
      </c>
      <c r="D19">
        <f t="shared" si="1"/>
        <v>-0.69999999999999574</v>
      </c>
      <c r="E19" s="30">
        <f t="shared" si="0"/>
        <v>54.24545454545455</v>
      </c>
    </row>
    <row r="20" spans="2:5" x14ac:dyDescent="0.25">
      <c r="B20" s="2">
        <v>38899</v>
      </c>
      <c r="C20">
        <v>52.4</v>
      </c>
      <c r="D20">
        <f t="shared" si="1"/>
        <v>-1.7000000000000028</v>
      </c>
      <c r="E20" s="29">
        <f t="shared" si="0"/>
        <v>54.091666666666669</v>
      </c>
    </row>
    <row r="21" spans="2:5" x14ac:dyDescent="0.25">
      <c r="B21" s="2">
        <v>38930</v>
      </c>
      <c r="C21">
        <v>53.1</v>
      </c>
      <c r="D21">
        <f t="shared" si="1"/>
        <v>0.70000000000000284</v>
      </c>
      <c r="E21" s="30">
        <f t="shared" si="0"/>
        <v>54.133333333333347</v>
      </c>
    </row>
    <row r="22" spans="2:5" x14ac:dyDescent="0.25">
      <c r="B22" s="2">
        <v>38961</v>
      </c>
      <c r="C22">
        <v>57</v>
      </c>
      <c r="D22">
        <f t="shared" si="1"/>
        <v>3.8999999999999986</v>
      </c>
      <c r="E22" s="29">
        <f t="shared" si="0"/>
        <v>54.291666666666679</v>
      </c>
    </row>
    <row r="23" spans="2:5" x14ac:dyDescent="0.25">
      <c r="B23" s="2">
        <v>38991</v>
      </c>
      <c r="C23">
        <v>54.7</v>
      </c>
      <c r="D23">
        <f t="shared" si="1"/>
        <v>-2.2999999999999972</v>
      </c>
      <c r="E23" s="30">
        <f t="shared" si="0"/>
        <v>54.341666666666669</v>
      </c>
    </row>
    <row r="24" spans="2:5" x14ac:dyDescent="0.25">
      <c r="B24" s="2">
        <v>39022</v>
      </c>
      <c r="C24">
        <v>55.3</v>
      </c>
      <c r="D24">
        <f t="shared" si="1"/>
        <v>0.59999999999999432</v>
      </c>
      <c r="E24" s="29">
        <f t="shared" si="0"/>
        <v>54.44166666666667</v>
      </c>
    </row>
    <row r="25" spans="2:5" x14ac:dyDescent="0.25">
      <c r="B25" s="2">
        <v>39052</v>
      </c>
      <c r="C25">
        <v>54.8</v>
      </c>
      <c r="D25">
        <f t="shared" si="1"/>
        <v>-0.5</v>
      </c>
      <c r="E25" s="30">
        <f t="shared" si="0"/>
        <v>54.483333333333327</v>
      </c>
    </row>
    <row r="26" spans="2:5" x14ac:dyDescent="0.25">
      <c r="B26" s="2">
        <v>39083</v>
      </c>
      <c r="C26">
        <v>55.1</v>
      </c>
      <c r="D26">
        <f t="shared" si="1"/>
        <v>0.30000000000000426</v>
      </c>
      <c r="E26" s="29">
        <f t="shared" si="0"/>
        <v>54.733333333333327</v>
      </c>
    </row>
    <row r="27" spans="2:5" x14ac:dyDescent="0.25">
      <c r="B27" s="2">
        <v>39114</v>
      </c>
      <c r="C27">
        <v>53.1</v>
      </c>
      <c r="D27">
        <f t="shared" si="1"/>
        <v>-2</v>
      </c>
      <c r="E27" s="30">
        <f t="shared" si="0"/>
        <v>54.81666666666667</v>
      </c>
    </row>
    <row r="28" spans="2:5" x14ac:dyDescent="0.25">
      <c r="B28" s="2">
        <v>39142</v>
      </c>
      <c r="C28">
        <v>56.1</v>
      </c>
      <c r="D28">
        <f t="shared" si="1"/>
        <v>3</v>
      </c>
      <c r="E28" s="29">
        <f t="shared" si="0"/>
        <v>54.883333333333333</v>
      </c>
    </row>
    <row r="29" spans="2:5" x14ac:dyDescent="0.25">
      <c r="B29" s="2">
        <v>39173</v>
      </c>
      <c r="C29">
        <v>58.6</v>
      </c>
      <c r="D29">
        <f t="shared" si="1"/>
        <v>2.5</v>
      </c>
      <c r="E29" s="30">
        <f t="shared" si="0"/>
        <v>54.925000000000004</v>
      </c>
    </row>
    <row r="30" spans="2:5" x14ac:dyDescent="0.25">
      <c r="B30" s="2">
        <v>39203</v>
      </c>
      <c r="C30">
        <v>55.7</v>
      </c>
      <c r="D30">
        <f t="shared" si="1"/>
        <v>-2.8999999999999986</v>
      </c>
      <c r="E30" s="29">
        <f t="shared" si="0"/>
        <v>55.000000000000007</v>
      </c>
    </row>
    <row r="31" spans="2:5" x14ac:dyDescent="0.25">
      <c r="B31" s="2">
        <v>39234</v>
      </c>
      <c r="C31">
        <v>54.5</v>
      </c>
      <c r="D31">
        <f t="shared" si="1"/>
        <v>-1.2000000000000028</v>
      </c>
      <c r="E31" s="30">
        <f t="shared" si="0"/>
        <v>55.033333333333339</v>
      </c>
    </row>
    <row r="32" spans="2:5" x14ac:dyDescent="0.25">
      <c r="B32" s="2">
        <v>39264</v>
      </c>
      <c r="C32">
        <v>53.3</v>
      </c>
      <c r="D32">
        <f t="shared" si="1"/>
        <v>-1.2000000000000028</v>
      </c>
      <c r="E32" s="29">
        <f t="shared" si="0"/>
        <v>55.108333333333341</v>
      </c>
    </row>
    <row r="33" spans="2:5" x14ac:dyDescent="0.25">
      <c r="B33" s="2">
        <v>39295</v>
      </c>
      <c r="C33">
        <v>54</v>
      </c>
      <c r="D33">
        <f t="shared" si="1"/>
        <v>0.70000000000000284</v>
      </c>
      <c r="E33" s="30">
        <f t="shared" si="0"/>
        <v>55.183333333333337</v>
      </c>
    </row>
    <row r="34" spans="2:5" x14ac:dyDescent="0.25">
      <c r="B34" s="2">
        <v>39326</v>
      </c>
      <c r="C34">
        <v>56.1</v>
      </c>
      <c r="D34">
        <f t="shared" si="1"/>
        <v>2.1000000000000014</v>
      </c>
      <c r="E34" s="29">
        <f t="shared" ref="E34:E65" si="2">IF(ROW(A34)&lt;13,"",AVERAGEIFS($C$2:$C$5000,$B$2:$B$5000,"&gt;"&amp;EDATE(B34,-12),$B$2:$B$5000,"&lt;="&amp;B34))</f>
        <v>55.108333333333341</v>
      </c>
    </row>
    <row r="35" spans="2:5" x14ac:dyDescent="0.25">
      <c r="B35" s="2">
        <v>39356</v>
      </c>
      <c r="C35">
        <v>53.2</v>
      </c>
      <c r="D35">
        <f t="shared" si="1"/>
        <v>-2.8999999999999986</v>
      </c>
      <c r="E35" s="30">
        <f t="shared" si="2"/>
        <v>54.983333333333341</v>
      </c>
    </row>
    <row r="36" spans="2:5" x14ac:dyDescent="0.25">
      <c r="B36" s="2">
        <v>39387</v>
      </c>
      <c r="C36">
        <v>55.4</v>
      </c>
      <c r="D36">
        <f t="shared" si="1"/>
        <v>2.1999999999999957</v>
      </c>
      <c r="E36" s="29">
        <f t="shared" si="2"/>
        <v>54.991666666666667</v>
      </c>
    </row>
    <row r="37" spans="2:5" x14ac:dyDescent="0.25">
      <c r="B37" s="2">
        <v>39417</v>
      </c>
      <c r="C37">
        <v>55.3</v>
      </c>
      <c r="D37">
        <f t="shared" si="1"/>
        <v>-0.10000000000000142</v>
      </c>
      <c r="E37" s="30">
        <f t="shared" si="2"/>
        <v>55.033333333333331</v>
      </c>
    </row>
    <row r="38" spans="2:5" x14ac:dyDescent="0.25">
      <c r="B38" s="2">
        <v>39448</v>
      </c>
      <c r="C38">
        <v>53</v>
      </c>
      <c r="D38">
        <f t="shared" si="1"/>
        <v>-2.2999999999999972</v>
      </c>
      <c r="E38" s="29">
        <f t="shared" si="2"/>
        <v>54.858333333333327</v>
      </c>
    </row>
    <row r="39" spans="2:5" x14ac:dyDescent="0.25">
      <c r="B39" s="2">
        <v>39479</v>
      </c>
      <c r="C39">
        <v>53.4</v>
      </c>
      <c r="D39">
        <f t="shared" si="1"/>
        <v>0.39999999999999858</v>
      </c>
      <c r="E39" s="30">
        <f t="shared" si="2"/>
        <v>54.883333333333326</v>
      </c>
    </row>
    <row r="40" spans="2:5" x14ac:dyDescent="0.25">
      <c r="B40" s="2">
        <v>39508</v>
      </c>
      <c r="C40">
        <v>58.4</v>
      </c>
      <c r="D40">
        <f t="shared" si="1"/>
        <v>5</v>
      </c>
      <c r="E40" s="29">
        <f t="shared" si="2"/>
        <v>55.074999999999996</v>
      </c>
    </row>
    <row r="41" spans="2:5" x14ac:dyDescent="0.25">
      <c r="B41" s="2">
        <v>39539</v>
      </c>
      <c r="C41">
        <v>59.2</v>
      </c>
      <c r="D41">
        <f t="shared" si="1"/>
        <v>0.80000000000000426</v>
      </c>
      <c r="E41" s="30">
        <f t="shared" si="2"/>
        <v>55.125</v>
      </c>
    </row>
    <row r="42" spans="2:5" x14ac:dyDescent="0.25">
      <c r="B42" s="2">
        <v>39569</v>
      </c>
      <c r="C42">
        <v>53.3</v>
      </c>
      <c r="D42">
        <f t="shared" si="1"/>
        <v>-5.9000000000000057</v>
      </c>
      <c r="E42" s="29">
        <f t="shared" si="2"/>
        <v>54.925000000000004</v>
      </c>
    </row>
    <row r="43" spans="2:5" x14ac:dyDescent="0.25">
      <c r="B43" s="2">
        <v>39600</v>
      </c>
      <c r="C43">
        <v>52</v>
      </c>
      <c r="D43">
        <f t="shared" si="1"/>
        <v>-1.2999999999999972</v>
      </c>
      <c r="E43" s="30">
        <f t="shared" si="2"/>
        <v>54.716666666666661</v>
      </c>
    </row>
    <row r="44" spans="2:5" x14ac:dyDescent="0.25">
      <c r="B44" s="2">
        <v>39630</v>
      </c>
      <c r="C44">
        <v>48.4</v>
      </c>
      <c r="D44">
        <f t="shared" si="1"/>
        <v>-3.6000000000000014</v>
      </c>
      <c r="E44" s="29">
        <f t="shared" si="2"/>
        <v>54.30833333333333</v>
      </c>
    </row>
    <row r="45" spans="2:5" x14ac:dyDescent="0.25">
      <c r="B45" s="2">
        <v>39661</v>
      </c>
      <c r="C45">
        <v>48.4</v>
      </c>
      <c r="D45">
        <f t="shared" si="1"/>
        <v>0</v>
      </c>
      <c r="E45" s="30">
        <f t="shared" si="2"/>
        <v>53.841666666666661</v>
      </c>
    </row>
    <row r="46" spans="2:5" x14ac:dyDescent="0.25">
      <c r="B46" s="2">
        <v>39692</v>
      </c>
      <c r="C46">
        <v>51.2</v>
      </c>
      <c r="D46">
        <f t="shared" si="1"/>
        <v>2.8000000000000043</v>
      </c>
      <c r="E46" s="29">
        <f t="shared" si="2"/>
        <v>53.43333333333333</v>
      </c>
    </row>
    <row r="47" spans="2:5" x14ac:dyDescent="0.25">
      <c r="B47" s="2">
        <v>39722</v>
      </c>
      <c r="C47">
        <v>44.6</v>
      </c>
      <c r="D47">
        <f t="shared" si="1"/>
        <v>-6.6000000000000014</v>
      </c>
      <c r="E47" s="30">
        <f t="shared" si="2"/>
        <v>52.716666666666669</v>
      </c>
    </row>
    <row r="48" spans="2:5" x14ac:dyDescent="0.25">
      <c r="B48" s="2">
        <v>39753</v>
      </c>
      <c r="C48">
        <v>38.799999999999997</v>
      </c>
      <c r="D48">
        <f t="shared" si="1"/>
        <v>-5.8000000000000043</v>
      </c>
      <c r="E48" s="29">
        <f t="shared" si="2"/>
        <v>51.333333333333336</v>
      </c>
    </row>
    <row r="49" spans="2:5" x14ac:dyDescent="0.25">
      <c r="B49" s="2">
        <v>39783</v>
      </c>
      <c r="C49">
        <v>41.2</v>
      </c>
      <c r="D49">
        <f t="shared" si="1"/>
        <v>2.4000000000000057</v>
      </c>
      <c r="E49" s="30">
        <f t="shared" si="2"/>
        <v>50.158333333333331</v>
      </c>
    </row>
    <row r="50" spans="2:5" x14ac:dyDescent="0.25">
      <c r="B50" s="2">
        <v>39814</v>
      </c>
      <c r="C50">
        <v>45.3</v>
      </c>
      <c r="D50">
        <f t="shared" si="1"/>
        <v>4.0999999999999943</v>
      </c>
      <c r="E50" s="29">
        <f t="shared" si="2"/>
        <v>49.516666666666659</v>
      </c>
    </row>
    <row r="51" spans="2:5" x14ac:dyDescent="0.25">
      <c r="B51" s="2">
        <v>39845</v>
      </c>
      <c r="C51">
        <v>49</v>
      </c>
      <c r="D51">
        <f t="shared" si="1"/>
        <v>3.7000000000000028</v>
      </c>
      <c r="E51" s="30">
        <f t="shared" si="2"/>
        <v>49.15</v>
      </c>
    </row>
    <row r="52" spans="2:5" x14ac:dyDescent="0.25">
      <c r="B52" s="2">
        <v>39873</v>
      </c>
      <c r="C52">
        <v>52.4</v>
      </c>
      <c r="D52">
        <f t="shared" si="1"/>
        <v>3.3999999999999986</v>
      </c>
      <c r="E52" s="29">
        <f t="shared" si="2"/>
        <v>48.650000000000006</v>
      </c>
    </row>
    <row r="53" spans="2:5" x14ac:dyDescent="0.25">
      <c r="B53" s="2">
        <v>39904</v>
      </c>
      <c r="C53">
        <v>53.5</v>
      </c>
      <c r="D53">
        <f t="shared" si="1"/>
        <v>1.1000000000000014</v>
      </c>
      <c r="E53" s="30">
        <f t="shared" si="2"/>
        <v>48.175000000000004</v>
      </c>
    </row>
    <row r="54" spans="2:5" x14ac:dyDescent="0.25">
      <c r="B54" s="2">
        <v>39934</v>
      </c>
      <c r="C54">
        <v>53.1</v>
      </c>
      <c r="D54">
        <f t="shared" si="1"/>
        <v>-0.39999999999999858</v>
      </c>
      <c r="E54" s="29">
        <f t="shared" si="2"/>
        <v>48.158333333333331</v>
      </c>
    </row>
    <row r="55" spans="2:5" x14ac:dyDescent="0.25">
      <c r="B55" s="2">
        <v>39965</v>
      </c>
      <c r="C55">
        <v>53.2</v>
      </c>
      <c r="D55">
        <f t="shared" si="1"/>
        <v>0.10000000000000142</v>
      </c>
      <c r="E55" s="30">
        <f t="shared" si="2"/>
        <v>48.258333333333333</v>
      </c>
    </row>
    <row r="56" spans="2:5" x14ac:dyDescent="0.25">
      <c r="B56" s="2">
        <v>39995</v>
      </c>
      <c r="C56">
        <v>53.3</v>
      </c>
      <c r="D56">
        <f t="shared" si="1"/>
        <v>9.9999999999994316E-2</v>
      </c>
      <c r="E56" s="29">
        <f t="shared" si="2"/>
        <v>48.666666666666664</v>
      </c>
    </row>
    <row r="57" spans="2:5" x14ac:dyDescent="0.25">
      <c r="B57" s="2">
        <v>40026</v>
      </c>
      <c r="C57">
        <v>54</v>
      </c>
      <c r="D57">
        <f t="shared" si="1"/>
        <v>0.70000000000000284</v>
      </c>
      <c r="E57" s="30">
        <f t="shared" si="2"/>
        <v>49.133333333333333</v>
      </c>
    </row>
    <row r="58" spans="2:5" x14ac:dyDescent="0.25">
      <c r="B58" s="2">
        <v>40057</v>
      </c>
      <c r="C58">
        <v>54.3</v>
      </c>
      <c r="D58">
        <f t="shared" si="1"/>
        <v>0.29999999999999716</v>
      </c>
      <c r="E58" s="29">
        <f t="shared" si="2"/>
        <v>49.391666666666673</v>
      </c>
    </row>
    <row r="59" spans="2:5" x14ac:dyDescent="0.25">
      <c r="B59" s="2">
        <v>40087</v>
      </c>
      <c r="C59">
        <v>55.2</v>
      </c>
      <c r="D59">
        <f t="shared" si="1"/>
        <v>0.90000000000000568</v>
      </c>
      <c r="E59" s="30">
        <f t="shared" si="2"/>
        <v>50.275000000000006</v>
      </c>
    </row>
    <row r="60" spans="2:5" x14ac:dyDescent="0.25">
      <c r="B60" s="2">
        <v>40118</v>
      </c>
      <c r="C60">
        <v>55.2</v>
      </c>
      <c r="D60">
        <f t="shared" si="1"/>
        <v>0</v>
      </c>
      <c r="E60" s="29">
        <f t="shared" si="2"/>
        <v>51.641666666666673</v>
      </c>
    </row>
    <row r="61" spans="2:5" x14ac:dyDescent="0.25">
      <c r="B61" s="2">
        <v>40148</v>
      </c>
      <c r="C61">
        <v>56.6</v>
      </c>
      <c r="D61">
        <f t="shared" si="1"/>
        <v>1.3999999999999986</v>
      </c>
      <c r="E61" s="30">
        <f t="shared" si="2"/>
        <v>52.925000000000011</v>
      </c>
    </row>
    <row r="62" spans="2:5" x14ac:dyDescent="0.25">
      <c r="B62" s="2">
        <v>40179</v>
      </c>
      <c r="C62">
        <v>55.8</v>
      </c>
      <c r="D62">
        <f t="shared" si="1"/>
        <v>-0.80000000000000426</v>
      </c>
      <c r="E62" s="29">
        <f t="shared" si="2"/>
        <v>53.800000000000004</v>
      </c>
    </row>
    <row r="63" spans="2:5" x14ac:dyDescent="0.25">
      <c r="B63" s="2">
        <v>40210</v>
      </c>
      <c r="C63">
        <v>52</v>
      </c>
      <c r="D63">
        <f t="shared" si="1"/>
        <v>-3.7999999999999972</v>
      </c>
      <c r="E63" s="30">
        <f t="shared" si="2"/>
        <v>54.04999999999999</v>
      </c>
    </row>
    <row r="64" spans="2:5" x14ac:dyDescent="0.25">
      <c r="B64" s="2">
        <v>40238</v>
      </c>
      <c r="C64">
        <v>55.1</v>
      </c>
      <c r="D64">
        <f t="shared" si="1"/>
        <v>3.1000000000000014</v>
      </c>
      <c r="E64" s="29">
        <f t="shared" si="2"/>
        <v>54.275000000000006</v>
      </c>
    </row>
    <row r="65" spans="2:5" x14ac:dyDescent="0.25">
      <c r="B65" s="2">
        <v>40269</v>
      </c>
      <c r="C65">
        <v>55.7</v>
      </c>
      <c r="D65">
        <f t="shared" si="1"/>
        <v>0.60000000000000142</v>
      </c>
      <c r="E65" s="30">
        <f t="shared" si="2"/>
        <v>54.458333333333343</v>
      </c>
    </row>
    <row r="66" spans="2:5" x14ac:dyDescent="0.25">
      <c r="B66" s="2">
        <v>40299</v>
      </c>
      <c r="C66">
        <v>53.9</v>
      </c>
      <c r="D66">
        <f t="shared" si="1"/>
        <v>-1.8000000000000043</v>
      </c>
      <c r="E66" s="29">
        <f t="shared" ref="E66:E97" si="3">IF(ROW(A66)&lt;13,"",AVERAGEIFS($C$2:$C$5000,$B$2:$B$5000,"&gt;"&amp;EDATE(B66,-12),$B$2:$B$5000,"&lt;="&amp;B66))</f>
        <v>54.525000000000006</v>
      </c>
    </row>
    <row r="67" spans="2:5" x14ac:dyDescent="0.25">
      <c r="B67" s="2">
        <v>40330</v>
      </c>
      <c r="C67">
        <v>52.1</v>
      </c>
      <c r="D67">
        <f t="shared" si="1"/>
        <v>-1.7999999999999972</v>
      </c>
      <c r="E67" s="30">
        <f t="shared" si="3"/>
        <v>54.433333333333337</v>
      </c>
    </row>
    <row r="68" spans="2:5" x14ac:dyDescent="0.25">
      <c r="B68" s="2">
        <v>40360</v>
      </c>
      <c r="C68">
        <v>51.2</v>
      </c>
      <c r="D68">
        <f t="shared" ref="D68:D131" si="4">C68-C67</f>
        <v>-0.89999999999999858</v>
      </c>
      <c r="E68" s="29">
        <f t="shared" si="3"/>
        <v>54.258333333333347</v>
      </c>
    </row>
    <row r="69" spans="2:5" x14ac:dyDescent="0.25">
      <c r="B69" s="2">
        <v>40391</v>
      </c>
      <c r="C69">
        <v>51.7</v>
      </c>
      <c r="D69">
        <f t="shared" si="4"/>
        <v>0.5</v>
      </c>
      <c r="E69" s="30">
        <f t="shared" si="3"/>
        <v>54.06666666666667</v>
      </c>
    </row>
    <row r="70" spans="2:5" x14ac:dyDescent="0.25">
      <c r="B70" s="2">
        <v>40422</v>
      </c>
      <c r="C70">
        <v>53.8</v>
      </c>
      <c r="D70">
        <f t="shared" si="4"/>
        <v>2.0999999999999943</v>
      </c>
      <c r="E70" s="29">
        <f t="shared" si="3"/>
        <v>54.025000000000006</v>
      </c>
    </row>
    <row r="71" spans="2:5" x14ac:dyDescent="0.25">
      <c r="B71" s="2">
        <v>40452</v>
      </c>
      <c r="C71">
        <v>54.7</v>
      </c>
      <c r="D71">
        <f t="shared" si="4"/>
        <v>0.90000000000000568</v>
      </c>
      <c r="E71" s="30">
        <f t="shared" si="3"/>
        <v>53.983333333333341</v>
      </c>
    </row>
    <row r="72" spans="2:5" x14ac:dyDescent="0.25">
      <c r="B72" s="2">
        <v>40483</v>
      </c>
      <c r="C72">
        <v>55.2</v>
      </c>
      <c r="D72">
        <f t="shared" si="4"/>
        <v>0.5</v>
      </c>
      <c r="E72" s="29">
        <f t="shared" si="3"/>
        <v>53.983333333333341</v>
      </c>
    </row>
    <row r="73" spans="2:5" x14ac:dyDescent="0.25">
      <c r="B73" s="2">
        <v>40513</v>
      </c>
      <c r="C73">
        <v>53.9</v>
      </c>
      <c r="D73">
        <f t="shared" si="4"/>
        <v>-1.3000000000000043</v>
      </c>
      <c r="E73" s="30">
        <f t="shared" si="3"/>
        <v>53.758333333333333</v>
      </c>
    </row>
    <row r="74" spans="2:5" x14ac:dyDescent="0.25">
      <c r="B74" s="2">
        <v>40544</v>
      </c>
      <c r="C74">
        <v>52.9</v>
      </c>
      <c r="D74">
        <f t="shared" si="4"/>
        <v>-1</v>
      </c>
      <c r="E74" s="29">
        <f t="shared" si="3"/>
        <v>53.516666666666659</v>
      </c>
    </row>
    <row r="75" spans="2:5" x14ac:dyDescent="0.25">
      <c r="B75" s="2">
        <v>40575</v>
      </c>
      <c r="C75">
        <v>52.2</v>
      </c>
      <c r="D75">
        <f t="shared" si="4"/>
        <v>-0.69999999999999574</v>
      </c>
      <c r="E75" s="30">
        <f t="shared" si="3"/>
        <v>53.533333333333331</v>
      </c>
    </row>
    <row r="76" spans="2:5" x14ac:dyDescent="0.25">
      <c r="B76" s="2">
        <v>40603</v>
      </c>
      <c r="C76">
        <v>53.4</v>
      </c>
      <c r="D76">
        <f t="shared" si="4"/>
        <v>1.1999999999999957</v>
      </c>
      <c r="E76" s="29">
        <f t="shared" si="3"/>
        <v>53.391666666666659</v>
      </c>
    </row>
    <row r="77" spans="2:5" x14ac:dyDescent="0.25">
      <c r="B77" s="2">
        <v>40634</v>
      </c>
      <c r="C77">
        <v>52.9</v>
      </c>
      <c r="D77">
        <f t="shared" si="4"/>
        <v>-0.5</v>
      </c>
      <c r="E77" s="30">
        <f t="shared" si="3"/>
        <v>53.158333333333324</v>
      </c>
    </row>
    <row r="78" spans="2:5" x14ac:dyDescent="0.25">
      <c r="B78" s="2">
        <v>40664</v>
      </c>
      <c r="C78">
        <v>52</v>
      </c>
      <c r="D78">
        <f t="shared" si="4"/>
        <v>-0.89999999999999858</v>
      </c>
      <c r="E78" s="29">
        <f t="shared" si="3"/>
        <v>52.999999999999993</v>
      </c>
    </row>
    <row r="79" spans="2:5" x14ac:dyDescent="0.25">
      <c r="B79" s="2">
        <v>40695</v>
      </c>
      <c r="C79">
        <v>50.9</v>
      </c>
      <c r="D79">
        <f t="shared" si="4"/>
        <v>-1.1000000000000014</v>
      </c>
      <c r="E79" s="30">
        <f t="shared" si="3"/>
        <v>52.899999999999984</v>
      </c>
    </row>
    <row r="80" spans="2:5" x14ac:dyDescent="0.25">
      <c r="B80" s="2">
        <v>40725</v>
      </c>
      <c r="C80">
        <v>50.7</v>
      </c>
      <c r="D80">
        <f t="shared" si="4"/>
        <v>-0.19999999999999574</v>
      </c>
      <c r="E80" s="29">
        <f t="shared" si="3"/>
        <v>52.85833333333332</v>
      </c>
    </row>
    <row r="81" spans="2:5" x14ac:dyDescent="0.25">
      <c r="B81" s="2">
        <v>40756</v>
      </c>
      <c r="C81">
        <v>50.9</v>
      </c>
      <c r="D81">
        <f t="shared" si="4"/>
        <v>0.19999999999999574</v>
      </c>
      <c r="E81" s="30">
        <f t="shared" si="3"/>
        <v>52.791666666666664</v>
      </c>
    </row>
    <row r="82" spans="2:5" x14ac:dyDescent="0.25">
      <c r="B82" s="2">
        <v>40787</v>
      </c>
      <c r="C82">
        <v>51.2</v>
      </c>
      <c r="D82">
        <f t="shared" si="4"/>
        <v>0.30000000000000426</v>
      </c>
      <c r="E82" s="29">
        <f t="shared" si="3"/>
        <v>52.574999999999996</v>
      </c>
    </row>
    <row r="83" spans="2:5" x14ac:dyDescent="0.25">
      <c r="B83" s="2">
        <v>40817</v>
      </c>
      <c r="C83">
        <v>50.4</v>
      </c>
      <c r="D83">
        <f t="shared" si="4"/>
        <v>-0.80000000000000426</v>
      </c>
      <c r="E83" s="30">
        <f t="shared" si="3"/>
        <v>52.216666666666661</v>
      </c>
    </row>
    <row r="84" spans="2:5" x14ac:dyDescent="0.25">
      <c r="B84" s="2">
        <v>40848</v>
      </c>
      <c r="C84">
        <v>49</v>
      </c>
      <c r="D84">
        <f t="shared" si="4"/>
        <v>-1.3999999999999986</v>
      </c>
      <c r="E84" s="29">
        <f t="shared" si="3"/>
        <v>51.699999999999996</v>
      </c>
    </row>
    <row r="85" spans="2:5" x14ac:dyDescent="0.25">
      <c r="B85" s="2">
        <v>40878</v>
      </c>
      <c r="C85">
        <v>50.3</v>
      </c>
      <c r="D85">
        <f t="shared" si="4"/>
        <v>1.2999999999999972</v>
      </c>
      <c r="E85" s="30">
        <f t="shared" si="3"/>
        <v>51.399999999999984</v>
      </c>
    </row>
    <row r="86" spans="2:5" x14ac:dyDescent="0.25">
      <c r="B86" s="2">
        <v>40909</v>
      </c>
      <c r="C86">
        <v>50.5</v>
      </c>
      <c r="D86">
        <f t="shared" si="4"/>
        <v>0.20000000000000284</v>
      </c>
      <c r="E86" s="29">
        <f t="shared" si="3"/>
        <v>51.199999999999989</v>
      </c>
    </row>
    <row r="87" spans="2:5" x14ac:dyDescent="0.25">
      <c r="B87" s="2">
        <v>40940</v>
      </c>
      <c r="C87">
        <v>51</v>
      </c>
      <c r="D87">
        <f t="shared" si="4"/>
        <v>0.5</v>
      </c>
      <c r="E87" s="30">
        <f t="shared" si="3"/>
        <v>51.1</v>
      </c>
    </row>
    <row r="88" spans="2:5" x14ac:dyDescent="0.25">
      <c r="B88" s="2">
        <v>40969</v>
      </c>
      <c r="C88">
        <v>53.1</v>
      </c>
      <c r="D88">
        <f t="shared" si="4"/>
        <v>2.1000000000000014</v>
      </c>
      <c r="E88" s="29">
        <f t="shared" si="3"/>
        <v>51.074999999999996</v>
      </c>
    </row>
    <row r="89" spans="2:5" x14ac:dyDescent="0.25">
      <c r="B89" s="2">
        <v>41000</v>
      </c>
      <c r="C89">
        <v>53.3</v>
      </c>
      <c r="D89">
        <f t="shared" si="4"/>
        <v>0.19999999999999574</v>
      </c>
      <c r="E89" s="30">
        <f t="shared" si="3"/>
        <v>51.108333333333327</v>
      </c>
    </row>
    <row r="90" spans="2:5" x14ac:dyDescent="0.25">
      <c r="B90" s="2">
        <v>41030</v>
      </c>
      <c r="C90">
        <v>50.4</v>
      </c>
      <c r="D90">
        <f t="shared" si="4"/>
        <v>-2.8999999999999986</v>
      </c>
      <c r="E90" s="29">
        <f t="shared" si="3"/>
        <v>50.975000000000001</v>
      </c>
    </row>
    <row r="91" spans="2:5" x14ac:dyDescent="0.25">
      <c r="B91" s="2">
        <v>41061</v>
      </c>
      <c r="C91">
        <v>50.2</v>
      </c>
      <c r="D91">
        <f t="shared" si="4"/>
        <v>-0.19999999999999574</v>
      </c>
      <c r="E91" s="30">
        <f t="shared" si="3"/>
        <v>50.916666666666679</v>
      </c>
    </row>
    <row r="92" spans="2:5" x14ac:dyDescent="0.25">
      <c r="B92" s="2">
        <v>41091</v>
      </c>
      <c r="C92">
        <v>50.1</v>
      </c>
      <c r="D92">
        <f t="shared" si="4"/>
        <v>-0.10000000000000142</v>
      </c>
      <c r="E92" s="29">
        <f t="shared" si="3"/>
        <v>50.866666666666674</v>
      </c>
    </row>
    <row r="93" spans="2:5" x14ac:dyDescent="0.25">
      <c r="B93" s="2">
        <v>41122</v>
      </c>
      <c r="C93">
        <v>49.2</v>
      </c>
      <c r="D93">
        <f t="shared" si="4"/>
        <v>-0.89999999999999858</v>
      </c>
      <c r="E93" s="30">
        <f t="shared" si="3"/>
        <v>50.725000000000001</v>
      </c>
    </row>
    <row r="94" spans="2:5" x14ac:dyDescent="0.25">
      <c r="B94" s="2">
        <v>41153</v>
      </c>
      <c r="C94">
        <v>49.8</v>
      </c>
      <c r="D94">
        <f t="shared" si="4"/>
        <v>0.59999999999999432</v>
      </c>
      <c r="E94" s="29">
        <f t="shared" si="3"/>
        <v>50.608333333333327</v>
      </c>
    </row>
    <row r="95" spans="2:5" x14ac:dyDescent="0.25">
      <c r="B95" s="2">
        <v>41183</v>
      </c>
      <c r="C95">
        <v>50.2</v>
      </c>
      <c r="D95">
        <f t="shared" si="4"/>
        <v>0.40000000000000568</v>
      </c>
      <c r="E95" s="30">
        <f t="shared" si="3"/>
        <v>50.591666666666669</v>
      </c>
    </row>
    <row r="96" spans="2:5" x14ac:dyDescent="0.25">
      <c r="B96" s="2">
        <v>41214</v>
      </c>
      <c r="C96">
        <v>50.6</v>
      </c>
      <c r="D96">
        <f t="shared" si="4"/>
        <v>0.39999999999999858</v>
      </c>
      <c r="E96" s="29">
        <f t="shared" si="3"/>
        <v>50.725000000000001</v>
      </c>
    </row>
    <row r="97" spans="2:5" x14ac:dyDescent="0.25">
      <c r="B97" s="2">
        <v>41244</v>
      </c>
      <c r="C97">
        <v>50.6</v>
      </c>
      <c r="D97">
        <f t="shared" si="4"/>
        <v>0</v>
      </c>
      <c r="E97" s="30">
        <f t="shared" si="3"/>
        <v>50.75</v>
      </c>
    </row>
    <row r="98" spans="2:5" x14ac:dyDescent="0.25">
      <c r="B98" s="2">
        <v>41275</v>
      </c>
      <c r="C98">
        <v>50.4</v>
      </c>
      <c r="D98">
        <f t="shared" si="4"/>
        <v>-0.20000000000000284</v>
      </c>
      <c r="E98" s="29">
        <f t="shared" ref="E98:E129" si="5">IF(ROW(A98)&lt;13,"",AVERAGEIFS($C$2:$C$5000,$B$2:$B$5000,"&gt;"&amp;EDATE(B98,-12),$B$2:$B$5000,"&lt;="&amp;B98))</f>
        <v>50.741666666666667</v>
      </c>
    </row>
    <row r="99" spans="2:5" x14ac:dyDescent="0.25">
      <c r="B99" s="2">
        <v>41306</v>
      </c>
      <c r="C99">
        <v>50.1</v>
      </c>
      <c r="D99">
        <f t="shared" si="4"/>
        <v>-0.29999999999999716</v>
      </c>
      <c r="E99" s="30">
        <f t="shared" si="5"/>
        <v>50.666666666666679</v>
      </c>
    </row>
    <row r="100" spans="2:5" x14ac:dyDescent="0.25">
      <c r="B100" s="2">
        <v>41334</v>
      </c>
      <c r="C100">
        <v>50.9</v>
      </c>
      <c r="D100">
        <f t="shared" si="4"/>
        <v>0.79999999999999716</v>
      </c>
      <c r="E100" s="29">
        <f t="shared" si="5"/>
        <v>50.483333333333327</v>
      </c>
    </row>
    <row r="101" spans="2:5" x14ac:dyDescent="0.25">
      <c r="B101" s="2">
        <v>41365</v>
      </c>
      <c r="C101">
        <v>50.6</v>
      </c>
      <c r="D101">
        <f t="shared" si="4"/>
        <v>-0.29999999999999716</v>
      </c>
      <c r="E101" s="30">
        <f t="shared" si="5"/>
        <v>50.258333333333333</v>
      </c>
    </row>
    <row r="102" spans="2:5" x14ac:dyDescent="0.25">
      <c r="B102" s="2">
        <v>41395</v>
      </c>
      <c r="C102">
        <v>50.8</v>
      </c>
      <c r="D102">
        <f t="shared" si="4"/>
        <v>0.19999999999999574</v>
      </c>
      <c r="E102" s="29">
        <f t="shared" si="5"/>
        <v>50.291666666666664</v>
      </c>
    </row>
    <row r="103" spans="2:5" x14ac:dyDescent="0.25">
      <c r="B103" s="2">
        <v>41426</v>
      </c>
      <c r="C103">
        <v>50.1</v>
      </c>
      <c r="D103">
        <f t="shared" si="4"/>
        <v>-0.69999999999999574</v>
      </c>
      <c r="E103" s="30">
        <f t="shared" si="5"/>
        <v>50.283333333333331</v>
      </c>
    </row>
    <row r="104" spans="2:5" x14ac:dyDescent="0.25">
      <c r="B104" s="2">
        <v>41456</v>
      </c>
      <c r="C104">
        <v>50.3</v>
      </c>
      <c r="D104">
        <f t="shared" si="4"/>
        <v>0.19999999999999574</v>
      </c>
      <c r="E104" s="29">
        <f t="shared" si="5"/>
        <v>50.29999999999999</v>
      </c>
    </row>
    <row r="105" spans="2:5" x14ac:dyDescent="0.25">
      <c r="B105" s="2">
        <v>41487</v>
      </c>
      <c r="C105">
        <v>51</v>
      </c>
      <c r="D105">
        <f t="shared" si="4"/>
        <v>0.70000000000000284</v>
      </c>
      <c r="E105" s="30">
        <f t="shared" si="5"/>
        <v>50.449999999999996</v>
      </c>
    </row>
    <row r="106" spans="2:5" x14ac:dyDescent="0.25">
      <c r="B106" s="2">
        <v>41518</v>
      </c>
      <c r="C106">
        <v>51.1</v>
      </c>
      <c r="D106">
        <f t="shared" si="4"/>
        <v>0.10000000000000142</v>
      </c>
      <c r="E106" s="29">
        <f t="shared" si="5"/>
        <v>50.558333333333344</v>
      </c>
    </row>
    <row r="107" spans="2:5" x14ac:dyDescent="0.25">
      <c r="B107" s="2">
        <v>41548</v>
      </c>
      <c r="C107">
        <v>51.4</v>
      </c>
      <c r="D107">
        <f t="shared" si="4"/>
        <v>0.29999999999999716</v>
      </c>
      <c r="E107" s="30">
        <f t="shared" si="5"/>
        <v>50.658333333333331</v>
      </c>
    </row>
    <row r="108" spans="2:5" x14ac:dyDescent="0.25">
      <c r="B108" s="2">
        <v>41579</v>
      </c>
      <c r="C108">
        <v>51.4</v>
      </c>
      <c r="D108">
        <f t="shared" si="4"/>
        <v>0</v>
      </c>
      <c r="E108" s="29">
        <f t="shared" si="5"/>
        <v>50.725000000000001</v>
      </c>
    </row>
    <row r="109" spans="2:5" x14ac:dyDescent="0.25">
      <c r="B109" s="2">
        <v>41609</v>
      </c>
      <c r="C109">
        <v>51</v>
      </c>
      <c r="D109">
        <f t="shared" si="4"/>
        <v>-0.39999999999999858</v>
      </c>
      <c r="E109" s="30">
        <f t="shared" si="5"/>
        <v>50.758333333333333</v>
      </c>
    </row>
    <row r="110" spans="2:5" x14ac:dyDescent="0.25">
      <c r="B110" s="2">
        <v>41640</v>
      </c>
      <c r="C110">
        <v>50.5</v>
      </c>
      <c r="D110">
        <f t="shared" si="4"/>
        <v>-0.5</v>
      </c>
      <c r="E110" s="29">
        <f t="shared" si="5"/>
        <v>50.766666666666659</v>
      </c>
    </row>
    <row r="111" spans="2:5" x14ac:dyDescent="0.25">
      <c r="B111" s="2">
        <v>41671</v>
      </c>
      <c r="C111">
        <v>50.2</v>
      </c>
      <c r="D111">
        <f t="shared" si="4"/>
        <v>-0.29999999999999716</v>
      </c>
      <c r="E111" s="30">
        <f t="shared" si="5"/>
        <v>50.774999999999999</v>
      </c>
    </row>
    <row r="112" spans="2:5" x14ac:dyDescent="0.25">
      <c r="B112" s="2">
        <v>41699</v>
      </c>
      <c r="C112">
        <v>50.3</v>
      </c>
      <c r="D112">
        <f t="shared" si="4"/>
        <v>9.9999999999994316E-2</v>
      </c>
      <c r="E112" s="29">
        <f t="shared" si="5"/>
        <v>50.724999999999994</v>
      </c>
    </row>
    <row r="113" spans="2:5" x14ac:dyDescent="0.25">
      <c r="B113" s="2">
        <v>41730</v>
      </c>
      <c r="C113">
        <v>50.4</v>
      </c>
      <c r="D113">
        <f t="shared" si="4"/>
        <v>0.10000000000000142</v>
      </c>
      <c r="E113" s="30">
        <f t="shared" si="5"/>
        <v>50.708333333333321</v>
      </c>
    </row>
    <row r="114" spans="2:5" x14ac:dyDescent="0.25">
      <c r="B114" s="2">
        <v>41760</v>
      </c>
      <c r="C114">
        <v>50.8</v>
      </c>
      <c r="D114">
        <f t="shared" si="4"/>
        <v>0.39999999999999858</v>
      </c>
      <c r="E114" s="29">
        <f t="shared" si="5"/>
        <v>50.708333333333336</v>
      </c>
    </row>
    <row r="115" spans="2:5" x14ac:dyDescent="0.25">
      <c r="B115" s="2">
        <v>41791</v>
      </c>
      <c r="C115">
        <v>51</v>
      </c>
      <c r="D115">
        <f t="shared" si="4"/>
        <v>0.20000000000000284</v>
      </c>
      <c r="E115" s="30">
        <f t="shared" si="5"/>
        <v>50.783333333333331</v>
      </c>
    </row>
    <row r="116" spans="2:5" x14ac:dyDescent="0.25">
      <c r="B116" s="2">
        <v>41821</v>
      </c>
      <c r="C116">
        <v>51.7</v>
      </c>
      <c r="D116">
        <f t="shared" si="4"/>
        <v>0.70000000000000284</v>
      </c>
      <c r="E116" s="29">
        <f t="shared" si="5"/>
        <v>50.9</v>
      </c>
    </row>
    <row r="117" spans="2:5" x14ac:dyDescent="0.25">
      <c r="B117" s="2">
        <v>41852</v>
      </c>
      <c r="C117">
        <v>51.1</v>
      </c>
      <c r="D117">
        <f t="shared" si="4"/>
        <v>-0.60000000000000142</v>
      </c>
      <c r="E117" s="30">
        <f t="shared" si="5"/>
        <v>50.908333333333339</v>
      </c>
    </row>
    <row r="118" spans="2:5" x14ac:dyDescent="0.25">
      <c r="B118" s="2">
        <v>41883</v>
      </c>
      <c r="C118">
        <v>51.1</v>
      </c>
      <c r="D118">
        <f t="shared" si="4"/>
        <v>0</v>
      </c>
      <c r="E118" s="29">
        <f t="shared" si="5"/>
        <v>50.908333333333331</v>
      </c>
    </row>
    <row r="119" spans="2:5" x14ac:dyDescent="0.25">
      <c r="B119" s="2">
        <v>41913</v>
      </c>
      <c r="C119">
        <v>50.8</v>
      </c>
      <c r="D119">
        <f t="shared" si="4"/>
        <v>-0.30000000000000426</v>
      </c>
      <c r="E119" s="30">
        <f t="shared" si="5"/>
        <v>50.858333333333327</v>
      </c>
    </row>
    <row r="120" spans="2:5" x14ac:dyDescent="0.25">
      <c r="B120" s="2">
        <v>41944</v>
      </c>
      <c r="C120">
        <v>50.3</v>
      </c>
      <c r="D120">
        <f t="shared" si="4"/>
        <v>-0.5</v>
      </c>
      <c r="E120" s="29">
        <f t="shared" si="5"/>
        <v>50.766666666666659</v>
      </c>
    </row>
    <row r="121" spans="2:5" x14ac:dyDescent="0.25">
      <c r="B121" s="2">
        <v>41974</v>
      </c>
      <c r="C121">
        <v>50.1</v>
      </c>
      <c r="D121">
        <f t="shared" si="4"/>
        <v>-0.19999999999999574</v>
      </c>
      <c r="E121" s="30">
        <f t="shared" si="5"/>
        <v>50.69166666666667</v>
      </c>
    </row>
    <row r="122" spans="2:5" x14ac:dyDescent="0.25">
      <c r="B122" s="2">
        <v>42005</v>
      </c>
      <c r="C122">
        <v>49.8</v>
      </c>
      <c r="D122">
        <f t="shared" si="4"/>
        <v>-0.30000000000000426</v>
      </c>
      <c r="E122" s="29">
        <f t="shared" si="5"/>
        <v>50.633333333333333</v>
      </c>
    </row>
    <row r="123" spans="2:5" x14ac:dyDescent="0.25">
      <c r="B123" s="2">
        <v>42036</v>
      </c>
      <c r="C123">
        <v>49.9</v>
      </c>
      <c r="D123">
        <f t="shared" si="4"/>
        <v>0.10000000000000142</v>
      </c>
      <c r="E123" s="30">
        <f t="shared" si="5"/>
        <v>50.608333333333341</v>
      </c>
    </row>
    <row r="124" spans="2:5" x14ac:dyDescent="0.25">
      <c r="B124" s="2">
        <v>42064</v>
      </c>
      <c r="C124">
        <v>50.1</v>
      </c>
      <c r="D124">
        <f t="shared" si="4"/>
        <v>0.20000000000000284</v>
      </c>
      <c r="E124" s="29">
        <f t="shared" si="5"/>
        <v>50.591666666666669</v>
      </c>
    </row>
    <row r="125" spans="2:5" x14ac:dyDescent="0.25">
      <c r="B125" s="2">
        <v>42095</v>
      </c>
      <c r="C125">
        <v>50.1</v>
      </c>
      <c r="D125">
        <f t="shared" si="4"/>
        <v>0</v>
      </c>
      <c r="E125" s="30">
        <f t="shared" si="5"/>
        <v>50.56666666666667</v>
      </c>
    </row>
    <row r="126" spans="2:5" x14ac:dyDescent="0.25">
      <c r="B126" s="2">
        <v>42125</v>
      </c>
      <c r="C126">
        <v>50.2</v>
      </c>
      <c r="D126">
        <f t="shared" si="4"/>
        <v>0.10000000000000142</v>
      </c>
      <c r="E126" s="29">
        <f t="shared" si="5"/>
        <v>50.516666666666673</v>
      </c>
    </row>
    <row r="127" spans="2:5" x14ac:dyDescent="0.25">
      <c r="B127" s="2">
        <v>42156</v>
      </c>
      <c r="C127">
        <v>50.2</v>
      </c>
      <c r="D127">
        <f t="shared" si="4"/>
        <v>0</v>
      </c>
      <c r="E127" s="30">
        <f t="shared" si="5"/>
        <v>50.45000000000001</v>
      </c>
    </row>
    <row r="128" spans="2:5" x14ac:dyDescent="0.25">
      <c r="B128" s="2">
        <v>42186</v>
      </c>
      <c r="C128">
        <v>50.2</v>
      </c>
      <c r="D128">
        <f t="shared" si="4"/>
        <v>0</v>
      </c>
      <c r="E128" s="29">
        <f t="shared" si="5"/>
        <v>50.32500000000001</v>
      </c>
    </row>
    <row r="129" spans="2:5" x14ac:dyDescent="0.25">
      <c r="B129" s="2">
        <v>42217</v>
      </c>
      <c r="C129">
        <v>49.7</v>
      </c>
      <c r="D129">
        <f t="shared" si="4"/>
        <v>-0.5</v>
      </c>
      <c r="E129" s="30">
        <f t="shared" si="5"/>
        <v>50.208333333333336</v>
      </c>
    </row>
    <row r="130" spans="2:5" x14ac:dyDescent="0.25">
      <c r="B130" s="2">
        <v>42248</v>
      </c>
      <c r="C130">
        <v>49.8</v>
      </c>
      <c r="D130">
        <f t="shared" si="4"/>
        <v>9.9999999999994316E-2</v>
      </c>
      <c r="E130" s="29">
        <f t="shared" ref="E130:E161" si="6">IF(ROW(A130)&lt;13,"",AVERAGEIFS($C$2:$C$5000,$B$2:$B$5000,"&gt;"&amp;EDATE(B130,-12),$B$2:$B$5000,"&lt;="&amp;B130))</f>
        <v>50.099999999999994</v>
      </c>
    </row>
    <row r="131" spans="2:5" x14ac:dyDescent="0.25">
      <c r="B131" s="2">
        <v>42278</v>
      </c>
      <c r="C131">
        <v>49.8</v>
      </c>
      <c r="D131">
        <f t="shared" si="4"/>
        <v>0</v>
      </c>
      <c r="E131" s="30">
        <f t="shared" si="6"/>
        <v>50.016666666666659</v>
      </c>
    </row>
    <row r="132" spans="2:5" x14ac:dyDescent="0.25">
      <c r="B132" s="2">
        <v>42309</v>
      </c>
      <c r="C132">
        <v>49.6</v>
      </c>
      <c r="D132">
        <f t="shared" ref="D132:D181" si="7">C132-C131</f>
        <v>-0.19999999999999574</v>
      </c>
      <c r="E132" s="29">
        <f t="shared" si="6"/>
        <v>49.958333333333336</v>
      </c>
    </row>
    <row r="133" spans="2:5" x14ac:dyDescent="0.25">
      <c r="B133" s="2">
        <v>42339</v>
      </c>
      <c r="C133">
        <v>49.7</v>
      </c>
      <c r="D133">
        <f t="shared" si="7"/>
        <v>0.10000000000000142</v>
      </c>
      <c r="E133" s="30">
        <f t="shared" si="6"/>
        <v>49.925000000000004</v>
      </c>
    </row>
    <row r="134" spans="2:5" x14ac:dyDescent="0.25">
      <c r="B134" s="2">
        <v>42370</v>
      </c>
      <c r="C134">
        <v>49.4</v>
      </c>
      <c r="D134">
        <f t="shared" si="7"/>
        <v>-0.30000000000000426</v>
      </c>
      <c r="E134" s="29">
        <f t="shared" si="6"/>
        <v>49.891666666666673</v>
      </c>
    </row>
    <row r="135" spans="2:5" x14ac:dyDescent="0.25">
      <c r="B135" s="2">
        <v>42401</v>
      </c>
      <c r="C135">
        <v>49</v>
      </c>
      <c r="D135">
        <f t="shared" si="7"/>
        <v>-0.39999999999999858</v>
      </c>
      <c r="E135" s="30">
        <f t="shared" si="6"/>
        <v>49.81666666666667</v>
      </c>
    </row>
    <row r="136" spans="2:5" x14ac:dyDescent="0.25">
      <c r="B136" s="2">
        <v>42430</v>
      </c>
      <c r="C136">
        <v>50.2</v>
      </c>
      <c r="D136">
        <f t="shared" si="7"/>
        <v>1.2000000000000028</v>
      </c>
      <c r="E136" s="29">
        <f t="shared" si="6"/>
        <v>49.82500000000001</v>
      </c>
    </row>
    <row r="137" spans="2:5" x14ac:dyDescent="0.25">
      <c r="B137" s="2">
        <v>42461</v>
      </c>
      <c r="C137">
        <v>50.1</v>
      </c>
      <c r="D137">
        <f t="shared" si="7"/>
        <v>-0.10000000000000142</v>
      </c>
      <c r="E137" s="30">
        <f t="shared" si="6"/>
        <v>49.82500000000001</v>
      </c>
    </row>
    <row r="138" spans="2:5" x14ac:dyDescent="0.25">
      <c r="B138" s="2">
        <v>42491</v>
      </c>
      <c r="C138">
        <v>50.1</v>
      </c>
      <c r="D138">
        <f t="shared" si="7"/>
        <v>0</v>
      </c>
      <c r="E138" s="29">
        <f t="shared" si="6"/>
        <v>49.81666666666667</v>
      </c>
    </row>
    <row r="139" spans="2:5" x14ac:dyDescent="0.25">
      <c r="B139" s="2">
        <v>42522</v>
      </c>
      <c r="C139">
        <v>50</v>
      </c>
      <c r="D139">
        <f t="shared" si="7"/>
        <v>-0.10000000000000142</v>
      </c>
      <c r="E139" s="30">
        <f t="shared" si="6"/>
        <v>49.800000000000004</v>
      </c>
    </row>
    <row r="140" spans="2:5" x14ac:dyDescent="0.25">
      <c r="B140" s="2">
        <v>42552</v>
      </c>
      <c r="C140">
        <v>49.9</v>
      </c>
      <c r="D140">
        <f t="shared" si="7"/>
        <v>-0.10000000000000142</v>
      </c>
      <c r="E140" s="29">
        <f t="shared" si="6"/>
        <v>49.775000000000006</v>
      </c>
    </row>
    <row r="141" spans="2:5" x14ac:dyDescent="0.25">
      <c r="B141" s="2">
        <v>42583</v>
      </c>
      <c r="C141">
        <v>50.4</v>
      </c>
      <c r="D141">
        <f t="shared" si="7"/>
        <v>0.5</v>
      </c>
      <c r="E141" s="30">
        <f t="shared" si="6"/>
        <v>49.833333333333336</v>
      </c>
    </row>
    <row r="142" spans="2:5" x14ac:dyDescent="0.25">
      <c r="B142" s="2">
        <v>42614</v>
      </c>
      <c r="C142">
        <v>50.4</v>
      </c>
      <c r="D142">
        <f t="shared" si="7"/>
        <v>0</v>
      </c>
      <c r="E142" s="29">
        <f t="shared" si="6"/>
        <v>49.883333333333333</v>
      </c>
    </row>
    <row r="143" spans="2:5" x14ac:dyDescent="0.25">
      <c r="B143" s="2">
        <v>42644</v>
      </c>
      <c r="C143">
        <v>51.2</v>
      </c>
      <c r="D143">
        <f t="shared" si="7"/>
        <v>0.80000000000000426</v>
      </c>
      <c r="E143" s="30">
        <f t="shared" si="6"/>
        <v>50.000000000000007</v>
      </c>
    </row>
    <row r="144" spans="2:5" x14ac:dyDescent="0.25">
      <c r="B144" s="2">
        <v>42675</v>
      </c>
      <c r="C144">
        <v>51.7</v>
      </c>
      <c r="D144">
        <f t="shared" si="7"/>
        <v>0.5</v>
      </c>
      <c r="E144" s="29">
        <f t="shared" si="6"/>
        <v>50.175000000000004</v>
      </c>
    </row>
    <row r="145" spans="2:5" x14ac:dyDescent="0.25">
      <c r="B145" s="2">
        <v>42705</v>
      </c>
      <c r="C145">
        <v>51.4</v>
      </c>
      <c r="D145">
        <f t="shared" si="7"/>
        <v>-0.30000000000000426</v>
      </c>
      <c r="E145" s="30">
        <f t="shared" si="6"/>
        <v>50.316666666666663</v>
      </c>
    </row>
    <row r="146" spans="2:5" x14ac:dyDescent="0.25">
      <c r="B146" s="2">
        <v>42736</v>
      </c>
      <c r="C146">
        <v>51.3</v>
      </c>
      <c r="D146">
        <f t="shared" si="7"/>
        <v>-0.10000000000000142</v>
      </c>
      <c r="E146" s="29">
        <f t="shared" si="6"/>
        <v>50.474999999999994</v>
      </c>
    </row>
    <row r="147" spans="2:5" x14ac:dyDescent="0.25">
      <c r="B147" s="2">
        <v>42767</v>
      </c>
      <c r="C147">
        <v>51.6</v>
      </c>
      <c r="D147">
        <f t="shared" si="7"/>
        <v>0.30000000000000426</v>
      </c>
      <c r="E147" s="30">
        <f t="shared" si="6"/>
        <v>50.691666666666663</v>
      </c>
    </row>
    <row r="148" spans="2:5" x14ac:dyDescent="0.25">
      <c r="B148" s="2">
        <v>42795</v>
      </c>
      <c r="C148">
        <v>51.8</v>
      </c>
      <c r="D148">
        <f t="shared" si="7"/>
        <v>0.19999999999999574</v>
      </c>
      <c r="E148" s="29">
        <f t="shared" si="6"/>
        <v>50.824999999999989</v>
      </c>
    </row>
    <row r="149" spans="2:5" x14ac:dyDescent="0.25">
      <c r="B149" s="2">
        <v>42826</v>
      </c>
      <c r="C149">
        <v>51.2</v>
      </c>
      <c r="D149">
        <f t="shared" si="7"/>
        <v>-0.59999999999999432</v>
      </c>
      <c r="E149" s="30">
        <f t="shared" si="6"/>
        <v>50.916666666666664</v>
      </c>
    </row>
    <row r="150" spans="2:5" x14ac:dyDescent="0.25">
      <c r="B150" s="2">
        <v>42856</v>
      </c>
      <c r="C150">
        <v>51.2</v>
      </c>
      <c r="D150">
        <f t="shared" si="7"/>
        <v>0</v>
      </c>
      <c r="E150" s="29">
        <f t="shared" si="6"/>
        <v>51.008333333333347</v>
      </c>
    </row>
    <row r="151" spans="2:5" x14ac:dyDescent="0.25">
      <c r="B151" s="2">
        <v>42887</v>
      </c>
      <c r="C151">
        <v>51.7</v>
      </c>
      <c r="D151">
        <f t="shared" si="7"/>
        <v>0.5</v>
      </c>
      <c r="E151" s="30">
        <f t="shared" si="6"/>
        <v>51.150000000000006</v>
      </c>
    </row>
    <row r="152" spans="2:5" x14ac:dyDescent="0.25">
      <c r="B152" s="2">
        <v>42917</v>
      </c>
      <c r="C152">
        <v>51.4</v>
      </c>
      <c r="D152">
        <f t="shared" si="7"/>
        <v>-0.30000000000000426</v>
      </c>
      <c r="E152" s="29">
        <f t="shared" si="6"/>
        <v>51.275000000000006</v>
      </c>
    </row>
    <row r="153" spans="2:5" x14ac:dyDescent="0.25">
      <c r="B153" s="2">
        <v>42948</v>
      </c>
      <c r="C153">
        <v>51.7</v>
      </c>
      <c r="D153">
        <f t="shared" si="7"/>
        <v>0.30000000000000426</v>
      </c>
      <c r="E153" s="30">
        <f t="shared" si="6"/>
        <v>51.383333333333333</v>
      </c>
    </row>
    <row r="154" spans="2:5" x14ac:dyDescent="0.25">
      <c r="B154" s="2">
        <v>42979</v>
      </c>
      <c r="C154">
        <v>52.4</v>
      </c>
      <c r="D154">
        <f t="shared" si="7"/>
        <v>0.69999999999999574</v>
      </c>
      <c r="E154" s="29">
        <f t="shared" si="6"/>
        <v>51.550000000000004</v>
      </c>
    </row>
    <row r="155" spans="2:5" x14ac:dyDescent="0.25">
      <c r="B155" s="2">
        <v>43009</v>
      </c>
      <c r="C155">
        <v>51.6</v>
      </c>
      <c r="D155">
        <f t="shared" si="7"/>
        <v>-0.79999999999999716</v>
      </c>
      <c r="E155" s="30">
        <f t="shared" si="6"/>
        <v>51.583333333333321</v>
      </c>
    </row>
    <row r="156" spans="2:5" x14ac:dyDescent="0.25">
      <c r="B156" s="2">
        <v>43040</v>
      </c>
      <c r="C156">
        <v>51.8</v>
      </c>
      <c r="D156">
        <f t="shared" si="7"/>
        <v>0.19999999999999574</v>
      </c>
      <c r="E156" s="29">
        <f t="shared" si="6"/>
        <v>51.591666666666661</v>
      </c>
    </row>
    <row r="157" spans="2:5" x14ac:dyDescent="0.25">
      <c r="B157" s="2">
        <v>43070</v>
      </c>
      <c r="C157">
        <v>51.6</v>
      </c>
      <c r="D157">
        <f t="shared" si="7"/>
        <v>-0.19999999999999574</v>
      </c>
      <c r="E157" s="30">
        <f t="shared" si="6"/>
        <v>51.60833333333332</v>
      </c>
    </row>
    <row r="158" spans="2:5" x14ac:dyDescent="0.25">
      <c r="B158" s="2">
        <v>43101</v>
      </c>
      <c r="C158">
        <v>51.3</v>
      </c>
      <c r="D158">
        <f t="shared" si="7"/>
        <v>-0.30000000000000426</v>
      </c>
      <c r="E158" s="29">
        <f t="shared" si="6"/>
        <v>51.608333333333327</v>
      </c>
    </row>
    <row r="159" spans="2:5" x14ac:dyDescent="0.25">
      <c r="B159" s="2">
        <v>43132</v>
      </c>
      <c r="C159">
        <v>50.3</v>
      </c>
      <c r="D159">
        <f t="shared" si="7"/>
        <v>-1</v>
      </c>
      <c r="E159" s="30">
        <f t="shared" si="6"/>
        <v>51.499999999999993</v>
      </c>
    </row>
    <row r="160" spans="2:5" x14ac:dyDescent="0.25">
      <c r="B160" s="2">
        <v>43160</v>
      </c>
      <c r="C160">
        <v>51.5</v>
      </c>
      <c r="D160">
        <f t="shared" si="7"/>
        <v>1.2000000000000028</v>
      </c>
      <c r="E160" s="29">
        <f t="shared" si="6"/>
        <v>51.475000000000001</v>
      </c>
    </row>
    <row r="161" spans="2:5" x14ac:dyDescent="0.25">
      <c r="B161" s="2">
        <v>43191</v>
      </c>
      <c r="C161">
        <v>51.4</v>
      </c>
      <c r="D161">
        <f t="shared" si="7"/>
        <v>-0.10000000000000142</v>
      </c>
      <c r="E161" s="30">
        <f t="shared" si="6"/>
        <v>51.491666666666667</v>
      </c>
    </row>
    <row r="162" spans="2:5" x14ac:dyDescent="0.25">
      <c r="B162" s="2">
        <v>43221</v>
      </c>
      <c r="C162">
        <v>51.9</v>
      </c>
      <c r="D162">
        <f t="shared" si="7"/>
        <v>0.5</v>
      </c>
      <c r="E162" s="29">
        <f t="shared" ref="E162:E181" si="8">IF(ROW(A162)&lt;13,"",AVERAGEIFS($C$2:$C$5000,$B$2:$B$5000,"&gt;"&amp;EDATE(B162,-12),$B$2:$B$5000,"&lt;="&amp;B162))</f>
        <v>51.550000000000004</v>
      </c>
    </row>
    <row r="163" spans="2:5" x14ac:dyDescent="0.25">
      <c r="B163" s="2">
        <v>43252</v>
      </c>
      <c r="C163">
        <v>51.5</v>
      </c>
      <c r="D163">
        <f t="shared" si="7"/>
        <v>-0.39999999999999858</v>
      </c>
      <c r="E163" s="30">
        <f t="shared" si="8"/>
        <v>51.533333333333331</v>
      </c>
    </row>
    <row r="164" spans="2:5" x14ac:dyDescent="0.25">
      <c r="B164" s="2">
        <v>43282</v>
      </c>
      <c r="C164">
        <v>51.2</v>
      </c>
      <c r="D164">
        <f t="shared" si="7"/>
        <v>-0.29999999999999716</v>
      </c>
      <c r="E164" s="29">
        <f t="shared" si="8"/>
        <v>51.516666666666673</v>
      </c>
    </row>
    <row r="165" spans="2:5" x14ac:dyDescent="0.25">
      <c r="B165" s="2">
        <v>43313</v>
      </c>
      <c r="C165">
        <v>51.3</v>
      </c>
      <c r="D165">
        <f t="shared" si="7"/>
        <v>9.9999999999994316E-2</v>
      </c>
      <c r="E165" s="30">
        <f t="shared" si="8"/>
        <v>51.483333333333327</v>
      </c>
    </row>
    <row r="166" spans="2:5" x14ac:dyDescent="0.25">
      <c r="B166" s="2">
        <v>43344</v>
      </c>
      <c r="C166">
        <v>50.8</v>
      </c>
      <c r="D166">
        <f t="shared" si="7"/>
        <v>-0.5</v>
      </c>
      <c r="E166" s="29">
        <f t="shared" si="8"/>
        <v>51.349999999999994</v>
      </c>
    </row>
    <row r="167" spans="2:5" x14ac:dyDescent="0.25">
      <c r="B167" s="2">
        <v>43374</v>
      </c>
      <c r="C167">
        <v>50.2</v>
      </c>
      <c r="D167">
        <f t="shared" si="7"/>
        <v>-0.59999999999999432</v>
      </c>
      <c r="E167" s="30">
        <f t="shared" si="8"/>
        <v>51.233333333333327</v>
      </c>
    </row>
    <row r="168" spans="2:5" x14ac:dyDescent="0.25">
      <c r="B168" s="2">
        <v>43405</v>
      </c>
      <c r="C168">
        <v>50</v>
      </c>
      <c r="D168">
        <f t="shared" si="7"/>
        <v>-0.20000000000000284</v>
      </c>
      <c r="E168" s="29">
        <f t="shared" si="8"/>
        <v>51.083333333333336</v>
      </c>
    </row>
    <row r="169" spans="2:5" x14ac:dyDescent="0.25">
      <c r="B169" s="2">
        <v>43435</v>
      </c>
      <c r="C169">
        <v>49.4</v>
      </c>
      <c r="D169">
        <f t="shared" si="7"/>
        <v>-0.60000000000000142</v>
      </c>
      <c r="E169" s="30">
        <f t="shared" si="8"/>
        <v>50.9</v>
      </c>
    </row>
    <row r="170" spans="2:5" x14ac:dyDescent="0.25">
      <c r="B170" s="2">
        <v>43466</v>
      </c>
      <c r="C170">
        <v>49.5</v>
      </c>
      <c r="D170">
        <f t="shared" si="7"/>
        <v>0.10000000000000142</v>
      </c>
      <c r="E170" s="29">
        <f t="shared" si="8"/>
        <v>50.75</v>
      </c>
    </row>
    <row r="171" spans="2:5" x14ac:dyDescent="0.25">
      <c r="B171" s="2">
        <v>43497</v>
      </c>
      <c r="C171">
        <v>49.2</v>
      </c>
      <c r="D171">
        <f t="shared" si="7"/>
        <v>-0.29999999999999716</v>
      </c>
      <c r="E171" s="30">
        <f t="shared" si="8"/>
        <v>50.658333333333339</v>
      </c>
    </row>
    <row r="172" spans="2:5" x14ac:dyDescent="0.25">
      <c r="B172" s="2">
        <v>43525</v>
      </c>
      <c r="C172">
        <v>50.5</v>
      </c>
      <c r="D172">
        <f t="shared" si="7"/>
        <v>1.2999999999999972</v>
      </c>
      <c r="E172" s="29">
        <f t="shared" si="8"/>
        <v>50.574999999999996</v>
      </c>
    </row>
    <row r="173" spans="2:5" x14ac:dyDescent="0.25">
      <c r="B173" s="2">
        <v>43556</v>
      </c>
      <c r="C173">
        <v>50.1</v>
      </c>
      <c r="D173">
        <f t="shared" si="7"/>
        <v>-0.39999999999999858</v>
      </c>
      <c r="E173" s="30">
        <f t="shared" si="8"/>
        <v>50.466666666666669</v>
      </c>
    </row>
    <row r="174" spans="2:5" x14ac:dyDescent="0.25">
      <c r="B174" s="2">
        <v>43586</v>
      </c>
      <c r="C174">
        <v>49.4</v>
      </c>
      <c r="D174">
        <f t="shared" si="7"/>
        <v>-0.70000000000000284</v>
      </c>
      <c r="E174" s="29">
        <f t="shared" si="8"/>
        <v>50.258333333333326</v>
      </c>
    </row>
    <row r="175" spans="2:5" x14ac:dyDescent="0.25">
      <c r="B175" s="2">
        <v>43617</v>
      </c>
      <c r="C175">
        <v>49.4</v>
      </c>
      <c r="D175">
        <f t="shared" si="7"/>
        <v>0</v>
      </c>
      <c r="E175" s="30">
        <f t="shared" si="8"/>
        <v>50.083333333333336</v>
      </c>
    </row>
    <row r="176" spans="2:5" x14ac:dyDescent="0.25">
      <c r="B176" s="2">
        <v>43647</v>
      </c>
      <c r="C176">
        <v>49.7</v>
      </c>
      <c r="D176">
        <f t="shared" si="7"/>
        <v>0.30000000000000426</v>
      </c>
      <c r="E176" s="29">
        <f t="shared" si="8"/>
        <v>49.958333333333343</v>
      </c>
    </row>
    <row r="177" spans="2:5" x14ac:dyDescent="0.25">
      <c r="B177" s="2">
        <v>43678</v>
      </c>
      <c r="C177">
        <v>49.5</v>
      </c>
      <c r="D177">
        <f t="shared" si="7"/>
        <v>-0.20000000000000284</v>
      </c>
      <c r="E177" s="30">
        <f t="shared" si="8"/>
        <v>49.808333333333337</v>
      </c>
    </row>
    <row r="178" spans="2:5" x14ac:dyDescent="0.25">
      <c r="B178" s="2">
        <v>43709</v>
      </c>
      <c r="C178">
        <v>49.8</v>
      </c>
      <c r="D178">
        <f t="shared" si="7"/>
        <v>0.29999999999999716</v>
      </c>
      <c r="E178" s="29">
        <f t="shared" si="8"/>
        <v>49.724999999999994</v>
      </c>
    </row>
    <row r="179" spans="2:5" x14ac:dyDescent="0.25">
      <c r="B179" s="2">
        <v>43739</v>
      </c>
      <c r="C179">
        <v>49.3</v>
      </c>
      <c r="D179">
        <f t="shared" si="7"/>
        <v>-0.5</v>
      </c>
      <c r="E179" s="30">
        <f t="shared" si="8"/>
        <v>49.65</v>
      </c>
    </row>
    <row r="180" spans="2:5" x14ac:dyDescent="0.25">
      <c r="B180" s="2">
        <v>43770</v>
      </c>
      <c r="C180">
        <v>50.2</v>
      </c>
      <c r="D180">
        <f t="shared" si="7"/>
        <v>0.90000000000000568</v>
      </c>
      <c r="E180" s="29">
        <f t="shared" si="8"/>
        <v>49.666666666666664</v>
      </c>
    </row>
    <row r="181" spans="2:5" x14ac:dyDescent="0.25">
      <c r="B181" s="2">
        <v>43800</v>
      </c>
      <c r="C181">
        <v>50.2</v>
      </c>
      <c r="D181">
        <f t="shared" si="7"/>
        <v>0</v>
      </c>
      <c r="E181" s="17">
        <f t="shared" si="8"/>
        <v>49.733333333333341</v>
      </c>
    </row>
    <row r="182" spans="2:5" x14ac:dyDescent="0.25">
      <c r="E182" s="35"/>
    </row>
    <row r="183" spans="2:5" x14ac:dyDescent="0.25">
      <c r="E183" s="35"/>
    </row>
    <row r="184" spans="2:5" x14ac:dyDescent="0.25">
      <c r="E184" s="35"/>
    </row>
    <row r="185" spans="2:5" x14ac:dyDescent="0.25">
      <c r="E185" s="35"/>
    </row>
    <row r="186" spans="2:5" x14ac:dyDescent="0.25">
      <c r="E186" s="35"/>
    </row>
    <row r="187" spans="2:5" x14ac:dyDescent="0.25">
      <c r="E187" s="35"/>
    </row>
    <row r="188" spans="2:5" x14ac:dyDescent="0.25">
      <c r="E188" s="35"/>
    </row>
    <row r="189" spans="2:5" x14ac:dyDescent="0.25">
      <c r="E189" s="35"/>
    </row>
    <row r="190" spans="2:5" x14ac:dyDescent="0.25">
      <c r="E190" s="35"/>
    </row>
    <row r="191" spans="2:5" x14ac:dyDescent="0.25">
      <c r="E191" s="35"/>
    </row>
    <row r="192" spans="2:5" x14ac:dyDescent="0.25">
      <c r="E192" s="35"/>
    </row>
    <row r="193" spans="5:5" x14ac:dyDescent="0.25">
      <c r="E193" s="35"/>
    </row>
    <row r="194" spans="5:5" x14ac:dyDescent="0.25">
      <c r="E194" s="35"/>
    </row>
    <row r="195" spans="5:5" x14ac:dyDescent="0.25">
      <c r="E195" s="35"/>
    </row>
    <row r="196" spans="5:5" x14ac:dyDescent="0.25">
      <c r="E196" s="35"/>
    </row>
    <row r="197" spans="5:5" x14ac:dyDescent="0.25">
      <c r="E197" s="35"/>
    </row>
    <row r="198" spans="5:5" x14ac:dyDescent="0.25">
      <c r="E198" s="35"/>
    </row>
    <row r="199" spans="5:5" x14ac:dyDescent="0.25">
      <c r="E199" s="35"/>
    </row>
    <row r="200" spans="5:5" x14ac:dyDescent="0.25">
      <c r="E200" s="35"/>
    </row>
    <row r="201" spans="5:5" x14ac:dyDescent="0.25">
      <c r="E201" s="35"/>
    </row>
    <row r="202" spans="5:5" x14ac:dyDescent="0.25">
      <c r="E202" s="35"/>
    </row>
    <row r="203" spans="5:5" x14ac:dyDescent="0.25">
      <c r="E203" s="35"/>
    </row>
    <row r="204" spans="5:5" x14ac:dyDescent="0.25">
      <c r="E204" s="35"/>
    </row>
    <row r="205" spans="5:5" x14ac:dyDescent="0.25">
      <c r="E205" s="35"/>
    </row>
    <row r="206" spans="5:5" x14ac:dyDescent="0.25">
      <c r="E206" s="35"/>
    </row>
    <row r="207" spans="5:5" x14ac:dyDescent="0.25">
      <c r="E207" s="35"/>
    </row>
    <row r="208" spans="5:5" x14ac:dyDescent="0.25">
      <c r="E208" s="35"/>
    </row>
    <row r="209" spans="5:5" x14ac:dyDescent="0.25">
      <c r="E209" s="35"/>
    </row>
    <row r="210" spans="5:5" x14ac:dyDescent="0.25">
      <c r="E210" s="35"/>
    </row>
    <row r="211" spans="5:5" x14ac:dyDescent="0.25">
      <c r="E211" s="35"/>
    </row>
    <row r="212" spans="5:5" x14ac:dyDescent="0.25">
      <c r="E212" s="35"/>
    </row>
    <row r="213" spans="5:5" x14ac:dyDescent="0.25">
      <c r="E213" s="35"/>
    </row>
    <row r="214" spans="5:5" x14ac:dyDescent="0.25">
      <c r="E214" s="35"/>
    </row>
    <row r="215" spans="5:5" x14ac:dyDescent="0.25">
      <c r="E215" s="35"/>
    </row>
    <row r="216" spans="5:5" x14ac:dyDescent="0.25">
      <c r="E216" s="35"/>
    </row>
    <row r="217" spans="5:5" x14ac:dyDescent="0.25">
      <c r="E217" s="35"/>
    </row>
    <row r="218" spans="5:5" x14ac:dyDescent="0.25">
      <c r="E218" s="35"/>
    </row>
    <row r="219" spans="5:5" x14ac:dyDescent="0.25">
      <c r="E219" s="35"/>
    </row>
    <row r="220" spans="5:5" x14ac:dyDescent="0.25">
      <c r="E220" s="35"/>
    </row>
    <row r="221" spans="5:5" x14ac:dyDescent="0.25">
      <c r="E221" s="35"/>
    </row>
    <row r="222" spans="5:5" x14ac:dyDescent="0.25">
      <c r="E222" s="35"/>
    </row>
    <row r="223" spans="5:5" x14ac:dyDescent="0.25">
      <c r="E223" s="35"/>
    </row>
    <row r="224" spans="5:5" x14ac:dyDescent="0.25">
      <c r="E224" s="35"/>
    </row>
    <row r="225" spans="5:5" x14ac:dyDescent="0.25">
      <c r="E225" s="35"/>
    </row>
    <row r="226" spans="5:5" x14ac:dyDescent="0.25">
      <c r="E226" s="35"/>
    </row>
    <row r="227" spans="5:5" x14ac:dyDescent="0.25">
      <c r="E227" s="35"/>
    </row>
    <row r="228" spans="5:5" x14ac:dyDescent="0.25">
      <c r="E228" s="35"/>
    </row>
    <row r="229" spans="5:5" x14ac:dyDescent="0.25">
      <c r="E229" s="35"/>
    </row>
    <row r="230" spans="5:5" x14ac:dyDescent="0.25">
      <c r="E230" s="35"/>
    </row>
    <row r="231" spans="5:5" x14ac:dyDescent="0.25">
      <c r="E231" s="35"/>
    </row>
    <row r="232" spans="5:5" x14ac:dyDescent="0.25">
      <c r="E232" s="35"/>
    </row>
    <row r="233" spans="5:5" x14ac:dyDescent="0.25">
      <c r="E233" s="35"/>
    </row>
    <row r="234" spans="5:5" x14ac:dyDescent="0.25">
      <c r="E234" s="35"/>
    </row>
    <row r="235" spans="5:5" x14ac:dyDescent="0.25">
      <c r="E235" s="35"/>
    </row>
    <row r="236" spans="5:5" x14ac:dyDescent="0.25">
      <c r="E236" s="35"/>
    </row>
    <row r="237" spans="5:5" x14ac:dyDescent="0.25">
      <c r="E237" s="35"/>
    </row>
    <row r="238" spans="5:5" x14ac:dyDescent="0.25">
      <c r="E238" s="35"/>
    </row>
    <row r="239" spans="5:5" x14ac:dyDescent="0.25">
      <c r="E239" s="35"/>
    </row>
    <row r="240" spans="5:5" x14ac:dyDescent="0.25">
      <c r="E240" s="35"/>
    </row>
    <row r="241" spans="5:5" x14ac:dyDescent="0.25">
      <c r="E241" s="35"/>
    </row>
    <row r="242" spans="5:5" x14ac:dyDescent="0.25">
      <c r="E242" s="35"/>
    </row>
    <row r="243" spans="5:5" x14ac:dyDescent="0.25">
      <c r="E243" s="35"/>
    </row>
    <row r="244" spans="5:5" x14ac:dyDescent="0.25">
      <c r="E244" s="35"/>
    </row>
    <row r="245" spans="5:5" x14ac:dyDescent="0.25">
      <c r="E245" s="35"/>
    </row>
    <row r="246" spans="5:5" x14ac:dyDescent="0.25">
      <c r="E246" s="35"/>
    </row>
    <row r="247" spans="5:5" x14ac:dyDescent="0.25">
      <c r="E247" s="35"/>
    </row>
    <row r="248" spans="5:5" x14ac:dyDescent="0.25">
      <c r="E248" s="35"/>
    </row>
    <row r="249" spans="5:5" x14ac:dyDescent="0.25">
      <c r="E249" s="35"/>
    </row>
    <row r="250" spans="5:5" x14ac:dyDescent="0.25">
      <c r="E250" s="35"/>
    </row>
    <row r="251" spans="5:5" x14ac:dyDescent="0.25">
      <c r="E251" s="35"/>
    </row>
    <row r="252" spans="5:5" x14ac:dyDescent="0.25">
      <c r="E252" s="35"/>
    </row>
    <row r="253" spans="5:5" x14ac:dyDescent="0.25">
      <c r="E253" s="35"/>
    </row>
    <row r="254" spans="5:5" x14ac:dyDescent="0.25">
      <c r="E254" s="35"/>
    </row>
    <row r="255" spans="5:5" x14ac:dyDescent="0.25">
      <c r="E255" s="35"/>
    </row>
    <row r="256" spans="5:5" x14ac:dyDescent="0.25">
      <c r="E256" s="35"/>
    </row>
    <row r="257" spans="5:5" x14ac:dyDescent="0.25">
      <c r="E257" s="35"/>
    </row>
    <row r="258" spans="5:5" x14ac:dyDescent="0.25">
      <c r="E258" s="35"/>
    </row>
    <row r="259" spans="5:5" x14ac:dyDescent="0.25">
      <c r="E259" s="35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51DC4-7D51-4F9E-A706-AFFA3D597C74}">
  <sheetPr codeName="Sheet8"/>
  <dimension ref="A1:H54"/>
  <sheetViews>
    <sheetView workbookViewId="0">
      <selection activeCell="E13" sqref="E1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3.42578125" customWidth="1"/>
    <col min="5" max="5" width="20.7109375" customWidth="1"/>
    <col min="6" max="6" width="19.28515625" customWidth="1"/>
    <col min="7" max="7" width="25.42578125" customWidth="1"/>
  </cols>
  <sheetData>
    <row r="1" spans="1:7" x14ac:dyDescent="0.25">
      <c r="A1" s="38" t="s">
        <v>0</v>
      </c>
      <c r="B1" s="5" t="s">
        <v>2</v>
      </c>
      <c r="C1" s="6" t="s">
        <v>1</v>
      </c>
      <c r="D1" s="6" t="s">
        <v>154</v>
      </c>
      <c r="E1" s="34" t="s">
        <v>153</v>
      </c>
      <c r="F1" s="33" t="s">
        <v>150</v>
      </c>
      <c r="G1" s="33" t="s">
        <v>152</v>
      </c>
    </row>
    <row r="2" spans="1:7" x14ac:dyDescent="0.25">
      <c r="B2" s="2">
        <v>42217</v>
      </c>
      <c r="C2" s="7">
        <v>50.1</v>
      </c>
      <c r="E2" s="39" t="str">
        <f t="shared" ref="E2:E33" si="0">IF(ROW(A2)&lt;13,"",AVERAGEIFS($C$2:$C$5000,$B$2:$B$5000,"&gt;"&amp;EDATE(B2,-12),$B$2:$B$5000,"&lt;="&amp;B2))</f>
        <v/>
      </c>
      <c r="F2" s="13">
        <f>INDEX(Colombia[Change],ROWS(Colombia[Change]),1)</f>
        <v>-0.5</v>
      </c>
      <c r="G2" s="44">
        <f>INDEX(Colombia[12 Mth Rolling Avg.],ROWS(Colombia[12 Mth Rolling Avg.]),1)</f>
        <v>50.583333333333336</v>
      </c>
    </row>
    <row r="3" spans="1:7" x14ac:dyDescent="0.25">
      <c r="A3" t="s">
        <v>8</v>
      </c>
      <c r="B3" s="2">
        <v>42248</v>
      </c>
      <c r="C3" s="7">
        <v>50</v>
      </c>
      <c r="D3" s="7">
        <f t="shared" ref="D3:D34" si="1">C3-C2</f>
        <v>-0.10000000000000142</v>
      </c>
      <c r="E3" s="39" t="str">
        <f t="shared" si="0"/>
        <v/>
      </c>
      <c r="F3" s="37"/>
    </row>
    <row r="4" spans="1:7" x14ac:dyDescent="0.25">
      <c r="A4" t="s">
        <v>8</v>
      </c>
      <c r="B4" s="2">
        <v>42278</v>
      </c>
      <c r="C4" s="7">
        <v>51.6</v>
      </c>
      <c r="D4" s="7">
        <f t="shared" si="1"/>
        <v>1.6000000000000014</v>
      </c>
      <c r="E4" s="39" t="str">
        <f t="shared" si="0"/>
        <v/>
      </c>
      <c r="F4" s="37"/>
    </row>
    <row r="5" spans="1:7" x14ac:dyDescent="0.25">
      <c r="A5" t="s">
        <v>8</v>
      </c>
      <c r="B5" s="2">
        <v>42309</v>
      </c>
      <c r="C5" s="7">
        <v>52.2</v>
      </c>
      <c r="D5" s="7">
        <f t="shared" si="1"/>
        <v>0.60000000000000142</v>
      </c>
      <c r="E5" s="39" t="str">
        <f t="shared" si="0"/>
        <v/>
      </c>
      <c r="F5" s="37"/>
    </row>
    <row r="6" spans="1:7" x14ac:dyDescent="0.25">
      <c r="A6" t="s">
        <v>8</v>
      </c>
      <c r="B6" s="2">
        <v>42339</v>
      </c>
      <c r="C6" s="7">
        <v>53.5</v>
      </c>
      <c r="D6" s="7">
        <f t="shared" si="1"/>
        <v>1.2999999999999972</v>
      </c>
      <c r="E6" s="39" t="str">
        <f t="shared" si="0"/>
        <v/>
      </c>
      <c r="F6" s="37"/>
    </row>
    <row r="7" spans="1:7" x14ac:dyDescent="0.25">
      <c r="A7" t="s">
        <v>8</v>
      </c>
      <c r="B7" s="2">
        <v>42370</v>
      </c>
      <c r="C7" s="7">
        <v>54.3</v>
      </c>
      <c r="D7" s="7">
        <f t="shared" si="1"/>
        <v>0.79999999999999716</v>
      </c>
      <c r="E7" s="39" t="str">
        <f t="shared" si="0"/>
        <v/>
      </c>
      <c r="F7" s="37"/>
    </row>
    <row r="8" spans="1:7" x14ac:dyDescent="0.25">
      <c r="A8" t="s">
        <v>8</v>
      </c>
      <c r="B8" s="2">
        <v>42401</v>
      </c>
      <c r="C8" s="7">
        <v>52.9</v>
      </c>
      <c r="D8" s="7">
        <f t="shared" si="1"/>
        <v>-1.3999999999999986</v>
      </c>
      <c r="E8" s="39" t="str">
        <f t="shared" si="0"/>
        <v/>
      </c>
      <c r="F8" s="37"/>
    </row>
    <row r="9" spans="1:7" x14ac:dyDescent="0.25">
      <c r="B9" s="2">
        <v>42430</v>
      </c>
      <c r="C9" s="7">
        <v>52.1</v>
      </c>
      <c r="D9" s="7">
        <f t="shared" si="1"/>
        <v>-0.79999999999999716</v>
      </c>
      <c r="E9" s="39" t="str">
        <f t="shared" si="0"/>
        <v/>
      </c>
      <c r="F9" s="37"/>
    </row>
    <row r="10" spans="1:7" x14ac:dyDescent="0.25">
      <c r="B10" s="2">
        <v>42461</v>
      </c>
      <c r="C10" s="7">
        <v>51.2</v>
      </c>
      <c r="D10" s="7">
        <f t="shared" si="1"/>
        <v>-0.89999999999999858</v>
      </c>
      <c r="E10" s="39" t="str">
        <f t="shared" si="0"/>
        <v/>
      </c>
      <c r="F10" s="37"/>
    </row>
    <row r="11" spans="1:7" x14ac:dyDescent="0.25">
      <c r="B11" s="2">
        <v>42491</v>
      </c>
      <c r="C11" s="7">
        <v>50.9</v>
      </c>
      <c r="D11" s="7">
        <f t="shared" si="1"/>
        <v>-0.30000000000000426</v>
      </c>
      <c r="E11" s="39" t="str">
        <f t="shared" si="0"/>
        <v/>
      </c>
      <c r="F11" s="37"/>
    </row>
    <row r="12" spans="1:7" x14ac:dyDescent="0.25">
      <c r="B12" s="2">
        <v>42522</v>
      </c>
      <c r="C12" s="7">
        <v>50.4</v>
      </c>
      <c r="D12" s="7">
        <f t="shared" si="1"/>
        <v>-0.5</v>
      </c>
      <c r="E12" s="39" t="str">
        <f t="shared" si="0"/>
        <v/>
      </c>
      <c r="F12" s="37"/>
    </row>
    <row r="13" spans="1:7" x14ac:dyDescent="0.25">
      <c r="B13" s="2">
        <v>42552</v>
      </c>
      <c r="C13" s="7">
        <v>50.7</v>
      </c>
      <c r="D13" s="7">
        <f t="shared" si="1"/>
        <v>0.30000000000000426</v>
      </c>
      <c r="E13" s="39">
        <f t="shared" si="0"/>
        <v>51.658333333333331</v>
      </c>
      <c r="F13" s="37"/>
    </row>
    <row r="14" spans="1:7" x14ac:dyDescent="0.25">
      <c r="B14" s="2">
        <v>42583</v>
      </c>
      <c r="C14" s="7">
        <v>50.4</v>
      </c>
      <c r="D14" s="7">
        <f t="shared" si="1"/>
        <v>-0.30000000000000426</v>
      </c>
      <c r="E14" s="39">
        <f t="shared" si="0"/>
        <v>51.683333333333337</v>
      </c>
      <c r="F14" s="37"/>
    </row>
    <row r="15" spans="1:7" x14ac:dyDescent="0.25">
      <c r="B15" s="2">
        <v>42614</v>
      </c>
      <c r="C15" s="7">
        <v>52.1</v>
      </c>
      <c r="D15" s="7">
        <f t="shared" si="1"/>
        <v>1.7000000000000028</v>
      </c>
      <c r="E15" s="39">
        <f t="shared" si="0"/>
        <v>51.858333333333327</v>
      </c>
      <c r="F15" s="37"/>
    </row>
    <row r="16" spans="1:7" x14ac:dyDescent="0.25">
      <c r="B16" s="2">
        <v>42644</v>
      </c>
      <c r="C16" s="7">
        <v>50.3</v>
      </c>
      <c r="D16" s="7">
        <f t="shared" si="1"/>
        <v>-1.8000000000000043</v>
      </c>
      <c r="E16" s="39">
        <f t="shared" si="0"/>
        <v>51.749999999999993</v>
      </c>
      <c r="F16" s="37"/>
    </row>
    <row r="17" spans="2:6" x14ac:dyDescent="0.25">
      <c r="B17" s="2">
        <v>42675</v>
      </c>
      <c r="C17" s="7">
        <v>50.5</v>
      </c>
      <c r="D17" s="7">
        <f t="shared" si="1"/>
        <v>0.20000000000000284</v>
      </c>
      <c r="E17" s="39">
        <f t="shared" si="0"/>
        <v>51.60833333333332</v>
      </c>
      <c r="F17" s="37"/>
    </row>
    <row r="18" spans="2:6" x14ac:dyDescent="0.25">
      <c r="B18" s="2">
        <v>42705</v>
      </c>
      <c r="C18" s="7">
        <v>50.6</v>
      </c>
      <c r="D18" s="7">
        <f t="shared" si="1"/>
        <v>0.10000000000000142</v>
      </c>
      <c r="E18" s="39">
        <f t="shared" si="0"/>
        <v>51.366666666666667</v>
      </c>
      <c r="F18" s="37"/>
    </row>
    <row r="19" spans="2:6" x14ac:dyDescent="0.25">
      <c r="B19" s="2">
        <v>42736</v>
      </c>
      <c r="C19" s="7">
        <v>50.5</v>
      </c>
      <c r="D19" s="7">
        <f t="shared" si="1"/>
        <v>-0.10000000000000142</v>
      </c>
      <c r="E19" s="39">
        <f t="shared" si="0"/>
        <v>51.050000000000004</v>
      </c>
      <c r="F19" s="37"/>
    </row>
    <row r="20" spans="2:6" x14ac:dyDescent="0.25">
      <c r="B20" s="2">
        <v>42767</v>
      </c>
      <c r="C20" s="7">
        <v>49.3</v>
      </c>
      <c r="D20" s="7">
        <f t="shared" si="1"/>
        <v>-1.2000000000000028</v>
      </c>
      <c r="E20" s="39">
        <f t="shared" si="0"/>
        <v>50.75</v>
      </c>
      <c r="F20" s="37"/>
    </row>
    <row r="21" spans="2:6" x14ac:dyDescent="0.25">
      <c r="B21" s="2">
        <v>42795</v>
      </c>
      <c r="C21" s="7">
        <v>49.2</v>
      </c>
      <c r="D21" s="7">
        <f t="shared" si="1"/>
        <v>-9.9999999999994316E-2</v>
      </c>
      <c r="E21" s="39">
        <f t="shared" si="0"/>
        <v>50.508333333333333</v>
      </c>
      <c r="F21" s="37"/>
    </row>
    <row r="22" spans="2:6" x14ac:dyDescent="0.25">
      <c r="B22" s="2">
        <v>42826</v>
      </c>
      <c r="C22" s="7">
        <v>47.4</v>
      </c>
      <c r="D22" s="7">
        <f t="shared" si="1"/>
        <v>-1.8000000000000043</v>
      </c>
      <c r="E22" s="39">
        <f t="shared" si="0"/>
        <v>50.19166666666667</v>
      </c>
      <c r="F22" s="37"/>
    </row>
    <row r="23" spans="2:6" x14ac:dyDescent="0.25">
      <c r="B23" s="2">
        <v>42856</v>
      </c>
      <c r="C23" s="7">
        <v>45.4</v>
      </c>
      <c r="D23" s="7">
        <f t="shared" si="1"/>
        <v>-2</v>
      </c>
      <c r="E23" s="39">
        <f t="shared" si="0"/>
        <v>49.733333333333327</v>
      </c>
      <c r="F23" s="37"/>
    </row>
    <row r="24" spans="2:6" x14ac:dyDescent="0.25">
      <c r="B24" s="2">
        <v>42887</v>
      </c>
      <c r="C24" s="7">
        <v>46.1</v>
      </c>
      <c r="D24" s="7">
        <f t="shared" si="1"/>
        <v>0.70000000000000284</v>
      </c>
      <c r="E24" s="39">
        <f t="shared" si="0"/>
        <v>49.375</v>
      </c>
      <c r="F24" s="37"/>
    </row>
    <row r="25" spans="2:6" x14ac:dyDescent="0.25">
      <c r="B25" s="2">
        <v>42917</v>
      </c>
      <c r="C25" s="7">
        <v>46.2</v>
      </c>
      <c r="D25" s="7">
        <f t="shared" si="1"/>
        <v>0.10000000000000142</v>
      </c>
      <c r="E25" s="39">
        <f t="shared" si="0"/>
        <v>49</v>
      </c>
      <c r="F25" s="37"/>
    </row>
    <row r="26" spans="2:6" x14ac:dyDescent="0.25">
      <c r="B26" s="2">
        <v>42948</v>
      </c>
      <c r="C26" s="7">
        <v>46</v>
      </c>
      <c r="D26" s="7">
        <f t="shared" si="1"/>
        <v>-0.20000000000000284</v>
      </c>
      <c r="E26" s="39">
        <f t="shared" si="0"/>
        <v>48.633333333333333</v>
      </c>
      <c r="F26" s="37"/>
    </row>
    <row r="27" spans="2:6" x14ac:dyDescent="0.25">
      <c r="B27" s="2">
        <v>42979</v>
      </c>
      <c r="C27" s="7">
        <v>48.3</v>
      </c>
      <c r="D27" s="7">
        <f t="shared" si="1"/>
        <v>2.2999999999999972</v>
      </c>
      <c r="E27" s="39">
        <f t="shared" si="0"/>
        <v>48.316666666666663</v>
      </c>
      <c r="F27" s="37"/>
    </row>
    <row r="28" spans="2:6" x14ac:dyDescent="0.25">
      <c r="B28" s="2">
        <v>43009</v>
      </c>
      <c r="C28" s="7">
        <v>49.3</v>
      </c>
      <c r="D28" s="7">
        <f t="shared" si="1"/>
        <v>1</v>
      </c>
      <c r="E28" s="39">
        <f t="shared" si="0"/>
        <v>48.23333333333332</v>
      </c>
      <c r="F28" s="37"/>
    </row>
    <row r="29" spans="2:6" x14ac:dyDescent="0.25">
      <c r="B29" s="2">
        <v>43040</v>
      </c>
      <c r="C29" s="7">
        <v>48.1</v>
      </c>
      <c r="D29" s="7">
        <f t="shared" si="1"/>
        <v>-1.1999999999999957</v>
      </c>
      <c r="E29" s="39">
        <f t="shared" si="0"/>
        <v>48.033333333333331</v>
      </c>
      <c r="F29" s="37"/>
    </row>
    <row r="30" spans="2:6" x14ac:dyDescent="0.25">
      <c r="B30" s="2">
        <v>43070</v>
      </c>
      <c r="C30" s="7">
        <v>48.8</v>
      </c>
      <c r="D30" s="7">
        <f t="shared" si="1"/>
        <v>0.69999999999999574</v>
      </c>
      <c r="E30" s="39">
        <f t="shared" si="0"/>
        <v>47.883333333333333</v>
      </c>
      <c r="F30" s="37"/>
    </row>
    <row r="31" spans="2:6" x14ac:dyDescent="0.25">
      <c r="B31" s="2">
        <v>43101</v>
      </c>
      <c r="C31" s="7">
        <v>47</v>
      </c>
      <c r="D31" s="7">
        <f t="shared" si="1"/>
        <v>-1.7999999999999972</v>
      </c>
      <c r="E31" s="39">
        <f t="shared" si="0"/>
        <v>47.591666666666669</v>
      </c>
      <c r="F31" s="37"/>
    </row>
    <row r="32" spans="2:6" x14ac:dyDescent="0.25">
      <c r="B32" s="2">
        <v>43132</v>
      </c>
      <c r="C32" s="7">
        <v>49.7</v>
      </c>
      <c r="D32" s="7">
        <f t="shared" si="1"/>
        <v>2.7000000000000028</v>
      </c>
      <c r="E32" s="39">
        <f t="shared" si="0"/>
        <v>47.625000000000007</v>
      </c>
      <c r="F32" s="37"/>
    </row>
    <row r="33" spans="2:6" x14ac:dyDescent="0.25">
      <c r="B33" s="2">
        <v>43160</v>
      </c>
      <c r="C33" s="7">
        <v>50.7</v>
      </c>
      <c r="D33" s="7">
        <f t="shared" si="1"/>
        <v>1</v>
      </c>
      <c r="E33" s="39">
        <f t="shared" si="0"/>
        <v>47.750000000000007</v>
      </c>
      <c r="F33" s="37"/>
    </row>
    <row r="34" spans="2:6" x14ac:dyDescent="0.25">
      <c r="B34" s="2">
        <v>43191</v>
      </c>
      <c r="C34" s="7">
        <v>52.1</v>
      </c>
      <c r="D34" s="7">
        <f t="shared" si="1"/>
        <v>1.3999999999999986</v>
      </c>
      <c r="E34" s="39">
        <f t="shared" ref="E34:E53" si="2">IF(ROW(A34)&lt;13,"",AVERAGEIFS($C$2:$C$5000,$B$2:$B$5000,"&gt;"&amp;EDATE(B34,-12),$B$2:$B$5000,"&lt;="&amp;B34))</f>
        <v>48.141666666666673</v>
      </c>
      <c r="F34" s="37"/>
    </row>
    <row r="35" spans="2:6" x14ac:dyDescent="0.25">
      <c r="B35" s="2">
        <v>43221</v>
      </c>
      <c r="C35" s="7">
        <v>51.1</v>
      </c>
      <c r="D35" s="7">
        <f t="shared" ref="D35:D53" si="3">C35-C34</f>
        <v>-1</v>
      </c>
      <c r="E35" s="39">
        <f t="shared" si="2"/>
        <v>48.616666666666674</v>
      </c>
      <c r="F35" s="37"/>
    </row>
    <row r="36" spans="2:6" x14ac:dyDescent="0.25">
      <c r="B36" s="2">
        <v>43252</v>
      </c>
      <c r="C36" s="7">
        <v>53</v>
      </c>
      <c r="D36" s="7">
        <f t="shared" si="3"/>
        <v>1.8999999999999986</v>
      </c>
      <c r="E36" s="39">
        <f t="shared" si="2"/>
        <v>49.191666666666663</v>
      </c>
      <c r="F36" s="37"/>
    </row>
    <row r="37" spans="2:6" x14ac:dyDescent="0.25">
      <c r="B37" s="2">
        <v>43282</v>
      </c>
      <c r="C37" s="7">
        <v>53.5</v>
      </c>
      <c r="D37" s="7">
        <f t="shared" si="3"/>
        <v>0.5</v>
      </c>
      <c r="E37" s="39">
        <f t="shared" si="2"/>
        <v>49.800000000000004</v>
      </c>
      <c r="F37" s="37"/>
    </row>
    <row r="38" spans="2:6" x14ac:dyDescent="0.25">
      <c r="B38" s="2">
        <v>43313</v>
      </c>
      <c r="C38" s="7">
        <v>53.3</v>
      </c>
      <c r="D38" s="7">
        <f t="shared" si="3"/>
        <v>-0.20000000000000284</v>
      </c>
      <c r="E38" s="39">
        <f t="shared" si="2"/>
        <v>50.408333333333331</v>
      </c>
      <c r="F38" s="37"/>
    </row>
    <row r="39" spans="2:6" x14ac:dyDescent="0.25">
      <c r="B39" s="2">
        <v>43344</v>
      </c>
      <c r="C39" s="7">
        <v>52.8</v>
      </c>
      <c r="D39" s="7">
        <f t="shared" si="3"/>
        <v>-0.5</v>
      </c>
      <c r="E39" s="39">
        <f t="shared" si="2"/>
        <v>50.783333333333331</v>
      </c>
      <c r="F39" s="37"/>
    </row>
    <row r="40" spans="2:6" x14ac:dyDescent="0.25">
      <c r="B40" s="2">
        <v>43374</v>
      </c>
      <c r="C40" s="7">
        <v>52</v>
      </c>
      <c r="D40" s="7">
        <f t="shared" si="3"/>
        <v>-0.79999999999999716</v>
      </c>
      <c r="E40" s="39">
        <f t="shared" si="2"/>
        <v>51.008333333333333</v>
      </c>
      <c r="F40" s="37"/>
    </row>
    <row r="41" spans="2:6" x14ac:dyDescent="0.25">
      <c r="B41" s="2">
        <v>43405</v>
      </c>
      <c r="C41" s="7">
        <v>51.6</v>
      </c>
      <c r="D41" s="7">
        <f t="shared" si="3"/>
        <v>-0.39999999999999858</v>
      </c>
      <c r="E41" s="39">
        <f t="shared" si="2"/>
        <v>51.300000000000004</v>
      </c>
      <c r="F41" s="37"/>
    </row>
    <row r="42" spans="2:6" x14ac:dyDescent="0.25">
      <c r="B42" s="2">
        <v>43435</v>
      </c>
      <c r="C42" s="7">
        <v>51.5</v>
      </c>
      <c r="D42" s="7">
        <f t="shared" si="3"/>
        <v>-0.10000000000000142</v>
      </c>
      <c r="E42" s="39">
        <f t="shared" si="2"/>
        <v>51.525000000000006</v>
      </c>
      <c r="F42" s="37"/>
    </row>
    <row r="43" spans="2:6" x14ac:dyDescent="0.25">
      <c r="B43" s="2">
        <v>43466</v>
      </c>
      <c r="C43" s="7">
        <v>48.5</v>
      </c>
      <c r="D43" s="7">
        <f t="shared" si="3"/>
        <v>-3</v>
      </c>
      <c r="E43" s="39">
        <f t="shared" si="2"/>
        <v>51.650000000000006</v>
      </c>
      <c r="F43" s="37"/>
    </row>
    <row r="44" spans="2:6" x14ac:dyDescent="0.25">
      <c r="B44" s="2">
        <v>43497</v>
      </c>
      <c r="C44" s="7">
        <v>49.5</v>
      </c>
      <c r="D44" s="7">
        <f t="shared" si="3"/>
        <v>1</v>
      </c>
      <c r="E44" s="39">
        <f t="shared" si="2"/>
        <v>51.633333333333333</v>
      </c>
      <c r="F44" s="37"/>
    </row>
    <row r="45" spans="2:6" x14ac:dyDescent="0.25">
      <c r="B45" s="2">
        <v>43525</v>
      </c>
      <c r="C45" s="7">
        <v>48.9</v>
      </c>
      <c r="D45" s="7">
        <f t="shared" si="3"/>
        <v>-0.60000000000000142</v>
      </c>
      <c r="E45" s="39">
        <f t="shared" si="2"/>
        <v>51.483333333333341</v>
      </c>
      <c r="F45" s="37"/>
    </row>
    <row r="46" spans="2:6" x14ac:dyDescent="0.25">
      <c r="B46" s="2">
        <v>43556</v>
      </c>
      <c r="C46" s="7">
        <v>51</v>
      </c>
      <c r="D46" s="7">
        <f t="shared" si="3"/>
        <v>2.1000000000000014</v>
      </c>
      <c r="E46" s="39">
        <f t="shared" si="2"/>
        <v>51.391666666666659</v>
      </c>
      <c r="F46" s="37"/>
    </row>
    <row r="47" spans="2:6" x14ac:dyDescent="0.25">
      <c r="B47" s="2">
        <v>43586</v>
      </c>
      <c r="C47" s="7">
        <v>50.8</v>
      </c>
      <c r="D47" s="7">
        <f t="shared" si="3"/>
        <v>-0.20000000000000284</v>
      </c>
      <c r="E47" s="39">
        <f t="shared" si="2"/>
        <v>51.366666666666667</v>
      </c>
      <c r="F47" s="37"/>
    </row>
    <row r="48" spans="2:6" x14ac:dyDescent="0.25">
      <c r="B48" s="2">
        <v>43617</v>
      </c>
      <c r="C48" s="7">
        <v>49.2</v>
      </c>
      <c r="D48" s="7">
        <f t="shared" si="3"/>
        <v>-1.5999999999999943</v>
      </c>
      <c r="E48" s="39">
        <f t="shared" si="2"/>
        <v>51.04999999999999</v>
      </c>
      <c r="F48" s="37"/>
    </row>
    <row r="49" spans="2:8" x14ac:dyDescent="0.25">
      <c r="B49" s="2">
        <v>43647</v>
      </c>
      <c r="C49" s="7">
        <v>51.5</v>
      </c>
      <c r="D49" s="7">
        <f t="shared" si="3"/>
        <v>2.2999999999999972</v>
      </c>
      <c r="E49" s="39">
        <f t="shared" si="2"/>
        <v>50.883333333333333</v>
      </c>
      <c r="F49" s="37"/>
    </row>
    <row r="50" spans="2:8" x14ac:dyDescent="0.25">
      <c r="B50" s="2">
        <v>43678</v>
      </c>
      <c r="C50" s="7">
        <v>50.3</v>
      </c>
      <c r="D50" s="7">
        <f t="shared" si="3"/>
        <v>-1.2000000000000028</v>
      </c>
      <c r="E50" s="39">
        <f t="shared" si="2"/>
        <v>50.633333333333326</v>
      </c>
      <c r="F50" s="37"/>
    </row>
    <row r="51" spans="2:8" x14ac:dyDescent="0.25">
      <c r="B51" s="2">
        <v>43709</v>
      </c>
      <c r="C51" s="7">
        <v>50.9</v>
      </c>
      <c r="D51" s="7">
        <f t="shared" si="3"/>
        <v>0.60000000000000142</v>
      </c>
      <c r="E51" s="39">
        <f t="shared" si="2"/>
        <v>50.474999999999994</v>
      </c>
    </row>
    <row r="52" spans="2:8" x14ac:dyDescent="0.25">
      <c r="B52" s="2">
        <v>43739</v>
      </c>
      <c r="C52" s="7">
        <v>51.1</v>
      </c>
      <c r="D52" s="7">
        <f t="shared" si="3"/>
        <v>0.20000000000000284</v>
      </c>
      <c r="E52" s="39">
        <f t="shared" si="2"/>
        <v>50.400000000000006</v>
      </c>
      <c r="G52" s="40">
        <v>43800</v>
      </c>
      <c r="H52" s="41">
        <v>52.9</v>
      </c>
    </row>
    <row r="53" spans="2:8" x14ac:dyDescent="0.25">
      <c r="B53" s="2">
        <v>43770</v>
      </c>
      <c r="C53" s="7">
        <v>52.9</v>
      </c>
      <c r="D53" s="7">
        <f t="shared" si="3"/>
        <v>1.7999999999999972</v>
      </c>
      <c r="E53" s="39">
        <f t="shared" si="2"/>
        <v>50.508333333333326</v>
      </c>
      <c r="G53" s="7"/>
    </row>
    <row r="54" spans="2:8" x14ac:dyDescent="0.25">
      <c r="B54" s="2">
        <v>43800</v>
      </c>
      <c r="C54" s="7">
        <v>52.4</v>
      </c>
      <c r="D54" s="7">
        <f>C54-C53</f>
        <v>-0.5</v>
      </c>
      <c r="E54" s="1">
        <f>IF(ROW(A54)&lt;13,"",AVERAGEIFS($C$2:$C$5000,$B$2:$B$5000,"&gt;"&amp;EDATE(B54,-12),$B$2:$B$5000,"&lt;="&amp;B54))</f>
        <v>50.583333333333336</v>
      </c>
    </row>
  </sheetData>
  <phoneticPr fontId="5" type="noConversion"/>
  <pageMargins left="0.7" right="0.7" top="0.75" bottom="0.75" header="0.3" footer="0.3"/>
  <pageSetup orientation="portrait" horizontalDpi="4294967293" verticalDpi="4294967293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CFC34-31BC-4E10-B5E7-0E1090FEB554}">
  <sheetPr codeName="Sheet9">
    <tabColor theme="5"/>
  </sheetPr>
  <dimension ref="A1:G98"/>
  <sheetViews>
    <sheetView workbookViewId="0">
      <selection activeCell="G24" sqref="G24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5" max="5" width="12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 t="s">
        <v>53</v>
      </c>
      <c r="C2" s="7">
        <v>49.2</v>
      </c>
      <c r="D2" t="str">
        <f>IF(ROW(A2)&lt;13,"",AVERAGEIFS($C$2:$C$5000,$B$2:$B$5000,"&gt;"&amp;EDATE(B2,-12),$B$2:$B$5000,"&lt;="&amp;B2))</f>
        <v/>
      </c>
      <c r="E2" t="str">
        <f>IF(ROW(A2)&lt;13,"",AVERAGEIFS($C$2:$C$5000,$B$2:$B$5000,"&gt;"&amp;EDATE(B2,-12),$B$2:$B$5000,"&lt;="&amp;B2))</f>
        <v/>
      </c>
      <c r="F2" s="13">
        <f>INDEX(CzechRepublic[% Change],ROWS(CzechRepublic[% Change]),1)</f>
        <v>0.10000000000000142</v>
      </c>
      <c r="G2" s="44">
        <f>INDEX(CzechRepublic[12 Mth Rolling Avg.],ROWS(CzechRepublic[12 Mth Rolling Avg.]),1)</f>
        <v>43.6</v>
      </c>
    </row>
    <row r="3" spans="1:7" x14ac:dyDescent="0.25">
      <c r="A3" t="s">
        <v>9</v>
      </c>
      <c r="B3" s="2" t="s">
        <v>54</v>
      </c>
      <c r="C3" s="7">
        <v>48.8</v>
      </c>
      <c r="D3" s="7">
        <f>C3-C2</f>
        <v>-0.40000000000000568</v>
      </c>
      <c r="E3" t="str">
        <f t="shared" ref="E3:E33" si="0">IF(ROW(A3)&lt;13,"",AVERAGEIFS($C$2:$C$5000,$B$2:$B$5000,"&gt;"&amp;EDATE(B3,-12),$B$2:$B$5000,"&lt;="&amp;B3))</f>
        <v/>
      </c>
    </row>
    <row r="4" spans="1:7" x14ac:dyDescent="0.25">
      <c r="A4" t="s">
        <v>9</v>
      </c>
      <c r="B4" s="2" t="s">
        <v>55</v>
      </c>
      <c r="C4" s="7">
        <v>50.5</v>
      </c>
      <c r="D4" s="7">
        <f t="shared" ref="D4:D67" si="1">C4-C3</f>
        <v>1.7000000000000028</v>
      </c>
      <c r="E4" t="str">
        <f t="shared" si="0"/>
        <v/>
      </c>
    </row>
    <row r="5" spans="1:7" x14ac:dyDescent="0.25">
      <c r="A5" t="s">
        <v>9</v>
      </c>
      <c r="B5" s="2" t="s">
        <v>56</v>
      </c>
      <c r="C5" s="7">
        <v>52.1</v>
      </c>
      <c r="D5" s="7">
        <f t="shared" si="1"/>
        <v>1.6000000000000014</v>
      </c>
      <c r="E5" t="str">
        <f t="shared" si="0"/>
        <v/>
      </c>
    </row>
    <row r="6" spans="1:7" x14ac:dyDescent="0.25">
      <c r="A6" t="s">
        <v>9</v>
      </c>
      <c r="B6" s="2" t="s">
        <v>57</v>
      </c>
      <c r="C6" s="7">
        <v>49.7</v>
      </c>
      <c r="D6" s="7">
        <f t="shared" si="1"/>
        <v>-2.3999999999999986</v>
      </c>
      <c r="E6" t="str">
        <f t="shared" si="0"/>
        <v/>
      </c>
    </row>
    <row r="7" spans="1:7" x14ac:dyDescent="0.25">
      <c r="A7" t="s">
        <v>9</v>
      </c>
      <c r="B7" s="2" t="s">
        <v>58</v>
      </c>
      <c r="C7" s="7">
        <v>47.6</v>
      </c>
      <c r="D7" s="7">
        <f t="shared" si="1"/>
        <v>-2.1000000000000014</v>
      </c>
      <c r="E7" t="str">
        <f t="shared" si="0"/>
        <v/>
      </c>
    </row>
    <row r="8" spans="1:7" x14ac:dyDescent="0.25">
      <c r="A8" t="s">
        <v>9</v>
      </c>
      <c r="B8" s="2" t="s">
        <v>155</v>
      </c>
      <c r="C8" s="7">
        <v>43.5</v>
      </c>
      <c r="D8" s="7">
        <f t="shared" si="1"/>
        <v>-4.1000000000000014</v>
      </c>
      <c r="E8" t="str">
        <f t="shared" si="0"/>
        <v/>
      </c>
    </row>
    <row r="9" spans="1:7" x14ac:dyDescent="0.25">
      <c r="B9" s="2" t="s">
        <v>59</v>
      </c>
      <c r="C9" s="7">
        <v>49.5</v>
      </c>
      <c r="D9" s="7">
        <f t="shared" si="1"/>
        <v>6</v>
      </c>
      <c r="E9" t="str">
        <f t="shared" si="0"/>
        <v/>
      </c>
    </row>
    <row r="10" spans="1:7" x14ac:dyDescent="0.25">
      <c r="B10" s="2" t="s">
        <v>60</v>
      </c>
      <c r="C10" s="7">
        <v>48.7</v>
      </c>
      <c r="D10" s="7">
        <f t="shared" si="1"/>
        <v>-0.79999999999999716</v>
      </c>
      <c r="E10" t="str">
        <f t="shared" si="0"/>
        <v/>
      </c>
    </row>
    <row r="11" spans="1:7" x14ac:dyDescent="0.25">
      <c r="B11" s="2" t="s">
        <v>61</v>
      </c>
      <c r="C11" s="7">
        <v>48</v>
      </c>
      <c r="D11" s="7">
        <f t="shared" si="1"/>
        <v>-0.70000000000000284</v>
      </c>
      <c r="E11" t="str">
        <f t="shared" si="0"/>
        <v/>
      </c>
    </row>
    <row r="12" spans="1:7" x14ac:dyDescent="0.25">
      <c r="B12" s="2" t="s">
        <v>62</v>
      </c>
      <c r="C12" s="7">
        <v>47.2</v>
      </c>
      <c r="D12" s="7">
        <f t="shared" si="1"/>
        <v>-0.79999999999999716</v>
      </c>
      <c r="E12" t="str">
        <f t="shared" si="0"/>
        <v/>
      </c>
    </row>
    <row r="13" spans="1:7" x14ac:dyDescent="0.25">
      <c r="B13" s="2" t="s">
        <v>63</v>
      </c>
      <c r="C13" s="7">
        <v>48.2</v>
      </c>
      <c r="D13" s="7">
        <f t="shared" si="1"/>
        <v>1</v>
      </c>
      <c r="E13" t="e">
        <f>IF(ROW(A13)&lt;13,"",AVERAGEIFS($C$2:$C$5000,$B$2:$B$5000,"&gt;"&amp;EDATE(B13,-12),$B$2:$B$5000,"&lt;="&amp;B13))</f>
        <v>#DIV/0!</v>
      </c>
    </row>
    <row r="14" spans="1:7" x14ac:dyDescent="0.25">
      <c r="B14" s="2" t="s">
        <v>64</v>
      </c>
      <c r="C14" s="7">
        <v>46</v>
      </c>
      <c r="D14" s="7">
        <f t="shared" si="1"/>
        <v>-2.2000000000000028</v>
      </c>
      <c r="E14" t="e">
        <f t="shared" si="0"/>
        <v>#DIV/0!</v>
      </c>
    </row>
    <row r="15" spans="1:7" x14ac:dyDescent="0.25">
      <c r="B15" s="2" t="s">
        <v>65</v>
      </c>
      <c r="C15" s="7">
        <v>48.3</v>
      </c>
      <c r="D15" s="7">
        <f t="shared" si="1"/>
        <v>2.2999999999999972</v>
      </c>
      <c r="E15" t="e">
        <f t="shared" si="0"/>
        <v>#DIV/0!</v>
      </c>
    </row>
    <row r="16" spans="1:7" x14ac:dyDescent="0.25">
      <c r="B16" s="2" t="s">
        <v>66</v>
      </c>
      <c r="C16" s="7">
        <v>49.9</v>
      </c>
      <c r="D16" s="7">
        <f t="shared" si="1"/>
        <v>1.6000000000000014</v>
      </c>
      <c r="E16" t="e">
        <f t="shared" si="0"/>
        <v>#DIV/0!</v>
      </c>
    </row>
    <row r="17" spans="2:5" x14ac:dyDescent="0.25">
      <c r="B17" s="2" t="s">
        <v>67</v>
      </c>
      <c r="C17" s="7">
        <v>49.1</v>
      </c>
      <c r="D17" s="7">
        <f t="shared" si="1"/>
        <v>-0.79999999999999716</v>
      </c>
      <c r="E17" t="e">
        <f t="shared" si="0"/>
        <v>#DIV/0!</v>
      </c>
    </row>
    <row r="18" spans="2:5" x14ac:dyDescent="0.25">
      <c r="B18" s="2" t="s">
        <v>68</v>
      </c>
      <c r="C18" s="7">
        <v>49.5</v>
      </c>
      <c r="D18" s="7">
        <f t="shared" si="1"/>
        <v>0.39999999999999858</v>
      </c>
      <c r="E18" t="e">
        <f t="shared" si="0"/>
        <v>#DIV/0!</v>
      </c>
    </row>
    <row r="19" spans="2:5" x14ac:dyDescent="0.25">
      <c r="B19" s="2" t="s">
        <v>69</v>
      </c>
      <c r="C19" s="7">
        <v>50.1</v>
      </c>
      <c r="D19" s="7">
        <f t="shared" si="1"/>
        <v>0.60000000000000142</v>
      </c>
      <c r="E19" t="e">
        <f t="shared" si="0"/>
        <v>#DIV/0!</v>
      </c>
    </row>
    <row r="20" spans="2:5" x14ac:dyDescent="0.25">
      <c r="B20" s="2" t="s">
        <v>70</v>
      </c>
      <c r="C20" s="7">
        <v>51</v>
      </c>
      <c r="D20" s="7">
        <f t="shared" si="1"/>
        <v>0.89999999999999858</v>
      </c>
      <c r="E20" t="e">
        <f t="shared" si="0"/>
        <v>#DIV/0!</v>
      </c>
    </row>
    <row r="21" spans="2:5" x14ac:dyDescent="0.25">
      <c r="B21" s="2" t="s">
        <v>71</v>
      </c>
      <c r="C21" s="7">
        <v>52</v>
      </c>
      <c r="D21" s="7">
        <f t="shared" si="1"/>
        <v>1</v>
      </c>
      <c r="E21" t="e">
        <f t="shared" si="0"/>
        <v>#DIV/0!</v>
      </c>
    </row>
    <row r="22" spans="2:5" x14ac:dyDescent="0.25">
      <c r="B22" s="2" t="s">
        <v>72</v>
      </c>
      <c r="C22" s="7">
        <v>53.9</v>
      </c>
      <c r="D22" s="7">
        <f t="shared" si="1"/>
        <v>1.8999999999999986</v>
      </c>
      <c r="E22" t="e">
        <f t="shared" si="0"/>
        <v>#DIV/0!</v>
      </c>
    </row>
    <row r="23" spans="2:5" x14ac:dyDescent="0.25">
      <c r="B23" s="2" t="s">
        <v>73</v>
      </c>
      <c r="C23" s="7">
        <v>53.4</v>
      </c>
      <c r="D23" s="7">
        <f t="shared" si="1"/>
        <v>-0.5</v>
      </c>
      <c r="E23" t="e">
        <f t="shared" si="0"/>
        <v>#DIV/0!</v>
      </c>
    </row>
    <row r="24" spans="2:5" x14ac:dyDescent="0.25">
      <c r="B24" s="2" t="s">
        <v>74</v>
      </c>
      <c r="C24" s="7">
        <v>54.5</v>
      </c>
      <c r="D24" s="7">
        <f t="shared" si="1"/>
        <v>1.1000000000000014</v>
      </c>
      <c r="E24" t="e">
        <f t="shared" si="0"/>
        <v>#DIV/0!</v>
      </c>
    </row>
    <row r="25" spans="2:5" x14ac:dyDescent="0.25">
      <c r="B25" s="2" t="s">
        <v>75</v>
      </c>
      <c r="C25" s="7">
        <v>55.4</v>
      </c>
      <c r="D25" s="7">
        <f t="shared" si="1"/>
        <v>0.89999999999999858</v>
      </c>
      <c r="E25" t="e">
        <f t="shared" si="0"/>
        <v>#DIV/0!</v>
      </c>
    </row>
    <row r="26" spans="2:5" x14ac:dyDescent="0.25">
      <c r="B26" s="2" t="s">
        <v>76</v>
      </c>
      <c r="C26" s="7">
        <v>54.7</v>
      </c>
      <c r="D26" s="7">
        <f t="shared" si="1"/>
        <v>-0.69999999999999574</v>
      </c>
      <c r="E26" t="e">
        <f t="shared" si="0"/>
        <v>#DIV/0!</v>
      </c>
    </row>
    <row r="27" spans="2:5" x14ac:dyDescent="0.25">
      <c r="B27" s="2" t="s">
        <v>77</v>
      </c>
      <c r="C27" s="7">
        <v>55.9</v>
      </c>
      <c r="D27" s="7">
        <f t="shared" si="1"/>
        <v>1.1999999999999957</v>
      </c>
      <c r="E27" t="e">
        <f t="shared" si="0"/>
        <v>#DIV/0!</v>
      </c>
    </row>
    <row r="28" spans="2:5" x14ac:dyDescent="0.25">
      <c r="B28" s="2" t="s">
        <v>78</v>
      </c>
      <c r="C28" s="7">
        <v>56.5</v>
      </c>
      <c r="D28" s="7">
        <f t="shared" si="1"/>
        <v>0.60000000000000142</v>
      </c>
      <c r="E28" t="e">
        <f t="shared" si="0"/>
        <v>#DIV/0!</v>
      </c>
    </row>
    <row r="29" spans="2:5" x14ac:dyDescent="0.25">
      <c r="B29" s="2" t="s">
        <v>79</v>
      </c>
      <c r="C29" s="7">
        <v>55.5</v>
      </c>
      <c r="D29" s="7">
        <f t="shared" si="1"/>
        <v>-1</v>
      </c>
      <c r="E29" t="e">
        <f t="shared" si="0"/>
        <v>#DIV/0!</v>
      </c>
    </row>
    <row r="30" spans="2:5" x14ac:dyDescent="0.25">
      <c r="B30" s="2" t="s">
        <v>80</v>
      </c>
      <c r="C30" s="7">
        <v>56.5</v>
      </c>
      <c r="D30" s="7">
        <f t="shared" si="1"/>
        <v>1</v>
      </c>
      <c r="E30" t="e">
        <f t="shared" si="0"/>
        <v>#DIV/0!</v>
      </c>
    </row>
    <row r="31" spans="2:5" x14ac:dyDescent="0.25">
      <c r="B31" s="2" t="s">
        <v>81</v>
      </c>
      <c r="C31" s="7">
        <v>57.3</v>
      </c>
      <c r="D31" s="7">
        <f t="shared" si="1"/>
        <v>0.79999999999999716</v>
      </c>
      <c r="E31" t="e">
        <f t="shared" si="0"/>
        <v>#DIV/0!</v>
      </c>
    </row>
    <row r="32" spans="2:5" x14ac:dyDescent="0.25">
      <c r="B32" s="2" t="s">
        <v>82</v>
      </c>
      <c r="C32" s="7">
        <v>54.7</v>
      </c>
      <c r="D32" s="7">
        <f t="shared" si="1"/>
        <v>-2.5999999999999943</v>
      </c>
      <c r="E32" t="e">
        <f t="shared" si="0"/>
        <v>#DIV/0!</v>
      </c>
    </row>
    <row r="33" spans="2:5" x14ac:dyDescent="0.25">
      <c r="B33" s="2" t="s">
        <v>83</v>
      </c>
      <c r="C33" s="7">
        <v>56.5</v>
      </c>
      <c r="D33" s="7">
        <f t="shared" si="1"/>
        <v>1.7999999999999972</v>
      </c>
      <c r="E33" t="e">
        <f t="shared" si="0"/>
        <v>#DIV/0!</v>
      </c>
    </row>
    <row r="34" spans="2:5" x14ac:dyDescent="0.25">
      <c r="B34" s="2" t="s">
        <v>84</v>
      </c>
      <c r="C34" s="7">
        <v>54.3</v>
      </c>
      <c r="D34" s="7">
        <f t="shared" si="1"/>
        <v>-2.2000000000000028</v>
      </c>
      <c r="E34" t="e">
        <f t="shared" ref="E34:E65" si="2">IF(ROW(A34)&lt;13,"",AVERAGEIFS($C$2:$C$5000,$B$2:$B$5000,"&gt;"&amp;EDATE(B34,-12),$B$2:$B$5000,"&lt;="&amp;B34))</f>
        <v>#DIV/0!</v>
      </c>
    </row>
    <row r="35" spans="2:5" x14ac:dyDescent="0.25">
      <c r="B35" s="2" t="s">
        <v>85</v>
      </c>
      <c r="C35" s="7">
        <v>55.6</v>
      </c>
      <c r="D35" s="7">
        <f t="shared" si="1"/>
        <v>1.3000000000000043</v>
      </c>
      <c r="E35" t="e">
        <f t="shared" si="2"/>
        <v>#DIV/0!</v>
      </c>
    </row>
    <row r="36" spans="2:5" x14ac:dyDescent="0.25">
      <c r="B36" s="2" t="s">
        <v>86</v>
      </c>
      <c r="C36" s="7">
        <v>54.4</v>
      </c>
      <c r="D36" s="7">
        <f t="shared" si="1"/>
        <v>-1.2000000000000028</v>
      </c>
      <c r="E36" t="e">
        <f t="shared" si="2"/>
        <v>#DIV/0!</v>
      </c>
    </row>
    <row r="37" spans="2:5" x14ac:dyDescent="0.25">
      <c r="B37" s="2" t="s">
        <v>87</v>
      </c>
      <c r="C37" s="7">
        <v>55.6</v>
      </c>
      <c r="D37" s="7">
        <f t="shared" si="1"/>
        <v>1.2000000000000028</v>
      </c>
      <c r="E37" t="e">
        <f t="shared" si="2"/>
        <v>#DIV/0!</v>
      </c>
    </row>
    <row r="38" spans="2:5" x14ac:dyDescent="0.25">
      <c r="B38" s="2" t="s">
        <v>88</v>
      </c>
      <c r="C38" s="7">
        <v>53.3</v>
      </c>
      <c r="D38" s="7">
        <f t="shared" si="1"/>
        <v>-2.3000000000000043</v>
      </c>
      <c r="E38" t="e">
        <f t="shared" si="2"/>
        <v>#DIV/0!</v>
      </c>
    </row>
    <row r="39" spans="2:5" x14ac:dyDescent="0.25">
      <c r="B39" s="2" t="s">
        <v>89</v>
      </c>
      <c r="C39" s="7">
        <v>56.1</v>
      </c>
      <c r="D39" s="7">
        <f t="shared" si="1"/>
        <v>2.8000000000000043</v>
      </c>
      <c r="E39" t="e">
        <f t="shared" si="2"/>
        <v>#DIV/0!</v>
      </c>
    </row>
    <row r="40" spans="2:5" x14ac:dyDescent="0.25">
      <c r="B40" s="2" t="s">
        <v>90</v>
      </c>
      <c r="C40" s="7">
        <v>55.6</v>
      </c>
      <c r="D40" s="7">
        <f t="shared" si="1"/>
        <v>-0.5</v>
      </c>
      <c r="E40" t="e">
        <f t="shared" si="2"/>
        <v>#DIV/0!</v>
      </c>
    </row>
    <row r="41" spans="2:5" x14ac:dyDescent="0.25">
      <c r="B41" s="2" t="s">
        <v>91</v>
      </c>
      <c r="C41" s="7">
        <v>56.1</v>
      </c>
      <c r="D41" s="7">
        <f t="shared" si="1"/>
        <v>0.5</v>
      </c>
      <c r="E41" t="e">
        <f t="shared" si="2"/>
        <v>#DIV/0!</v>
      </c>
    </row>
    <row r="42" spans="2:5" x14ac:dyDescent="0.25">
      <c r="B42" s="2" t="s">
        <v>92</v>
      </c>
      <c r="C42" s="7">
        <v>54.7</v>
      </c>
      <c r="D42" s="7">
        <f t="shared" si="1"/>
        <v>-1.3999999999999986</v>
      </c>
      <c r="E42" t="e">
        <f t="shared" si="2"/>
        <v>#DIV/0!</v>
      </c>
    </row>
    <row r="43" spans="2:5" x14ac:dyDescent="0.25">
      <c r="B43" s="2" t="s">
        <v>93</v>
      </c>
      <c r="C43" s="7">
        <v>55.5</v>
      </c>
      <c r="D43" s="7">
        <f t="shared" si="1"/>
        <v>0.79999999999999716</v>
      </c>
      <c r="E43" t="e">
        <f t="shared" si="2"/>
        <v>#DIV/0!</v>
      </c>
    </row>
    <row r="44" spans="2:5" x14ac:dyDescent="0.25">
      <c r="B44" s="2" t="s">
        <v>94</v>
      </c>
      <c r="C44" s="7">
        <v>56.9</v>
      </c>
      <c r="D44" s="7">
        <f t="shared" si="1"/>
        <v>1.3999999999999986</v>
      </c>
      <c r="E44" t="e">
        <f t="shared" si="2"/>
        <v>#DIV/0!</v>
      </c>
    </row>
    <row r="45" spans="2:5" x14ac:dyDescent="0.25">
      <c r="B45" s="2" t="s">
        <v>95</v>
      </c>
      <c r="C45" s="7">
        <v>57.5</v>
      </c>
      <c r="D45" s="7">
        <f t="shared" si="1"/>
        <v>0.60000000000000142</v>
      </c>
      <c r="E45" t="e">
        <f t="shared" si="2"/>
        <v>#DIV/0!</v>
      </c>
    </row>
    <row r="46" spans="2:5" x14ac:dyDescent="0.25">
      <c r="B46" s="2" t="s">
        <v>96</v>
      </c>
      <c r="C46" s="7">
        <v>56.6</v>
      </c>
      <c r="D46" s="7">
        <f t="shared" si="1"/>
        <v>-0.89999999999999858</v>
      </c>
      <c r="E46" t="e">
        <f t="shared" si="2"/>
        <v>#DIV/0!</v>
      </c>
    </row>
    <row r="47" spans="2:5" x14ac:dyDescent="0.25">
      <c r="B47" s="2" t="s">
        <v>97</v>
      </c>
      <c r="C47" s="7">
        <v>55.5</v>
      </c>
      <c r="D47" s="7">
        <f t="shared" si="1"/>
        <v>-1.1000000000000014</v>
      </c>
      <c r="E47" t="e">
        <f t="shared" si="2"/>
        <v>#DIV/0!</v>
      </c>
    </row>
    <row r="48" spans="2:5" x14ac:dyDescent="0.25">
      <c r="B48" s="2" t="s">
        <v>98</v>
      </c>
      <c r="C48" s="7">
        <v>54</v>
      </c>
      <c r="D48" s="7">
        <f t="shared" si="1"/>
        <v>-1.5</v>
      </c>
      <c r="E48" t="e">
        <f t="shared" si="2"/>
        <v>#DIV/0!</v>
      </c>
    </row>
    <row r="49" spans="2:5" x14ac:dyDescent="0.25">
      <c r="B49" s="2" t="s">
        <v>99</v>
      </c>
      <c r="C49" s="7">
        <v>54.2</v>
      </c>
      <c r="D49" s="7">
        <f t="shared" si="1"/>
        <v>0.20000000000000284</v>
      </c>
      <c r="E49" t="e">
        <f t="shared" si="2"/>
        <v>#DIV/0!</v>
      </c>
    </row>
    <row r="50" spans="2:5" x14ac:dyDescent="0.25">
      <c r="B50" s="2" t="s">
        <v>100</v>
      </c>
      <c r="C50" s="7">
        <v>55.6</v>
      </c>
      <c r="D50" s="7">
        <f t="shared" si="1"/>
        <v>1.3999999999999986</v>
      </c>
      <c r="E50" t="e">
        <f t="shared" si="2"/>
        <v>#DIV/0!</v>
      </c>
    </row>
    <row r="51" spans="2:5" x14ac:dyDescent="0.25">
      <c r="B51" s="2" t="s">
        <v>101</v>
      </c>
      <c r="C51" s="7">
        <v>56.9</v>
      </c>
      <c r="D51" s="7">
        <f t="shared" si="1"/>
        <v>1.2999999999999972</v>
      </c>
      <c r="E51" t="e">
        <f t="shared" si="2"/>
        <v>#DIV/0!</v>
      </c>
    </row>
    <row r="52" spans="2:5" x14ac:dyDescent="0.25">
      <c r="B52" s="2" t="s">
        <v>102</v>
      </c>
      <c r="C52" s="7">
        <v>55.5</v>
      </c>
      <c r="D52" s="7">
        <f t="shared" si="1"/>
        <v>-1.3999999999999986</v>
      </c>
      <c r="E52" t="e">
        <f t="shared" si="2"/>
        <v>#DIV/0!</v>
      </c>
    </row>
    <row r="53" spans="2:5" x14ac:dyDescent="0.25">
      <c r="B53" s="2" t="s">
        <v>103</v>
      </c>
      <c r="C53" s="7">
        <v>54.3</v>
      </c>
      <c r="D53" s="7">
        <f t="shared" si="1"/>
        <v>-1.2000000000000028</v>
      </c>
      <c r="E53" t="e">
        <f t="shared" si="2"/>
        <v>#DIV/0!</v>
      </c>
    </row>
    <row r="54" spans="2:5" x14ac:dyDescent="0.25">
      <c r="B54" s="2" t="s">
        <v>104</v>
      </c>
      <c r="C54" s="7">
        <v>53.6</v>
      </c>
      <c r="D54" s="7">
        <f t="shared" si="1"/>
        <v>-0.69999999999999574</v>
      </c>
      <c r="E54" t="e">
        <f t="shared" si="2"/>
        <v>#DIV/0!</v>
      </c>
    </row>
    <row r="55" spans="2:5" x14ac:dyDescent="0.25">
      <c r="B55" s="2" t="s">
        <v>105</v>
      </c>
      <c r="C55" s="7">
        <v>53.3</v>
      </c>
      <c r="D55" s="7">
        <f t="shared" si="1"/>
        <v>-0.30000000000000426</v>
      </c>
      <c r="E55" t="e">
        <f t="shared" si="2"/>
        <v>#DIV/0!</v>
      </c>
    </row>
    <row r="56" spans="2:5" x14ac:dyDescent="0.25">
      <c r="B56" s="2" t="s">
        <v>106</v>
      </c>
      <c r="C56" s="7">
        <v>51.8</v>
      </c>
      <c r="D56" s="7">
        <f t="shared" si="1"/>
        <v>-1.5</v>
      </c>
      <c r="E56" t="e">
        <f t="shared" si="2"/>
        <v>#DIV/0!</v>
      </c>
    </row>
    <row r="57" spans="2:5" x14ac:dyDescent="0.25">
      <c r="B57" s="2" t="s">
        <v>107</v>
      </c>
      <c r="C57" s="7">
        <v>49.3</v>
      </c>
      <c r="D57" s="7">
        <f t="shared" si="1"/>
        <v>-2.5</v>
      </c>
      <c r="E57" t="e">
        <f t="shared" si="2"/>
        <v>#DIV/0!</v>
      </c>
    </row>
    <row r="58" spans="2:5" x14ac:dyDescent="0.25">
      <c r="B58" s="2" t="s">
        <v>108</v>
      </c>
      <c r="C58" s="7">
        <v>50.1</v>
      </c>
      <c r="D58" s="7">
        <f t="shared" si="1"/>
        <v>0.80000000000000426</v>
      </c>
      <c r="E58" t="e">
        <f t="shared" si="2"/>
        <v>#DIV/0!</v>
      </c>
    </row>
    <row r="59" spans="2:5" x14ac:dyDescent="0.25">
      <c r="B59" s="2" t="s">
        <v>109</v>
      </c>
      <c r="C59" s="7">
        <v>52</v>
      </c>
      <c r="D59" s="7">
        <f t="shared" si="1"/>
        <v>1.8999999999999986</v>
      </c>
      <c r="E59" t="e">
        <f t="shared" si="2"/>
        <v>#DIV/0!</v>
      </c>
    </row>
    <row r="60" spans="2:5" x14ac:dyDescent="0.25">
      <c r="B60" s="2" t="s">
        <v>110</v>
      </c>
      <c r="C60" s="7">
        <v>53.3</v>
      </c>
      <c r="D60" s="7">
        <f t="shared" si="1"/>
        <v>1.2999999999999972</v>
      </c>
      <c r="E60" t="e">
        <f t="shared" si="2"/>
        <v>#DIV/0!</v>
      </c>
    </row>
    <row r="61" spans="2:5" x14ac:dyDescent="0.25">
      <c r="B61" s="2" t="s">
        <v>111</v>
      </c>
      <c r="C61" s="7">
        <v>52.2</v>
      </c>
      <c r="D61" s="7">
        <f t="shared" si="1"/>
        <v>-1.0999999999999943</v>
      </c>
      <c r="E61" t="e">
        <f t="shared" si="2"/>
        <v>#DIV/0!</v>
      </c>
    </row>
    <row r="62" spans="2:5" x14ac:dyDescent="0.25">
      <c r="B62" s="2" t="s">
        <v>112</v>
      </c>
      <c r="C62" s="7">
        <v>53.8</v>
      </c>
      <c r="D62" s="7">
        <f t="shared" si="1"/>
        <v>1.5999999999999943</v>
      </c>
      <c r="E62" t="e">
        <f t="shared" si="2"/>
        <v>#DIV/0!</v>
      </c>
    </row>
    <row r="63" spans="2:5" x14ac:dyDescent="0.25">
      <c r="B63" s="2" t="s">
        <v>113</v>
      </c>
      <c r="C63" s="7">
        <v>55.7</v>
      </c>
      <c r="D63" s="7">
        <f t="shared" si="1"/>
        <v>1.9000000000000057</v>
      </c>
      <c r="E63" t="e">
        <f t="shared" si="2"/>
        <v>#DIV/0!</v>
      </c>
    </row>
    <row r="64" spans="2:5" x14ac:dyDescent="0.25">
      <c r="B64" s="2" t="s">
        <v>114</v>
      </c>
      <c r="C64" s="7">
        <v>57.6</v>
      </c>
      <c r="D64" s="7">
        <f t="shared" si="1"/>
        <v>1.8999999999999986</v>
      </c>
      <c r="E64" t="e">
        <f t="shared" si="2"/>
        <v>#DIV/0!</v>
      </c>
    </row>
    <row r="65" spans="2:5" x14ac:dyDescent="0.25">
      <c r="B65" s="2" t="s">
        <v>115</v>
      </c>
      <c r="C65" s="7">
        <v>57.5</v>
      </c>
      <c r="D65" s="7">
        <f t="shared" si="1"/>
        <v>-0.10000000000000142</v>
      </c>
      <c r="E65" t="e">
        <f t="shared" si="2"/>
        <v>#DIV/0!</v>
      </c>
    </row>
    <row r="66" spans="2:5" x14ac:dyDescent="0.25">
      <c r="B66" s="2" t="s">
        <v>116</v>
      </c>
      <c r="C66" s="7">
        <v>57.5</v>
      </c>
      <c r="D66" s="7">
        <f t="shared" si="1"/>
        <v>0</v>
      </c>
      <c r="E66" t="e">
        <f t="shared" ref="E66:E97" si="3">IF(ROW(A66)&lt;13,"",AVERAGEIFS($C$2:$C$5000,$B$2:$B$5000,"&gt;"&amp;EDATE(B66,-12),$B$2:$B$5000,"&lt;="&amp;B66))</f>
        <v>#DIV/0!</v>
      </c>
    </row>
    <row r="67" spans="2:5" x14ac:dyDescent="0.25">
      <c r="B67" s="2" t="s">
        <v>117</v>
      </c>
      <c r="C67" s="7">
        <v>56.4</v>
      </c>
      <c r="D67" s="7">
        <f t="shared" si="1"/>
        <v>-1.1000000000000014</v>
      </c>
      <c r="E67" t="e">
        <f t="shared" si="3"/>
        <v>#DIV/0!</v>
      </c>
    </row>
    <row r="68" spans="2:5" x14ac:dyDescent="0.25">
      <c r="B68" s="2" t="s">
        <v>118</v>
      </c>
      <c r="C68" s="7">
        <v>56.4</v>
      </c>
      <c r="D68" s="7">
        <f t="shared" ref="D68:D97" si="4">C68-C67</f>
        <v>0</v>
      </c>
      <c r="E68" t="e">
        <f t="shared" si="3"/>
        <v>#DIV/0!</v>
      </c>
    </row>
    <row r="69" spans="2:5" x14ac:dyDescent="0.25">
      <c r="B69" s="2" t="s">
        <v>119</v>
      </c>
      <c r="C69" s="7">
        <v>55.3</v>
      </c>
      <c r="D69" s="7">
        <f t="shared" si="4"/>
        <v>-1.1000000000000014</v>
      </c>
      <c r="E69" t="e">
        <f t="shared" si="3"/>
        <v>#DIV/0!</v>
      </c>
    </row>
    <row r="70" spans="2:5" x14ac:dyDescent="0.25">
      <c r="B70" s="2" t="s">
        <v>120</v>
      </c>
      <c r="C70" s="7">
        <v>54.9</v>
      </c>
      <c r="D70" s="7">
        <f t="shared" si="4"/>
        <v>-0.39999999999999858</v>
      </c>
      <c r="E70" t="e">
        <f t="shared" si="3"/>
        <v>#DIV/0!</v>
      </c>
    </row>
    <row r="71" spans="2:5" x14ac:dyDescent="0.25">
      <c r="B71" s="2" t="s">
        <v>121</v>
      </c>
      <c r="C71" s="7">
        <v>56.6</v>
      </c>
      <c r="D71" s="7">
        <f t="shared" si="4"/>
        <v>1.7000000000000028</v>
      </c>
      <c r="E71" t="e">
        <f t="shared" si="3"/>
        <v>#DIV/0!</v>
      </c>
    </row>
    <row r="72" spans="2:5" x14ac:dyDescent="0.25">
      <c r="B72" s="2" t="s">
        <v>122</v>
      </c>
      <c r="C72" s="7">
        <v>58.5</v>
      </c>
      <c r="D72" s="7">
        <f t="shared" si="4"/>
        <v>1.8999999999999986</v>
      </c>
      <c r="E72" t="e">
        <f t="shared" si="3"/>
        <v>#DIV/0!</v>
      </c>
    </row>
    <row r="73" spans="2:5" x14ac:dyDescent="0.25">
      <c r="B73" s="2" t="s">
        <v>123</v>
      </c>
      <c r="C73" s="7">
        <v>58.7</v>
      </c>
      <c r="D73" s="7">
        <f t="shared" si="4"/>
        <v>0.20000000000000284</v>
      </c>
      <c r="E73" t="e">
        <f t="shared" si="3"/>
        <v>#DIV/0!</v>
      </c>
    </row>
    <row r="74" spans="2:5" x14ac:dyDescent="0.25">
      <c r="B74" s="2" t="s">
        <v>124</v>
      </c>
      <c r="C74" s="7">
        <v>59.8</v>
      </c>
      <c r="D74" s="7">
        <f t="shared" si="4"/>
        <v>1.0999999999999943</v>
      </c>
      <c r="E74" t="e">
        <f t="shared" si="3"/>
        <v>#DIV/0!</v>
      </c>
    </row>
    <row r="75" spans="2:5" x14ac:dyDescent="0.25">
      <c r="B75" s="2" t="s">
        <v>125</v>
      </c>
      <c r="C75" s="7">
        <v>59.8</v>
      </c>
      <c r="D75" s="7">
        <f t="shared" si="4"/>
        <v>0</v>
      </c>
      <c r="E75" t="e">
        <f t="shared" si="3"/>
        <v>#DIV/0!</v>
      </c>
    </row>
    <row r="76" spans="2:5" x14ac:dyDescent="0.25">
      <c r="B76" s="2" t="s">
        <v>126</v>
      </c>
      <c r="C76" s="7">
        <v>58.8</v>
      </c>
      <c r="D76" s="7">
        <f t="shared" si="4"/>
        <v>-1</v>
      </c>
      <c r="E76" t="e">
        <f t="shared" si="3"/>
        <v>#DIV/0!</v>
      </c>
    </row>
    <row r="77" spans="2:5" x14ac:dyDescent="0.25">
      <c r="B77" s="2" t="s">
        <v>127</v>
      </c>
      <c r="C77" s="7">
        <v>57.3</v>
      </c>
      <c r="D77" s="7">
        <f t="shared" si="4"/>
        <v>-1.5</v>
      </c>
      <c r="E77" t="e">
        <f t="shared" si="3"/>
        <v>#DIV/0!</v>
      </c>
    </row>
    <row r="78" spans="2:5" x14ac:dyDescent="0.25">
      <c r="B78" s="2" t="s">
        <v>128</v>
      </c>
      <c r="C78" s="7">
        <v>57.2</v>
      </c>
      <c r="D78" s="7">
        <f t="shared" si="4"/>
        <v>-9.9999999999994316E-2</v>
      </c>
      <c r="E78" t="e">
        <f t="shared" si="3"/>
        <v>#DIV/0!</v>
      </c>
    </row>
    <row r="79" spans="2:5" x14ac:dyDescent="0.25">
      <c r="B79" s="2" t="s">
        <v>129</v>
      </c>
      <c r="C79" s="7">
        <v>56.5</v>
      </c>
      <c r="D79" s="7">
        <f t="shared" si="4"/>
        <v>-0.70000000000000284</v>
      </c>
      <c r="E79" t="e">
        <f t="shared" si="3"/>
        <v>#DIV/0!</v>
      </c>
    </row>
    <row r="80" spans="2:5" x14ac:dyDescent="0.25">
      <c r="B80" s="2" t="s">
        <v>130</v>
      </c>
      <c r="C80" s="7">
        <v>56.8</v>
      </c>
      <c r="D80" s="7">
        <f t="shared" si="4"/>
        <v>0.29999999999999716</v>
      </c>
      <c r="E80" t="e">
        <f t="shared" si="3"/>
        <v>#DIV/0!</v>
      </c>
    </row>
    <row r="81" spans="2:5" x14ac:dyDescent="0.25">
      <c r="B81" s="2" t="s">
        <v>131</v>
      </c>
      <c r="C81" s="7">
        <v>55.4</v>
      </c>
      <c r="D81" s="7">
        <f t="shared" si="4"/>
        <v>-1.3999999999999986</v>
      </c>
      <c r="E81" t="e">
        <f t="shared" si="3"/>
        <v>#DIV/0!</v>
      </c>
    </row>
    <row r="82" spans="2:5" x14ac:dyDescent="0.25">
      <c r="B82" s="2" t="s">
        <v>132</v>
      </c>
      <c r="C82" s="7">
        <v>54.9</v>
      </c>
      <c r="D82" s="7">
        <f t="shared" si="4"/>
        <v>-0.5</v>
      </c>
      <c r="E82" t="e">
        <f t="shared" si="3"/>
        <v>#DIV/0!</v>
      </c>
    </row>
    <row r="83" spans="2:5" x14ac:dyDescent="0.25">
      <c r="B83" s="2" t="s">
        <v>133</v>
      </c>
      <c r="C83" s="7">
        <v>53.4</v>
      </c>
      <c r="D83" s="7">
        <f t="shared" si="4"/>
        <v>-1.5</v>
      </c>
      <c r="E83" t="e">
        <f t="shared" si="3"/>
        <v>#DIV/0!</v>
      </c>
    </row>
    <row r="84" spans="2:5" x14ac:dyDescent="0.25">
      <c r="B84" s="2" t="s">
        <v>134</v>
      </c>
      <c r="C84" s="7">
        <v>52.5</v>
      </c>
      <c r="D84" s="7">
        <f t="shared" si="4"/>
        <v>-0.89999999999999858</v>
      </c>
      <c r="E84" t="e">
        <f t="shared" si="3"/>
        <v>#DIV/0!</v>
      </c>
    </row>
    <row r="85" spans="2:5" x14ac:dyDescent="0.25">
      <c r="B85" s="2" t="s">
        <v>135</v>
      </c>
      <c r="C85" s="7">
        <v>51.8</v>
      </c>
      <c r="D85" s="7">
        <f t="shared" si="4"/>
        <v>-0.70000000000000284</v>
      </c>
      <c r="E85" t="e">
        <f t="shared" si="3"/>
        <v>#DIV/0!</v>
      </c>
    </row>
    <row r="86" spans="2:5" x14ac:dyDescent="0.25">
      <c r="B86" s="2" t="s">
        <v>136</v>
      </c>
      <c r="C86" s="7">
        <v>49.7</v>
      </c>
      <c r="D86" s="7">
        <f t="shared" si="4"/>
        <v>-2.0999999999999943</v>
      </c>
      <c r="E86" t="e">
        <f t="shared" si="3"/>
        <v>#DIV/0!</v>
      </c>
    </row>
    <row r="87" spans="2:5" x14ac:dyDescent="0.25">
      <c r="B87" s="2" t="s">
        <v>137</v>
      </c>
      <c r="C87" s="7">
        <v>49</v>
      </c>
      <c r="D87" s="7">
        <f t="shared" si="4"/>
        <v>-0.70000000000000284</v>
      </c>
      <c r="E87" t="e">
        <f t="shared" si="3"/>
        <v>#DIV/0!</v>
      </c>
    </row>
    <row r="88" spans="2:5" x14ac:dyDescent="0.25">
      <c r="B88" s="2" t="s">
        <v>138</v>
      </c>
      <c r="C88" s="7">
        <v>48.6</v>
      </c>
      <c r="D88" s="7">
        <f t="shared" si="4"/>
        <v>-0.39999999999999858</v>
      </c>
      <c r="E88" t="e">
        <f t="shared" si="3"/>
        <v>#DIV/0!</v>
      </c>
    </row>
    <row r="89" spans="2:5" x14ac:dyDescent="0.25">
      <c r="B89" s="2" t="s">
        <v>139</v>
      </c>
      <c r="C89" s="7">
        <v>47.3</v>
      </c>
      <c r="D89" s="7">
        <f t="shared" si="4"/>
        <v>-1.3000000000000043</v>
      </c>
      <c r="E89" t="e">
        <f t="shared" si="3"/>
        <v>#DIV/0!</v>
      </c>
    </row>
    <row r="90" spans="2:5" x14ac:dyDescent="0.25">
      <c r="B90" s="2" t="s">
        <v>140</v>
      </c>
      <c r="C90" s="7">
        <v>46.6</v>
      </c>
      <c r="D90" s="7">
        <f t="shared" si="4"/>
        <v>-0.69999999999999574</v>
      </c>
      <c r="E90" t="e">
        <f t="shared" si="3"/>
        <v>#DIV/0!</v>
      </c>
    </row>
    <row r="91" spans="2:5" x14ac:dyDescent="0.25">
      <c r="B91" s="2" t="s">
        <v>141</v>
      </c>
      <c r="C91" s="7">
        <v>46.6</v>
      </c>
      <c r="D91" s="7">
        <f t="shared" si="4"/>
        <v>0</v>
      </c>
      <c r="E91" t="e">
        <f t="shared" si="3"/>
        <v>#DIV/0!</v>
      </c>
    </row>
    <row r="92" spans="2:5" x14ac:dyDescent="0.25">
      <c r="B92" s="2" t="s">
        <v>142</v>
      </c>
      <c r="C92" s="7">
        <v>45.9</v>
      </c>
      <c r="D92" s="7">
        <f t="shared" si="4"/>
        <v>-0.70000000000000284</v>
      </c>
      <c r="E92" t="e">
        <f t="shared" si="3"/>
        <v>#DIV/0!</v>
      </c>
    </row>
    <row r="93" spans="2:5" x14ac:dyDescent="0.25">
      <c r="B93" s="2" t="s">
        <v>143</v>
      </c>
      <c r="C93" s="7">
        <v>43.1</v>
      </c>
      <c r="D93" s="7">
        <f t="shared" si="4"/>
        <v>-2.7999999999999972</v>
      </c>
      <c r="E93" t="e">
        <f t="shared" si="3"/>
        <v>#DIV/0!</v>
      </c>
    </row>
    <row r="94" spans="2:5" x14ac:dyDescent="0.25">
      <c r="B94" s="2" t="s">
        <v>144</v>
      </c>
      <c r="C94" s="7">
        <v>44.9</v>
      </c>
      <c r="D94" s="7">
        <f t="shared" si="4"/>
        <v>1.7999999999999972</v>
      </c>
      <c r="E94" t="e">
        <f t="shared" si="3"/>
        <v>#DIV/0!</v>
      </c>
    </row>
    <row r="95" spans="2:5" x14ac:dyDescent="0.25">
      <c r="B95" s="2" t="s">
        <v>145</v>
      </c>
      <c r="C95" s="7">
        <v>44.9</v>
      </c>
      <c r="D95" s="7">
        <f t="shared" si="4"/>
        <v>0</v>
      </c>
      <c r="E95" t="e">
        <f t="shared" si="3"/>
        <v>#DIV/0!</v>
      </c>
    </row>
    <row r="96" spans="2:5" x14ac:dyDescent="0.25">
      <c r="B96" s="2" t="s">
        <v>146</v>
      </c>
      <c r="C96" s="7">
        <v>45</v>
      </c>
      <c r="D96" s="7">
        <f t="shared" si="4"/>
        <v>0.10000000000000142</v>
      </c>
      <c r="E96" t="e">
        <f t="shared" si="3"/>
        <v>#DIV/0!</v>
      </c>
    </row>
    <row r="97" spans="2:5" x14ac:dyDescent="0.25">
      <c r="B97" s="2" t="s">
        <v>147</v>
      </c>
      <c r="C97" s="7">
        <v>43.5</v>
      </c>
      <c r="D97" s="7">
        <f t="shared" si="4"/>
        <v>-1.5</v>
      </c>
      <c r="E97" t="e">
        <f t="shared" si="3"/>
        <v>#DIV/0!</v>
      </c>
    </row>
    <row r="98" spans="2:5" x14ac:dyDescent="0.25">
      <c r="B98" s="2">
        <v>43800</v>
      </c>
      <c r="C98" s="7">
        <v>43.6</v>
      </c>
      <c r="D98" s="7">
        <f>C98-C97</f>
        <v>0.10000000000000142</v>
      </c>
      <c r="E98" s="1">
        <f>IF(ROW(A98)&lt;13,"",AVERAGEIFS($C$2:$C$5000,$B$2:$B$5000,"&gt;"&amp;EDATE(B98,-12),$B$2:$B$5000,"&lt;="&amp;B98))</f>
        <v>43.6</v>
      </c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33CB8-662A-4171-AFA6-85C0FEFEF237}">
  <sheetPr codeName="Sheet10"/>
  <dimension ref="A1:G313"/>
  <sheetViews>
    <sheetView workbookViewId="0">
      <selection activeCell="H28" sqref="H28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34335</v>
      </c>
      <c r="C2" s="7">
        <v>62.8</v>
      </c>
      <c r="E2" s="7" t="str">
        <f t="shared" ref="E2:E65" si="0">IF(ROW(A2)&lt;13,"",AVERAGEIFS($C$2:$C$5000,$B$2:$B$5000,"&gt;"&amp;EDATE(B2,-12),$B$2:$B$5000,"&lt;="&amp;B2))</f>
        <v/>
      </c>
      <c r="F2" s="13">
        <f>INDEX(Denmark[% Change],ROWS(Denmark[% Change]),1)</f>
        <v>-2.2999999999999972</v>
      </c>
      <c r="G2" s="44">
        <f>INDEX(Denmark[12 Mth Rolling Avg.],ROWS(Denmark[12 Mth Rolling Avg.]),1)</f>
        <v>51.640000000000008</v>
      </c>
    </row>
    <row r="3" spans="1:7" x14ac:dyDescent="0.25">
      <c r="A3" t="s">
        <v>10</v>
      </c>
      <c r="B3" s="2">
        <v>34366</v>
      </c>
      <c r="C3" s="7">
        <v>67.53</v>
      </c>
      <c r="D3" s="7">
        <f>C3-C2</f>
        <v>4.730000000000004</v>
      </c>
      <c r="E3" s="7" t="str">
        <f t="shared" si="0"/>
        <v/>
      </c>
    </row>
    <row r="4" spans="1:7" x14ac:dyDescent="0.25">
      <c r="A4" t="s">
        <v>10</v>
      </c>
      <c r="B4" s="2">
        <v>34394</v>
      </c>
      <c r="C4" s="7">
        <v>61.89</v>
      </c>
      <c r="D4" s="7">
        <f t="shared" ref="D4:D67" si="1">C4-C3</f>
        <v>-5.6400000000000006</v>
      </c>
      <c r="E4" s="7" t="str">
        <f t="shared" si="0"/>
        <v/>
      </c>
    </row>
    <row r="5" spans="1:7" x14ac:dyDescent="0.25">
      <c r="A5" t="s">
        <v>10</v>
      </c>
      <c r="B5" s="2">
        <v>34425</v>
      </c>
      <c r="C5" s="7">
        <v>60.57</v>
      </c>
      <c r="D5" s="7">
        <f t="shared" si="1"/>
        <v>-1.3200000000000003</v>
      </c>
      <c r="E5" s="7" t="str">
        <f t="shared" si="0"/>
        <v/>
      </c>
    </row>
    <row r="6" spans="1:7" x14ac:dyDescent="0.25">
      <c r="A6" t="s">
        <v>10</v>
      </c>
      <c r="B6" s="2">
        <v>34455</v>
      </c>
      <c r="C6" s="7">
        <v>63.1</v>
      </c>
      <c r="D6" s="7">
        <f t="shared" si="1"/>
        <v>2.5300000000000011</v>
      </c>
      <c r="E6" s="7" t="str">
        <f t="shared" si="0"/>
        <v/>
      </c>
    </row>
    <row r="7" spans="1:7" x14ac:dyDescent="0.25">
      <c r="A7" t="s">
        <v>10</v>
      </c>
      <c r="B7" s="2">
        <v>34486</v>
      </c>
      <c r="C7" s="7">
        <v>62.94</v>
      </c>
      <c r="D7" s="7">
        <f t="shared" si="1"/>
        <v>-0.16000000000000369</v>
      </c>
      <c r="E7" s="7" t="str">
        <f t="shared" si="0"/>
        <v/>
      </c>
    </row>
    <row r="8" spans="1:7" x14ac:dyDescent="0.25">
      <c r="A8" t="s">
        <v>10</v>
      </c>
      <c r="B8" s="2">
        <v>44154</v>
      </c>
      <c r="C8" s="7">
        <v>53</v>
      </c>
      <c r="D8" s="7">
        <f t="shared" si="1"/>
        <v>-9.9399999999999977</v>
      </c>
      <c r="E8" s="7" t="str">
        <f t="shared" si="0"/>
        <v/>
      </c>
    </row>
    <row r="9" spans="1:7" x14ac:dyDescent="0.25">
      <c r="B9" s="2">
        <v>34547</v>
      </c>
      <c r="C9" s="7">
        <v>59.49</v>
      </c>
      <c r="D9" s="7">
        <f t="shared" si="1"/>
        <v>6.490000000000002</v>
      </c>
      <c r="E9" s="7" t="str">
        <f t="shared" si="0"/>
        <v/>
      </c>
    </row>
    <row r="10" spans="1:7" x14ac:dyDescent="0.25">
      <c r="B10" s="2">
        <v>34578</v>
      </c>
      <c r="C10" s="7">
        <v>59.36</v>
      </c>
      <c r="D10" s="7">
        <f t="shared" si="1"/>
        <v>-0.13000000000000256</v>
      </c>
      <c r="E10" s="7" t="str">
        <f t="shared" si="0"/>
        <v/>
      </c>
    </row>
    <row r="11" spans="1:7" x14ac:dyDescent="0.25">
      <c r="B11" s="2">
        <v>34608</v>
      </c>
      <c r="C11" s="7">
        <v>61.33</v>
      </c>
      <c r="D11" s="7">
        <f t="shared" si="1"/>
        <v>1.9699999999999989</v>
      </c>
      <c r="E11" s="7" t="str">
        <f t="shared" si="0"/>
        <v/>
      </c>
    </row>
    <row r="12" spans="1:7" x14ac:dyDescent="0.25">
      <c r="B12" s="2">
        <v>34639</v>
      </c>
      <c r="C12" s="7">
        <v>60.53</v>
      </c>
      <c r="D12" s="7">
        <f t="shared" si="1"/>
        <v>-0.79999999999999716</v>
      </c>
      <c r="E12" s="7" t="str">
        <f t="shared" si="0"/>
        <v/>
      </c>
    </row>
    <row r="13" spans="1:7" x14ac:dyDescent="0.25">
      <c r="B13" s="2">
        <v>34669</v>
      </c>
      <c r="C13" s="7">
        <v>62.29</v>
      </c>
      <c r="D13" s="7">
        <f t="shared" si="1"/>
        <v>1.759999999999998</v>
      </c>
      <c r="E13" s="7">
        <f t="shared" si="0"/>
        <v>61.984545454545447</v>
      </c>
    </row>
    <row r="14" spans="1:7" x14ac:dyDescent="0.25">
      <c r="B14" s="2">
        <v>34700</v>
      </c>
      <c r="C14" s="7">
        <v>62.95</v>
      </c>
      <c r="D14" s="7">
        <f t="shared" si="1"/>
        <v>0.66000000000000369</v>
      </c>
      <c r="E14" s="7">
        <f t="shared" si="0"/>
        <v>61.99818181818182</v>
      </c>
    </row>
    <row r="15" spans="1:7" x14ac:dyDescent="0.25">
      <c r="B15" s="2">
        <v>34731</v>
      </c>
      <c r="C15" s="7">
        <v>63.78</v>
      </c>
      <c r="D15" s="7">
        <f t="shared" si="1"/>
        <v>0.82999999999999829</v>
      </c>
      <c r="E15" s="7">
        <f t="shared" si="0"/>
        <v>61.657272727272726</v>
      </c>
    </row>
    <row r="16" spans="1:7" x14ac:dyDescent="0.25">
      <c r="B16" s="2">
        <v>34759</v>
      </c>
      <c r="C16" s="7">
        <v>61.91</v>
      </c>
      <c r="D16" s="7">
        <f t="shared" si="1"/>
        <v>-1.8700000000000045</v>
      </c>
      <c r="E16" s="7">
        <f t="shared" si="0"/>
        <v>61.659090909090907</v>
      </c>
    </row>
    <row r="17" spans="2:5" x14ac:dyDescent="0.25">
      <c r="B17" s="2">
        <v>34790</v>
      </c>
      <c r="C17" s="7">
        <v>59.68</v>
      </c>
      <c r="D17" s="7">
        <f t="shared" si="1"/>
        <v>-2.2299999999999969</v>
      </c>
      <c r="E17" s="7">
        <f t="shared" si="0"/>
        <v>61.578181818181811</v>
      </c>
    </row>
    <row r="18" spans="2:5" x14ac:dyDescent="0.25">
      <c r="B18" s="2">
        <v>34820</v>
      </c>
      <c r="C18" s="7">
        <v>58.91</v>
      </c>
      <c r="D18" s="7">
        <f t="shared" si="1"/>
        <v>-0.77000000000000313</v>
      </c>
      <c r="E18" s="7">
        <f t="shared" si="0"/>
        <v>61.197272727272711</v>
      </c>
    </row>
    <row r="19" spans="2:5" x14ac:dyDescent="0.25">
      <c r="B19" s="2">
        <v>34851</v>
      </c>
      <c r="C19" s="7">
        <v>58.16</v>
      </c>
      <c r="D19" s="7">
        <f t="shared" si="1"/>
        <v>-0.75</v>
      </c>
      <c r="E19" s="7">
        <f t="shared" si="0"/>
        <v>60.762727272727261</v>
      </c>
    </row>
    <row r="20" spans="2:5" x14ac:dyDescent="0.25">
      <c r="B20" s="2">
        <v>34881</v>
      </c>
      <c r="C20" s="7">
        <v>65.400000000000006</v>
      </c>
      <c r="D20" s="7">
        <f t="shared" si="1"/>
        <v>7.2400000000000091</v>
      </c>
      <c r="E20" s="7">
        <f t="shared" si="0"/>
        <v>61.149166666666652</v>
      </c>
    </row>
    <row r="21" spans="2:5" x14ac:dyDescent="0.25">
      <c r="B21" s="2">
        <v>34912</v>
      </c>
      <c r="C21" s="7">
        <v>56.52</v>
      </c>
      <c r="D21" s="7">
        <f t="shared" si="1"/>
        <v>-8.8800000000000026</v>
      </c>
      <c r="E21" s="7">
        <f t="shared" si="0"/>
        <v>60.901666666666664</v>
      </c>
    </row>
    <row r="22" spans="2:5" x14ac:dyDescent="0.25">
      <c r="B22" s="2">
        <v>34943</v>
      </c>
      <c r="C22" s="7">
        <v>55.67</v>
      </c>
      <c r="D22" s="7">
        <f t="shared" si="1"/>
        <v>-0.85000000000000142</v>
      </c>
      <c r="E22" s="7">
        <f t="shared" si="0"/>
        <v>60.594166666666659</v>
      </c>
    </row>
    <row r="23" spans="2:5" x14ac:dyDescent="0.25">
      <c r="B23" s="2">
        <v>34973</v>
      </c>
      <c r="C23" s="7">
        <v>53.13</v>
      </c>
      <c r="D23" s="7">
        <f t="shared" si="1"/>
        <v>-2.5399999999999991</v>
      </c>
      <c r="E23" s="7">
        <f t="shared" si="0"/>
        <v>59.910833333333322</v>
      </c>
    </row>
    <row r="24" spans="2:5" x14ac:dyDescent="0.25">
      <c r="B24" s="2">
        <v>35004</v>
      </c>
      <c r="C24" s="7">
        <v>55.08</v>
      </c>
      <c r="D24" s="7">
        <f t="shared" si="1"/>
        <v>1.9499999999999957</v>
      </c>
      <c r="E24" s="7">
        <f t="shared" si="0"/>
        <v>59.456666666666656</v>
      </c>
    </row>
    <row r="25" spans="2:5" x14ac:dyDescent="0.25">
      <c r="B25" s="2">
        <v>35034</v>
      </c>
      <c r="C25" s="7">
        <v>54.03</v>
      </c>
      <c r="D25" s="7">
        <f t="shared" si="1"/>
        <v>-1.0499999999999972</v>
      </c>
      <c r="E25" s="7">
        <f t="shared" si="0"/>
        <v>58.768333333333324</v>
      </c>
    </row>
    <row r="26" spans="2:5" x14ac:dyDescent="0.25">
      <c r="B26" s="2">
        <v>35065</v>
      </c>
      <c r="C26" s="7">
        <v>50.16</v>
      </c>
      <c r="D26" s="7">
        <f t="shared" si="1"/>
        <v>-3.8700000000000045</v>
      </c>
      <c r="E26" s="7">
        <f t="shared" si="0"/>
        <v>57.702500000000008</v>
      </c>
    </row>
    <row r="27" spans="2:5" x14ac:dyDescent="0.25">
      <c r="B27" s="2">
        <v>35096</v>
      </c>
      <c r="C27" s="7">
        <v>46.39</v>
      </c>
      <c r="D27" s="7">
        <f t="shared" si="1"/>
        <v>-3.769999999999996</v>
      </c>
      <c r="E27" s="7">
        <f t="shared" si="0"/>
        <v>56.25333333333333</v>
      </c>
    </row>
    <row r="28" spans="2:5" x14ac:dyDescent="0.25">
      <c r="B28" s="2">
        <v>35125</v>
      </c>
      <c r="C28" s="7">
        <v>52.65</v>
      </c>
      <c r="D28" s="7">
        <f t="shared" si="1"/>
        <v>6.259999999999998</v>
      </c>
      <c r="E28" s="7">
        <f t="shared" si="0"/>
        <v>55.481666666666662</v>
      </c>
    </row>
    <row r="29" spans="2:5" x14ac:dyDescent="0.25">
      <c r="B29" s="2">
        <v>35156</v>
      </c>
      <c r="C29" s="7">
        <v>54.64</v>
      </c>
      <c r="D29" s="7">
        <f t="shared" si="1"/>
        <v>1.990000000000002</v>
      </c>
      <c r="E29" s="7">
        <f t="shared" si="0"/>
        <v>55.06166666666666</v>
      </c>
    </row>
    <row r="30" spans="2:5" x14ac:dyDescent="0.25">
      <c r="B30" s="2">
        <v>35186</v>
      </c>
      <c r="C30" s="7">
        <v>48.99</v>
      </c>
      <c r="D30" s="7">
        <f t="shared" si="1"/>
        <v>-5.6499999999999986</v>
      </c>
      <c r="E30" s="7">
        <f t="shared" si="0"/>
        <v>54.234999999999992</v>
      </c>
    </row>
    <row r="31" spans="2:5" x14ac:dyDescent="0.25">
      <c r="B31" s="2">
        <v>35217</v>
      </c>
      <c r="C31" s="7">
        <v>50.64</v>
      </c>
      <c r="D31" s="7">
        <f t="shared" si="1"/>
        <v>1.6499999999999986</v>
      </c>
      <c r="E31" s="7">
        <f t="shared" si="0"/>
        <v>53.608333333333327</v>
      </c>
    </row>
    <row r="32" spans="2:5" x14ac:dyDescent="0.25">
      <c r="B32" s="2">
        <v>35247</v>
      </c>
      <c r="C32" s="7">
        <v>54.71</v>
      </c>
      <c r="D32" s="7">
        <f t="shared" si="1"/>
        <v>4.07</v>
      </c>
      <c r="E32" s="7">
        <f t="shared" si="0"/>
        <v>52.717499999999994</v>
      </c>
    </row>
    <row r="33" spans="2:5" x14ac:dyDescent="0.25">
      <c r="B33" s="2">
        <v>35278</v>
      </c>
      <c r="C33" s="7">
        <v>56.45</v>
      </c>
      <c r="D33" s="7">
        <f t="shared" si="1"/>
        <v>1.740000000000002</v>
      </c>
      <c r="E33" s="7">
        <f t="shared" si="0"/>
        <v>52.711666666666673</v>
      </c>
    </row>
    <row r="34" spans="2:5" x14ac:dyDescent="0.25">
      <c r="B34" s="2">
        <v>35309</v>
      </c>
      <c r="C34" s="7">
        <v>59.28</v>
      </c>
      <c r="D34" s="7">
        <f t="shared" si="1"/>
        <v>2.8299999999999983</v>
      </c>
      <c r="E34" s="7">
        <f t="shared" si="0"/>
        <v>53.012499999999996</v>
      </c>
    </row>
    <row r="35" spans="2:5" x14ac:dyDescent="0.25">
      <c r="B35" s="2">
        <v>35339</v>
      </c>
      <c r="C35" s="7">
        <v>57.5</v>
      </c>
      <c r="D35" s="7">
        <f t="shared" si="1"/>
        <v>-1.7800000000000011</v>
      </c>
      <c r="E35" s="7">
        <f t="shared" si="0"/>
        <v>53.376666666666658</v>
      </c>
    </row>
    <row r="36" spans="2:5" x14ac:dyDescent="0.25">
      <c r="B36" s="2">
        <v>35370</v>
      </c>
      <c r="C36" s="7">
        <v>61.58</v>
      </c>
      <c r="D36" s="7">
        <f t="shared" si="1"/>
        <v>4.0799999999999983</v>
      </c>
      <c r="E36" s="7">
        <f t="shared" si="0"/>
        <v>53.918333333333329</v>
      </c>
    </row>
    <row r="37" spans="2:5" x14ac:dyDescent="0.25">
      <c r="B37" s="2">
        <v>35400</v>
      </c>
      <c r="C37" s="7">
        <v>60.71</v>
      </c>
      <c r="D37" s="7">
        <f t="shared" si="1"/>
        <v>-0.86999999999999744</v>
      </c>
      <c r="E37" s="7">
        <f t="shared" si="0"/>
        <v>54.475000000000001</v>
      </c>
    </row>
    <row r="38" spans="2:5" x14ac:dyDescent="0.25">
      <c r="B38" s="2">
        <v>35431</v>
      </c>
      <c r="C38" s="7">
        <v>62.72</v>
      </c>
      <c r="D38" s="7">
        <f t="shared" si="1"/>
        <v>2.009999999999998</v>
      </c>
      <c r="E38" s="7">
        <f t="shared" si="0"/>
        <v>55.521666666666675</v>
      </c>
    </row>
    <row r="39" spans="2:5" x14ac:dyDescent="0.25">
      <c r="B39" s="2">
        <v>35462</v>
      </c>
      <c r="C39" s="7">
        <v>57.65</v>
      </c>
      <c r="D39" s="7">
        <f t="shared" si="1"/>
        <v>-5.07</v>
      </c>
      <c r="E39" s="7">
        <f t="shared" si="0"/>
        <v>56.46</v>
      </c>
    </row>
    <row r="40" spans="2:5" x14ac:dyDescent="0.25">
      <c r="B40" s="2">
        <v>35490</v>
      </c>
      <c r="C40" s="7">
        <v>60.38</v>
      </c>
      <c r="D40" s="7">
        <f t="shared" si="1"/>
        <v>2.730000000000004</v>
      </c>
      <c r="E40" s="7">
        <f t="shared" si="0"/>
        <v>57.104166666666664</v>
      </c>
    </row>
    <row r="41" spans="2:5" x14ac:dyDescent="0.25">
      <c r="B41" s="2">
        <v>35521</v>
      </c>
      <c r="C41" s="7">
        <v>60.87</v>
      </c>
      <c r="D41" s="7">
        <f t="shared" si="1"/>
        <v>0.48999999999999488</v>
      </c>
      <c r="E41" s="7">
        <f t="shared" si="0"/>
        <v>57.623333333333335</v>
      </c>
    </row>
    <row r="42" spans="2:5" x14ac:dyDescent="0.25">
      <c r="B42" s="2">
        <v>35551</v>
      </c>
      <c r="C42" s="7">
        <v>64.19</v>
      </c>
      <c r="D42" s="7">
        <f t="shared" si="1"/>
        <v>3.3200000000000003</v>
      </c>
      <c r="E42" s="7">
        <f t="shared" si="0"/>
        <v>58.890000000000008</v>
      </c>
    </row>
    <row r="43" spans="2:5" x14ac:dyDescent="0.25">
      <c r="B43" s="2">
        <v>35582</v>
      </c>
      <c r="C43" s="7">
        <v>63.39</v>
      </c>
      <c r="D43" s="7">
        <f t="shared" si="1"/>
        <v>-0.79999999999999716</v>
      </c>
      <c r="E43" s="7">
        <f t="shared" si="0"/>
        <v>59.952499999999993</v>
      </c>
    </row>
    <row r="44" spans="2:5" x14ac:dyDescent="0.25">
      <c r="B44" s="2">
        <v>35612</v>
      </c>
      <c r="C44" s="7">
        <v>54.91</v>
      </c>
      <c r="D44" s="7">
        <f t="shared" si="1"/>
        <v>-8.480000000000004</v>
      </c>
      <c r="E44" s="7">
        <f t="shared" si="0"/>
        <v>59.969166666666659</v>
      </c>
    </row>
    <row r="45" spans="2:5" x14ac:dyDescent="0.25">
      <c r="B45" s="2">
        <v>35643</v>
      </c>
      <c r="C45" s="7">
        <v>61.24</v>
      </c>
      <c r="D45" s="7">
        <f t="shared" si="1"/>
        <v>6.3300000000000054</v>
      </c>
      <c r="E45" s="7">
        <f t="shared" si="0"/>
        <v>60.368333333333332</v>
      </c>
    </row>
    <row r="46" spans="2:5" x14ac:dyDescent="0.25">
      <c r="B46" s="2">
        <v>35674</v>
      </c>
      <c r="C46" s="7">
        <v>61.84</v>
      </c>
      <c r="D46" s="7">
        <f t="shared" si="1"/>
        <v>0.60000000000000142</v>
      </c>
      <c r="E46" s="7">
        <f t="shared" si="0"/>
        <v>60.581666666666671</v>
      </c>
    </row>
    <row r="47" spans="2:5" x14ac:dyDescent="0.25">
      <c r="B47" s="2">
        <v>35704</v>
      </c>
      <c r="C47" s="7">
        <v>58.85</v>
      </c>
      <c r="D47" s="7">
        <f t="shared" si="1"/>
        <v>-2.990000000000002</v>
      </c>
      <c r="E47" s="7">
        <f t="shared" si="0"/>
        <v>60.694166666666668</v>
      </c>
    </row>
    <row r="48" spans="2:5" x14ac:dyDescent="0.25">
      <c r="B48" s="2">
        <v>35735</v>
      </c>
      <c r="C48" s="7">
        <v>56.31</v>
      </c>
      <c r="D48" s="7">
        <f t="shared" si="1"/>
        <v>-2.5399999999999991</v>
      </c>
      <c r="E48" s="7">
        <f t="shared" si="0"/>
        <v>60.254999999999995</v>
      </c>
    </row>
    <row r="49" spans="2:5" x14ac:dyDescent="0.25">
      <c r="B49" s="2">
        <v>35765</v>
      </c>
      <c r="C49" s="7">
        <v>56.74</v>
      </c>
      <c r="D49" s="7">
        <f t="shared" si="1"/>
        <v>0.42999999999999972</v>
      </c>
      <c r="E49" s="7">
        <f t="shared" si="0"/>
        <v>59.924166666666679</v>
      </c>
    </row>
    <row r="50" spans="2:5" x14ac:dyDescent="0.25">
      <c r="B50" s="2">
        <v>35796</v>
      </c>
      <c r="C50" s="7">
        <v>55.77</v>
      </c>
      <c r="D50" s="7">
        <f t="shared" si="1"/>
        <v>-0.96999999999999886</v>
      </c>
      <c r="E50" s="7">
        <f t="shared" si="0"/>
        <v>59.345000000000006</v>
      </c>
    </row>
    <row r="51" spans="2:5" x14ac:dyDescent="0.25">
      <c r="B51" s="2">
        <v>35827</v>
      </c>
      <c r="C51" s="7">
        <v>55.65</v>
      </c>
      <c r="D51" s="7">
        <f t="shared" si="1"/>
        <v>-0.12000000000000455</v>
      </c>
      <c r="E51" s="7">
        <f t="shared" si="0"/>
        <v>59.178333333333335</v>
      </c>
    </row>
    <row r="52" spans="2:5" x14ac:dyDescent="0.25">
      <c r="B52" s="2">
        <v>35855</v>
      </c>
      <c r="C52" s="7">
        <v>58.86</v>
      </c>
      <c r="D52" s="7">
        <f t="shared" si="1"/>
        <v>3.2100000000000009</v>
      </c>
      <c r="E52" s="7">
        <f t="shared" si="0"/>
        <v>59.051666666666655</v>
      </c>
    </row>
    <row r="53" spans="2:5" x14ac:dyDescent="0.25">
      <c r="B53" s="2">
        <v>35886</v>
      </c>
      <c r="C53" s="7">
        <v>58.81</v>
      </c>
      <c r="D53" s="7">
        <f t="shared" si="1"/>
        <v>-4.9999999999997158E-2</v>
      </c>
      <c r="E53" s="7">
        <f t="shared" si="0"/>
        <v>58.880000000000017</v>
      </c>
    </row>
    <row r="54" spans="2:5" x14ac:dyDescent="0.25">
      <c r="B54" s="2">
        <v>35916</v>
      </c>
      <c r="C54" s="7">
        <v>60.33</v>
      </c>
      <c r="D54" s="7">
        <f t="shared" si="1"/>
        <v>1.519999999999996</v>
      </c>
      <c r="E54" s="7">
        <f t="shared" si="0"/>
        <v>58.558333333333344</v>
      </c>
    </row>
    <row r="55" spans="2:5" x14ac:dyDescent="0.25">
      <c r="B55" s="2">
        <v>35947</v>
      </c>
      <c r="C55" s="7">
        <v>57.47</v>
      </c>
      <c r="D55" s="7">
        <f t="shared" si="1"/>
        <v>-2.8599999999999994</v>
      </c>
      <c r="E55" s="7">
        <f t="shared" si="0"/>
        <v>58.065000000000005</v>
      </c>
    </row>
    <row r="56" spans="2:5" x14ac:dyDescent="0.25">
      <c r="B56" s="2">
        <v>35977</v>
      </c>
      <c r="C56" s="7">
        <v>50.69</v>
      </c>
      <c r="D56" s="7">
        <f t="shared" si="1"/>
        <v>-6.7800000000000011</v>
      </c>
      <c r="E56" s="7">
        <f t="shared" si="0"/>
        <v>57.713333333333331</v>
      </c>
    </row>
    <row r="57" spans="2:5" x14ac:dyDescent="0.25">
      <c r="B57" s="2">
        <v>36008</v>
      </c>
      <c r="C57" s="7">
        <v>62.83</v>
      </c>
      <c r="D57" s="7">
        <f t="shared" si="1"/>
        <v>12.14</v>
      </c>
      <c r="E57" s="7">
        <f t="shared" si="0"/>
        <v>57.845833333333331</v>
      </c>
    </row>
    <row r="58" spans="2:5" x14ac:dyDescent="0.25">
      <c r="B58" s="2">
        <v>36039</v>
      </c>
      <c r="C58" s="7">
        <v>51.54</v>
      </c>
      <c r="D58" s="7">
        <f t="shared" si="1"/>
        <v>-11.29</v>
      </c>
      <c r="E58" s="7">
        <f t="shared" si="0"/>
        <v>56.987500000000004</v>
      </c>
    </row>
    <row r="59" spans="2:5" x14ac:dyDescent="0.25">
      <c r="B59" s="2">
        <v>36069</v>
      </c>
      <c r="C59" s="7">
        <v>54.98</v>
      </c>
      <c r="D59" s="7">
        <f t="shared" si="1"/>
        <v>3.4399999999999977</v>
      </c>
      <c r="E59" s="7">
        <f t="shared" si="0"/>
        <v>56.664999999999999</v>
      </c>
    </row>
    <row r="60" spans="2:5" x14ac:dyDescent="0.25">
      <c r="B60" s="2">
        <v>36100</v>
      </c>
      <c r="C60" s="7">
        <v>48.18</v>
      </c>
      <c r="D60" s="7">
        <f t="shared" si="1"/>
        <v>-6.7999999999999972</v>
      </c>
      <c r="E60" s="7">
        <f t="shared" si="0"/>
        <v>55.98749999999999</v>
      </c>
    </row>
    <row r="61" spans="2:5" x14ac:dyDescent="0.25">
      <c r="B61" s="2">
        <v>36130</v>
      </c>
      <c r="C61" s="7">
        <v>49.94</v>
      </c>
      <c r="D61" s="7">
        <f t="shared" si="1"/>
        <v>1.759999999999998</v>
      </c>
      <c r="E61" s="7">
        <f t="shared" si="0"/>
        <v>55.420833333333327</v>
      </c>
    </row>
    <row r="62" spans="2:5" x14ac:dyDescent="0.25">
      <c r="B62" s="2">
        <v>36161</v>
      </c>
      <c r="C62" s="7">
        <v>53.69</v>
      </c>
      <c r="D62" s="7">
        <f t="shared" si="1"/>
        <v>3.75</v>
      </c>
      <c r="E62" s="7">
        <f t="shared" si="0"/>
        <v>55.247500000000002</v>
      </c>
    </row>
    <row r="63" spans="2:5" x14ac:dyDescent="0.25">
      <c r="B63" s="2">
        <v>36192</v>
      </c>
      <c r="C63" s="7">
        <v>55.51</v>
      </c>
      <c r="D63" s="7">
        <f t="shared" si="1"/>
        <v>1.8200000000000003</v>
      </c>
      <c r="E63" s="7">
        <f t="shared" si="0"/>
        <v>55.235833333333325</v>
      </c>
    </row>
    <row r="64" spans="2:5" x14ac:dyDescent="0.25">
      <c r="B64" s="2">
        <v>36220</v>
      </c>
      <c r="C64" s="7">
        <v>45.31</v>
      </c>
      <c r="D64" s="7">
        <f t="shared" si="1"/>
        <v>-10.199999999999996</v>
      </c>
      <c r="E64" s="7">
        <f t="shared" si="0"/>
        <v>54.106666666666662</v>
      </c>
    </row>
    <row r="65" spans="2:5" x14ac:dyDescent="0.25">
      <c r="B65" s="2">
        <v>36251</v>
      </c>
      <c r="C65" s="7">
        <v>50.98</v>
      </c>
      <c r="D65" s="7">
        <f t="shared" si="1"/>
        <v>5.6699999999999946</v>
      </c>
      <c r="E65" s="7">
        <f t="shared" si="0"/>
        <v>53.454166666666673</v>
      </c>
    </row>
    <row r="66" spans="2:5" x14ac:dyDescent="0.25">
      <c r="B66" s="2">
        <v>36281</v>
      </c>
      <c r="C66" s="7">
        <v>48.32</v>
      </c>
      <c r="D66" s="7">
        <f t="shared" si="1"/>
        <v>-2.6599999999999966</v>
      </c>
      <c r="E66" s="7">
        <f t="shared" ref="E66:E129" si="2">IF(ROW(A66)&lt;13,"",AVERAGEIFS($C$2:$C$5000,$B$2:$B$5000,"&gt;"&amp;EDATE(B66,-12),$B$2:$B$5000,"&lt;="&amp;B66))</f>
        <v>52.45333333333334</v>
      </c>
    </row>
    <row r="67" spans="2:5" x14ac:dyDescent="0.25">
      <c r="B67" s="2">
        <v>36312</v>
      </c>
      <c r="C67" s="7">
        <v>51.51</v>
      </c>
      <c r="D67" s="7">
        <f t="shared" si="1"/>
        <v>3.1899999999999977</v>
      </c>
      <c r="E67" s="7">
        <f t="shared" si="2"/>
        <v>51.956666666666671</v>
      </c>
    </row>
    <row r="68" spans="2:5" x14ac:dyDescent="0.25">
      <c r="B68" s="2">
        <v>36342</v>
      </c>
      <c r="C68" s="7">
        <v>53.06</v>
      </c>
      <c r="D68" s="7">
        <f t="shared" ref="D68:D131" si="3">C68-C67</f>
        <v>1.5500000000000043</v>
      </c>
      <c r="E68" s="7">
        <f t="shared" si="2"/>
        <v>52.154166666666676</v>
      </c>
    </row>
    <row r="69" spans="2:5" x14ac:dyDescent="0.25">
      <c r="B69" s="2">
        <v>36373</v>
      </c>
      <c r="C69" s="7">
        <v>49.57</v>
      </c>
      <c r="D69" s="7">
        <f t="shared" si="3"/>
        <v>-3.490000000000002</v>
      </c>
      <c r="E69" s="7">
        <f t="shared" si="2"/>
        <v>51.049166666666672</v>
      </c>
    </row>
    <row r="70" spans="2:5" x14ac:dyDescent="0.25">
      <c r="B70" s="2">
        <v>36404</v>
      </c>
      <c r="C70" s="7">
        <v>52.05</v>
      </c>
      <c r="D70" s="7">
        <f t="shared" si="3"/>
        <v>2.4799999999999969</v>
      </c>
      <c r="E70" s="7">
        <f t="shared" si="2"/>
        <v>51.091666666666669</v>
      </c>
    </row>
    <row r="71" spans="2:5" x14ac:dyDescent="0.25">
      <c r="B71" s="2">
        <v>36434</v>
      </c>
      <c r="C71" s="7">
        <v>69.81</v>
      </c>
      <c r="D71" s="7">
        <f t="shared" si="3"/>
        <v>17.760000000000005</v>
      </c>
      <c r="E71" s="7">
        <f t="shared" si="2"/>
        <v>52.327500000000008</v>
      </c>
    </row>
    <row r="72" spans="2:5" x14ac:dyDescent="0.25">
      <c r="B72" s="2">
        <v>36465</v>
      </c>
      <c r="C72" s="7">
        <v>64.64</v>
      </c>
      <c r="D72" s="7">
        <f t="shared" si="3"/>
        <v>-5.1700000000000017</v>
      </c>
      <c r="E72" s="7">
        <f t="shared" si="2"/>
        <v>53.699166666666663</v>
      </c>
    </row>
    <row r="73" spans="2:5" x14ac:dyDescent="0.25">
      <c r="B73" s="2">
        <v>36495</v>
      </c>
      <c r="C73" s="7">
        <v>46.56</v>
      </c>
      <c r="D73" s="7">
        <f t="shared" si="3"/>
        <v>-18.079999999999998</v>
      </c>
      <c r="E73" s="7">
        <f t="shared" si="2"/>
        <v>53.417499999999997</v>
      </c>
    </row>
    <row r="74" spans="2:5" x14ac:dyDescent="0.25">
      <c r="B74" s="2">
        <v>36526</v>
      </c>
      <c r="C74" s="7">
        <v>56.5</v>
      </c>
      <c r="D74" s="7">
        <f t="shared" si="3"/>
        <v>9.9399999999999977</v>
      </c>
      <c r="E74" s="7">
        <f t="shared" si="2"/>
        <v>53.651666666666664</v>
      </c>
    </row>
    <row r="75" spans="2:5" x14ac:dyDescent="0.25">
      <c r="B75" s="2">
        <v>36557</v>
      </c>
      <c r="C75" s="7">
        <v>60.09</v>
      </c>
      <c r="D75" s="7">
        <f t="shared" si="3"/>
        <v>3.5900000000000034</v>
      </c>
      <c r="E75" s="7">
        <f t="shared" si="2"/>
        <v>54.033333333333331</v>
      </c>
    </row>
    <row r="76" spans="2:5" x14ac:dyDescent="0.25">
      <c r="B76" s="2">
        <v>36586</v>
      </c>
      <c r="C76" s="7">
        <v>58.02</v>
      </c>
      <c r="D76" s="7">
        <f t="shared" si="3"/>
        <v>-2.0700000000000003</v>
      </c>
      <c r="E76" s="7">
        <f t="shared" si="2"/>
        <v>55.092500000000001</v>
      </c>
    </row>
    <row r="77" spans="2:5" x14ac:dyDescent="0.25">
      <c r="B77" s="2">
        <v>36617</v>
      </c>
      <c r="C77" s="7">
        <v>54.89</v>
      </c>
      <c r="D77" s="7">
        <f t="shared" si="3"/>
        <v>-3.1300000000000026</v>
      </c>
      <c r="E77" s="7">
        <f t="shared" si="2"/>
        <v>55.418333333333329</v>
      </c>
    </row>
    <row r="78" spans="2:5" x14ac:dyDescent="0.25">
      <c r="B78" s="2">
        <v>36647</v>
      </c>
      <c r="C78" s="7">
        <v>55.18</v>
      </c>
      <c r="D78" s="7">
        <f t="shared" si="3"/>
        <v>0.28999999999999915</v>
      </c>
      <c r="E78" s="7">
        <f t="shared" si="2"/>
        <v>55.989999999999988</v>
      </c>
    </row>
    <row r="79" spans="2:5" x14ac:dyDescent="0.25">
      <c r="B79" s="2">
        <v>36678</v>
      </c>
      <c r="C79" s="7">
        <v>53.67</v>
      </c>
      <c r="D79" s="7">
        <f t="shared" si="3"/>
        <v>-1.509999999999998</v>
      </c>
      <c r="E79" s="7">
        <f t="shared" si="2"/>
        <v>56.169999999999987</v>
      </c>
    </row>
    <row r="80" spans="2:5" x14ac:dyDescent="0.25">
      <c r="B80" s="2">
        <v>36708</v>
      </c>
      <c r="C80" s="7">
        <v>64.05</v>
      </c>
      <c r="D80" s="7">
        <f t="shared" si="3"/>
        <v>10.379999999999995</v>
      </c>
      <c r="E80" s="7">
        <f t="shared" si="2"/>
        <v>57.085833333333319</v>
      </c>
    </row>
    <row r="81" spans="2:5" x14ac:dyDescent="0.25">
      <c r="B81" s="2">
        <v>36739</v>
      </c>
      <c r="C81" s="7">
        <v>56.8</v>
      </c>
      <c r="D81" s="7">
        <f t="shared" si="3"/>
        <v>-7.25</v>
      </c>
      <c r="E81" s="7">
        <f t="shared" si="2"/>
        <v>57.688333333333311</v>
      </c>
    </row>
    <row r="82" spans="2:5" x14ac:dyDescent="0.25">
      <c r="B82" s="2">
        <v>36770</v>
      </c>
      <c r="C82" s="7">
        <v>56.22</v>
      </c>
      <c r="D82" s="7">
        <f t="shared" si="3"/>
        <v>-0.57999999999999829</v>
      </c>
      <c r="E82" s="7">
        <f t="shared" si="2"/>
        <v>58.035833333333329</v>
      </c>
    </row>
    <row r="83" spans="2:5" x14ac:dyDescent="0.25">
      <c r="B83" s="2">
        <v>36800</v>
      </c>
      <c r="C83" s="7">
        <v>59.73</v>
      </c>
      <c r="D83" s="7">
        <f t="shared" si="3"/>
        <v>3.509999999999998</v>
      </c>
      <c r="E83" s="7">
        <f t="shared" si="2"/>
        <v>57.195833333333333</v>
      </c>
    </row>
    <row r="84" spans="2:5" x14ac:dyDescent="0.25">
      <c r="B84" s="2">
        <v>36831</v>
      </c>
      <c r="C84" s="7">
        <v>54.3</v>
      </c>
      <c r="D84" s="7">
        <f t="shared" si="3"/>
        <v>-5.43</v>
      </c>
      <c r="E84" s="7">
        <f t="shared" si="2"/>
        <v>56.334166666666668</v>
      </c>
    </row>
    <row r="85" spans="2:5" x14ac:dyDescent="0.25">
      <c r="B85" s="2">
        <v>36861</v>
      </c>
      <c r="C85" s="7">
        <v>55.55</v>
      </c>
      <c r="D85" s="7">
        <f t="shared" si="3"/>
        <v>1.25</v>
      </c>
      <c r="E85" s="7">
        <f t="shared" si="2"/>
        <v>57.083333333333336</v>
      </c>
    </row>
    <row r="86" spans="2:5" x14ac:dyDescent="0.25">
      <c r="B86" s="2">
        <v>36892</v>
      </c>
      <c r="C86" s="7">
        <v>52.87</v>
      </c>
      <c r="D86" s="7">
        <f t="shared" si="3"/>
        <v>-2.6799999999999997</v>
      </c>
      <c r="E86" s="7">
        <f t="shared" si="2"/>
        <v>56.780833333333334</v>
      </c>
    </row>
    <row r="87" spans="2:5" x14ac:dyDescent="0.25">
      <c r="B87" s="2">
        <v>36923</v>
      </c>
      <c r="C87" s="7">
        <v>51.59</v>
      </c>
      <c r="D87" s="7">
        <f t="shared" si="3"/>
        <v>-1.279999999999994</v>
      </c>
      <c r="E87" s="7">
        <f t="shared" si="2"/>
        <v>56.072499999999998</v>
      </c>
    </row>
    <row r="88" spans="2:5" x14ac:dyDescent="0.25">
      <c r="B88" s="2">
        <v>36951</v>
      </c>
      <c r="C88" s="7">
        <v>52.48</v>
      </c>
      <c r="D88" s="7">
        <f t="shared" si="3"/>
        <v>0.88999999999999346</v>
      </c>
      <c r="E88" s="7">
        <f t="shared" si="2"/>
        <v>55.610833333333346</v>
      </c>
    </row>
    <row r="89" spans="2:5" x14ac:dyDescent="0.25">
      <c r="B89" s="2">
        <v>36982</v>
      </c>
      <c r="C89" s="7">
        <v>49.59</v>
      </c>
      <c r="D89" s="7">
        <f t="shared" si="3"/>
        <v>-2.8899999999999935</v>
      </c>
      <c r="E89" s="7">
        <f t="shared" si="2"/>
        <v>55.169166666666676</v>
      </c>
    </row>
    <row r="90" spans="2:5" x14ac:dyDescent="0.25">
      <c r="B90" s="2">
        <v>37012</v>
      </c>
      <c r="C90" s="7">
        <v>52.88</v>
      </c>
      <c r="D90" s="7">
        <f t="shared" si="3"/>
        <v>3.2899999999999991</v>
      </c>
      <c r="E90" s="7">
        <f t="shared" si="2"/>
        <v>54.977499999999999</v>
      </c>
    </row>
    <row r="91" spans="2:5" x14ac:dyDescent="0.25">
      <c r="B91" s="2">
        <v>37043</v>
      </c>
      <c r="C91" s="7">
        <v>53.97</v>
      </c>
      <c r="D91" s="7">
        <f t="shared" si="3"/>
        <v>1.0899999999999963</v>
      </c>
      <c r="E91" s="7">
        <f t="shared" si="2"/>
        <v>55.002500000000005</v>
      </c>
    </row>
    <row r="92" spans="2:5" x14ac:dyDescent="0.25">
      <c r="B92" s="2">
        <v>37073</v>
      </c>
      <c r="C92" s="7">
        <v>50.4</v>
      </c>
      <c r="D92" s="7">
        <f t="shared" si="3"/>
        <v>-3.5700000000000003</v>
      </c>
      <c r="E92" s="7">
        <f t="shared" si="2"/>
        <v>53.865000000000009</v>
      </c>
    </row>
    <row r="93" spans="2:5" x14ac:dyDescent="0.25">
      <c r="B93" s="2">
        <v>37104</v>
      </c>
      <c r="C93" s="7">
        <v>53.25</v>
      </c>
      <c r="D93" s="7">
        <f t="shared" si="3"/>
        <v>2.8500000000000014</v>
      </c>
      <c r="E93" s="7">
        <f t="shared" si="2"/>
        <v>53.569166666666668</v>
      </c>
    </row>
    <row r="94" spans="2:5" x14ac:dyDescent="0.25">
      <c r="B94" s="2">
        <v>37135</v>
      </c>
      <c r="C94" s="7">
        <v>47.76</v>
      </c>
      <c r="D94" s="7">
        <f t="shared" si="3"/>
        <v>-5.490000000000002</v>
      </c>
      <c r="E94" s="7">
        <f t="shared" si="2"/>
        <v>52.864166666666669</v>
      </c>
    </row>
    <row r="95" spans="2:5" x14ac:dyDescent="0.25">
      <c r="B95" s="2">
        <v>37165</v>
      </c>
      <c r="C95" s="7">
        <v>46.1</v>
      </c>
      <c r="D95" s="7">
        <f t="shared" si="3"/>
        <v>-1.6599999999999966</v>
      </c>
      <c r="E95" s="7">
        <f t="shared" si="2"/>
        <v>51.728333333333332</v>
      </c>
    </row>
    <row r="96" spans="2:5" x14ac:dyDescent="0.25">
      <c r="B96" s="2">
        <v>37196</v>
      </c>
      <c r="C96" s="7">
        <v>50.82</v>
      </c>
      <c r="D96" s="7">
        <f t="shared" si="3"/>
        <v>4.7199999999999989</v>
      </c>
      <c r="E96" s="7">
        <f t="shared" si="2"/>
        <v>51.438333333333333</v>
      </c>
    </row>
    <row r="97" spans="2:5" x14ac:dyDescent="0.25">
      <c r="B97" s="2">
        <v>37226</v>
      </c>
      <c r="C97" s="7">
        <v>46.1</v>
      </c>
      <c r="D97" s="7">
        <f t="shared" si="3"/>
        <v>-4.7199999999999989</v>
      </c>
      <c r="E97" s="7">
        <f t="shared" si="2"/>
        <v>50.650833333333338</v>
      </c>
    </row>
    <row r="98" spans="2:5" x14ac:dyDescent="0.25">
      <c r="B98" s="2">
        <v>37257</v>
      </c>
      <c r="C98" s="7">
        <v>52.41</v>
      </c>
      <c r="D98" s="7">
        <f t="shared" si="3"/>
        <v>6.3099999999999952</v>
      </c>
      <c r="E98" s="7">
        <f t="shared" si="2"/>
        <v>50.61249999999999</v>
      </c>
    </row>
    <row r="99" spans="2:5" x14ac:dyDescent="0.25">
      <c r="B99" s="2">
        <v>37288</v>
      </c>
      <c r="C99" s="7">
        <v>53.27</v>
      </c>
      <c r="D99" s="7">
        <f t="shared" si="3"/>
        <v>0.86000000000000654</v>
      </c>
      <c r="E99" s="7">
        <f t="shared" si="2"/>
        <v>50.752499999999998</v>
      </c>
    </row>
    <row r="100" spans="2:5" x14ac:dyDescent="0.25">
      <c r="B100" s="2">
        <v>37316</v>
      </c>
      <c r="C100" s="7">
        <v>53.01</v>
      </c>
      <c r="D100" s="7">
        <f t="shared" si="3"/>
        <v>-0.26000000000000512</v>
      </c>
      <c r="E100" s="7">
        <f t="shared" si="2"/>
        <v>50.796666666666674</v>
      </c>
    </row>
    <row r="101" spans="2:5" x14ac:dyDescent="0.25">
      <c r="B101" s="2">
        <v>37347</v>
      </c>
      <c r="C101" s="7">
        <v>55.67</v>
      </c>
      <c r="D101" s="7">
        <f t="shared" si="3"/>
        <v>2.6600000000000037</v>
      </c>
      <c r="E101" s="7">
        <f t="shared" si="2"/>
        <v>51.303333333333335</v>
      </c>
    </row>
    <row r="102" spans="2:5" x14ac:dyDescent="0.25">
      <c r="B102" s="2">
        <v>37377</v>
      </c>
      <c r="C102" s="7">
        <v>52.25</v>
      </c>
      <c r="D102" s="7">
        <f t="shared" si="3"/>
        <v>-3.4200000000000017</v>
      </c>
      <c r="E102" s="7">
        <f t="shared" si="2"/>
        <v>51.250833333333333</v>
      </c>
    </row>
    <row r="103" spans="2:5" x14ac:dyDescent="0.25">
      <c r="B103" s="2">
        <v>37408</v>
      </c>
      <c r="C103" s="7">
        <v>53.98</v>
      </c>
      <c r="D103" s="7">
        <f t="shared" si="3"/>
        <v>1.7299999999999969</v>
      </c>
      <c r="E103" s="7">
        <f t="shared" si="2"/>
        <v>51.251666666666665</v>
      </c>
    </row>
    <row r="104" spans="2:5" x14ac:dyDescent="0.25">
      <c r="B104" s="2">
        <v>37438</v>
      </c>
      <c r="C104" s="7">
        <v>54.31</v>
      </c>
      <c r="D104" s="7">
        <f t="shared" si="3"/>
        <v>0.3300000000000054</v>
      </c>
      <c r="E104" s="7">
        <f t="shared" si="2"/>
        <v>51.577499999999986</v>
      </c>
    </row>
    <row r="105" spans="2:5" x14ac:dyDescent="0.25">
      <c r="B105" s="2">
        <v>37469</v>
      </c>
      <c r="C105" s="7">
        <v>53.19</v>
      </c>
      <c r="D105" s="7">
        <f t="shared" si="3"/>
        <v>-1.1200000000000045</v>
      </c>
      <c r="E105" s="7">
        <f t="shared" si="2"/>
        <v>51.572500000000012</v>
      </c>
    </row>
    <row r="106" spans="2:5" x14ac:dyDescent="0.25">
      <c r="B106" s="2">
        <v>37500</v>
      </c>
      <c r="C106" s="7">
        <v>52.1</v>
      </c>
      <c r="D106" s="7">
        <f t="shared" si="3"/>
        <v>-1.0899999999999963</v>
      </c>
      <c r="E106" s="7">
        <f t="shared" si="2"/>
        <v>51.934166666666677</v>
      </c>
    </row>
    <row r="107" spans="2:5" x14ac:dyDescent="0.25">
      <c r="B107" s="2">
        <v>37530</v>
      </c>
      <c r="C107" s="7">
        <v>47.58</v>
      </c>
      <c r="D107" s="7">
        <f t="shared" si="3"/>
        <v>-4.5200000000000031</v>
      </c>
      <c r="E107" s="7">
        <f t="shared" si="2"/>
        <v>52.057500000000005</v>
      </c>
    </row>
    <row r="108" spans="2:5" x14ac:dyDescent="0.25">
      <c r="B108" s="2">
        <v>37561</v>
      </c>
      <c r="C108" s="7">
        <v>47.96</v>
      </c>
      <c r="D108" s="7">
        <f t="shared" si="3"/>
        <v>0.38000000000000256</v>
      </c>
      <c r="E108" s="7">
        <f t="shared" si="2"/>
        <v>51.819166666666668</v>
      </c>
    </row>
    <row r="109" spans="2:5" x14ac:dyDescent="0.25">
      <c r="B109" s="2">
        <v>37591</v>
      </c>
      <c r="C109" s="7">
        <v>48.71</v>
      </c>
      <c r="D109" s="7">
        <f t="shared" si="3"/>
        <v>0.75</v>
      </c>
      <c r="E109" s="7">
        <f t="shared" si="2"/>
        <v>52.036666666666683</v>
      </c>
    </row>
    <row r="110" spans="2:5" x14ac:dyDescent="0.25">
      <c r="B110" s="2">
        <v>37622</v>
      </c>
      <c r="C110" s="7">
        <v>46.28</v>
      </c>
      <c r="D110" s="7">
        <f t="shared" si="3"/>
        <v>-2.4299999999999997</v>
      </c>
      <c r="E110" s="7">
        <f t="shared" si="2"/>
        <v>51.525833333333338</v>
      </c>
    </row>
    <row r="111" spans="2:5" x14ac:dyDescent="0.25">
      <c r="B111" s="2">
        <v>37653</v>
      </c>
      <c r="C111" s="7">
        <v>46.25</v>
      </c>
      <c r="D111" s="7">
        <f t="shared" si="3"/>
        <v>-3.0000000000001137E-2</v>
      </c>
      <c r="E111" s="7">
        <f t="shared" si="2"/>
        <v>50.94083333333333</v>
      </c>
    </row>
    <row r="112" spans="2:5" x14ac:dyDescent="0.25">
      <c r="B112" s="2">
        <v>37681</v>
      </c>
      <c r="C112" s="7">
        <v>49.89</v>
      </c>
      <c r="D112" s="7">
        <f t="shared" si="3"/>
        <v>3.6400000000000006</v>
      </c>
      <c r="E112" s="7">
        <f t="shared" si="2"/>
        <v>50.680833333333332</v>
      </c>
    </row>
    <row r="113" spans="2:5" x14ac:dyDescent="0.25">
      <c r="B113" s="2">
        <v>37712</v>
      </c>
      <c r="C113" s="7">
        <v>52.86</v>
      </c>
      <c r="D113" s="7">
        <f t="shared" si="3"/>
        <v>2.9699999999999989</v>
      </c>
      <c r="E113" s="7">
        <f t="shared" si="2"/>
        <v>50.446666666666658</v>
      </c>
    </row>
    <row r="114" spans="2:5" x14ac:dyDescent="0.25">
      <c r="B114" s="2">
        <v>37742</v>
      </c>
      <c r="C114" s="7">
        <v>50.08</v>
      </c>
      <c r="D114" s="7">
        <f t="shared" si="3"/>
        <v>-2.7800000000000011</v>
      </c>
      <c r="E114" s="7">
        <f t="shared" si="2"/>
        <v>50.265833333333326</v>
      </c>
    </row>
    <row r="115" spans="2:5" x14ac:dyDescent="0.25">
      <c r="B115" s="2">
        <v>37773</v>
      </c>
      <c r="C115" s="7">
        <v>47.13</v>
      </c>
      <c r="D115" s="7">
        <f t="shared" si="3"/>
        <v>-2.9499999999999957</v>
      </c>
      <c r="E115" s="7">
        <f t="shared" si="2"/>
        <v>49.695</v>
      </c>
    </row>
    <row r="116" spans="2:5" x14ac:dyDescent="0.25">
      <c r="B116" s="2">
        <v>37803</v>
      </c>
      <c r="C116" s="7">
        <v>49.64</v>
      </c>
      <c r="D116" s="7">
        <f t="shared" si="3"/>
        <v>2.509999999999998</v>
      </c>
      <c r="E116" s="7">
        <f t="shared" si="2"/>
        <v>49.305833333333339</v>
      </c>
    </row>
    <row r="117" spans="2:5" x14ac:dyDescent="0.25">
      <c r="B117" s="2">
        <v>37834</v>
      </c>
      <c r="C117" s="7">
        <v>49.91</v>
      </c>
      <c r="D117" s="7">
        <f t="shared" si="3"/>
        <v>0.26999999999999602</v>
      </c>
      <c r="E117" s="7">
        <f t="shared" si="2"/>
        <v>49.032499999999999</v>
      </c>
    </row>
    <row r="118" spans="2:5" x14ac:dyDescent="0.25">
      <c r="B118" s="2">
        <v>37865</v>
      </c>
      <c r="C118" s="7">
        <v>59.69</v>
      </c>
      <c r="D118" s="7">
        <f t="shared" si="3"/>
        <v>9.7800000000000011</v>
      </c>
      <c r="E118" s="7">
        <f t="shared" si="2"/>
        <v>49.664999999999999</v>
      </c>
    </row>
    <row r="119" spans="2:5" x14ac:dyDescent="0.25">
      <c r="B119" s="2">
        <v>37895</v>
      </c>
      <c r="C119" s="7">
        <v>54.18</v>
      </c>
      <c r="D119" s="7">
        <f t="shared" si="3"/>
        <v>-5.509999999999998</v>
      </c>
      <c r="E119" s="7">
        <f t="shared" si="2"/>
        <v>50.214999999999982</v>
      </c>
    </row>
    <row r="120" spans="2:5" x14ac:dyDescent="0.25">
      <c r="B120" s="2">
        <v>37926</v>
      </c>
      <c r="C120" s="7">
        <v>57.72</v>
      </c>
      <c r="D120" s="7">
        <f t="shared" si="3"/>
        <v>3.5399999999999991</v>
      </c>
      <c r="E120" s="7">
        <f t="shared" si="2"/>
        <v>51.028333333333336</v>
      </c>
    </row>
    <row r="121" spans="2:5" x14ac:dyDescent="0.25">
      <c r="B121" s="2">
        <v>37956</v>
      </c>
      <c r="C121" s="7">
        <v>60.4</v>
      </c>
      <c r="D121" s="7">
        <f t="shared" si="3"/>
        <v>2.6799999999999997</v>
      </c>
      <c r="E121" s="7">
        <f t="shared" si="2"/>
        <v>52.002499999999998</v>
      </c>
    </row>
    <row r="122" spans="2:5" x14ac:dyDescent="0.25">
      <c r="B122" s="2">
        <v>37987</v>
      </c>
      <c r="C122" s="7">
        <v>46.34</v>
      </c>
      <c r="D122" s="7">
        <f t="shared" si="3"/>
        <v>-14.059999999999995</v>
      </c>
      <c r="E122" s="7">
        <f t="shared" si="2"/>
        <v>52.0075</v>
      </c>
    </row>
    <row r="123" spans="2:5" x14ac:dyDescent="0.25">
      <c r="B123" s="2">
        <v>38018</v>
      </c>
      <c r="C123" s="7">
        <v>56.91</v>
      </c>
      <c r="D123" s="7">
        <f t="shared" si="3"/>
        <v>10.569999999999993</v>
      </c>
      <c r="E123" s="7">
        <f t="shared" si="2"/>
        <v>52.895833333333336</v>
      </c>
    </row>
    <row r="124" spans="2:5" x14ac:dyDescent="0.25">
      <c r="B124" s="2">
        <v>38047</v>
      </c>
      <c r="C124" s="7">
        <v>58.91</v>
      </c>
      <c r="D124" s="7">
        <f t="shared" si="3"/>
        <v>2</v>
      </c>
      <c r="E124" s="7">
        <f t="shared" si="2"/>
        <v>53.647499999999987</v>
      </c>
    </row>
    <row r="125" spans="2:5" x14ac:dyDescent="0.25">
      <c r="B125" s="2">
        <v>38078</v>
      </c>
      <c r="C125" s="7">
        <v>59.06</v>
      </c>
      <c r="D125" s="7">
        <f t="shared" si="3"/>
        <v>0.15000000000000568</v>
      </c>
      <c r="E125" s="7">
        <f t="shared" si="2"/>
        <v>54.164166666666667</v>
      </c>
    </row>
    <row r="126" spans="2:5" x14ac:dyDescent="0.25">
      <c r="B126" s="2">
        <v>38108</v>
      </c>
      <c r="C126" s="7">
        <v>61.21</v>
      </c>
      <c r="D126" s="7">
        <f t="shared" si="3"/>
        <v>2.1499999999999986</v>
      </c>
      <c r="E126" s="7">
        <f t="shared" si="2"/>
        <v>55.091666666666661</v>
      </c>
    </row>
    <row r="127" spans="2:5" x14ac:dyDescent="0.25">
      <c r="B127" s="2">
        <v>38139</v>
      </c>
      <c r="C127" s="7">
        <v>51.91</v>
      </c>
      <c r="D127" s="7">
        <f t="shared" si="3"/>
        <v>-9.3000000000000043</v>
      </c>
      <c r="E127" s="7">
        <f t="shared" si="2"/>
        <v>55.49</v>
      </c>
    </row>
    <row r="128" spans="2:5" x14ac:dyDescent="0.25">
      <c r="B128" s="2">
        <v>38169</v>
      </c>
      <c r="C128" s="7">
        <v>56.18</v>
      </c>
      <c r="D128" s="7">
        <f t="shared" si="3"/>
        <v>4.2700000000000031</v>
      </c>
      <c r="E128" s="7">
        <f t="shared" si="2"/>
        <v>56.034999999999989</v>
      </c>
    </row>
    <row r="129" spans="2:5" x14ac:dyDescent="0.25">
      <c r="B129" s="2">
        <v>38200</v>
      </c>
      <c r="C129" s="7">
        <v>62.55</v>
      </c>
      <c r="D129" s="7">
        <f t="shared" si="3"/>
        <v>6.3699999999999974</v>
      </c>
      <c r="E129" s="7">
        <f t="shared" si="2"/>
        <v>57.088333333333317</v>
      </c>
    </row>
    <row r="130" spans="2:5" x14ac:dyDescent="0.25">
      <c r="B130" s="2">
        <v>38231</v>
      </c>
      <c r="C130" s="7">
        <v>57.47</v>
      </c>
      <c r="D130" s="7">
        <f t="shared" si="3"/>
        <v>-5.0799999999999983</v>
      </c>
      <c r="E130" s="7">
        <f t="shared" ref="E130:E193" si="4">IF(ROW(A130)&lt;13,"",AVERAGEIFS($C$2:$C$5000,$B$2:$B$5000,"&gt;"&amp;EDATE(B130,-12),$B$2:$B$5000,"&lt;="&amp;B130))</f>
        <v>56.903333333333329</v>
      </c>
    </row>
    <row r="131" spans="2:5" x14ac:dyDescent="0.25">
      <c r="B131" s="2">
        <v>38261</v>
      </c>
      <c r="C131" s="7">
        <v>56.99</v>
      </c>
      <c r="D131" s="7">
        <f t="shared" si="3"/>
        <v>-0.47999999999999687</v>
      </c>
      <c r="E131" s="7">
        <f t="shared" si="4"/>
        <v>57.137499999999996</v>
      </c>
    </row>
    <row r="132" spans="2:5" x14ac:dyDescent="0.25">
      <c r="B132" s="2">
        <v>38292</v>
      </c>
      <c r="C132" s="7">
        <v>54.49</v>
      </c>
      <c r="D132" s="7">
        <f t="shared" ref="D132:D195" si="5">C132-C131</f>
        <v>-2.5</v>
      </c>
      <c r="E132" s="7">
        <f t="shared" si="4"/>
        <v>56.868333333333339</v>
      </c>
    </row>
    <row r="133" spans="2:5" x14ac:dyDescent="0.25">
      <c r="B133" s="2">
        <v>38322</v>
      </c>
      <c r="C133" s="7">
        <v>57.62</v>
      </c>
      <c r="D133" s="7">
        <f t="shared" si="5"/>
        <v>3.1299999999999955</v>
      </c>
      <c r="E133" s="7">
        <f t="shared" si="4"/>
        <v>56.636666666666677</v>
      </c>
    </row>
    <row r="134" spans="2:5" x14ac:dyDescent="0.25">
      <c r="B134" s="2">
        <v>38353</v>
      </c>
      <c r="C134" s="7">
        <v>59.36</v>
      </c>
      <c r="D134" s="7">
        <f t="shared" si="5"/>
        <v>1.740000000000002</v>
      </c>
      <c r="E134" s="7">
        <f t="shared" si="4"/>
        <v>57.721666666666671</v>
      </c>
    </row>
    <row r="135" spans="2:5" x14ac:dyDescent="0.25">
      <c r="B135" s="2">
        <v>38384</v>
      </c>
      <c r="C135" s="7">
        <v>55.12</v>
      </c>
      <c r="D135" s="7">
        <f t="shared" si="5"/>
        <v>-4.240000000000002</v>
      </c>
      <c r="E135" s="7">
        <f t="shared" si="4"/>
        <v>57.572499999999998</v>
      </c>
    </row>
    <row r="136" spans="2:5" x14ac:dyDescent="0.25">
      <c r="B136" s="2">
        <v>38412</v>
      </c>
      <c r="C136" s="7">
        <v>56.44</v>
      </c>
      <c r="D136" s="7">
        <f t="shared" si="5"/>
        <v>1.3200000000000003</v>
      </c>
      <c r="E136" s="7">
        <f t="shared" si="4"/>
        <v>57.366666666666674</v>
      </c>
    </row>
    <row r="137" spans="2:5" x14ac:dyDescent="0.25">
      <c r="B137" s="2">
        <v>38443</v>
      </c>
      <c r="C137" s="7">
        <v>52.65</v>
      </c>
      <c r="D137" s="7">
        <f t="shared" si="5"/>
        <v>-3.7899999999999991</v>
      </c>
      <c r="E137" s="7">
        <f t="shared" si="4"/>
        <v>56.83250000000001</v>
      </c>
    </row>
    <row r="138" spans="2:5" x14ac:dyDescent="0.25">
      <c r="B138" s="2">
        <v>38473</v>
      </c>
      <c r="C138" s="7">
        <v>53.39</v>
      </c>
      <c r="D138" s="7">
        <f t="shared" si="5"/>
        <v>0.74000000000000199</v>
      </c>
      <c r="E138" s="7">
        <f t="shared" si="4"/>
        <v>56.180833333333332</v>
      </c>
    </row>
    <row r="139" spans="2:5" x14ac:dyDescent="0.25">
      <c r="B139" s="2">
        <v>38504</v>
      </c>
      <c r="C139" s="7">
        <v>58.7</v>
      </c>
      <c r="D139" s="7">
        <f t="shared" si="5"/>
        <v>5.3100000000000023</v>
      </c>
      <c r="E139" s="7">
        <f t="shared" si="4"/>
        <v>56.74666666666667</v>
      </c>
    </row>
    <row r="140" spans="2:5" x14ac:dyDescent="0.25">
      <c r="B140" s="2">
        <v>38534</v>
      </c>
      <c r="C140" s="7">
        <v>56.19</v>
      </c>
      <c r="D140" s="7">
        <f t="shared" si="5"/>
        <v>-2.5100000000000051</v>
      </c>
      <c r="E140" s="7">
        <f t="shared" si="4"/>
        <v>56.747500000000002</v>
      </c>
    </row>
    <row r="141" spans="2:5" x14ac:dyDescent="0.25">
      <c r="B141" s="2">
        <v>38565</v>
      </c>
      <c r="C141" s="7">
        <v>56.84</v>
      </c>
      <c r="D141" s="7">
        <f t="shared" si="5"/>
        <v>0.65000000000000568</v>
      </c>
      <c r="E141" s="7">
        <f t="shared" si="4"/>
        <v>56.271666666666675</v>
      </c>
    </row>
    <row r="142" spans="2:5" x14ac:dyDescent="0.25">
      <c r="B142" s="2">
        <v>38596</v>
      </c>
      <c r="C142" s="7">
        <v>61.24</v>
      </c>
      <c r="D142" s="7">
        <f t="shared" si="5"/>
        <v>4.3999999999999986</v>
      </c>
      <c r="E142" s="7">
        <f t="shared" si="4"/>
        <v>56.585833333333333</v>
      </c>
    </row>
    <row r="143" spans="2:5" x14ac:dyDescent="0.25">
      <c r="B143" s="2">
        <v>38626</v>
      </c>
      <c r="C143" s="7">
        <v>69.2</v>
      </c>
      <c r="D143" s="7">
        <f t="shared" si="5"/>
        <v>7.9600000000000009</v>
      </c>
      <c r="E143" s="7">
        <f t="shared" si="4"/>
        <v>57.603333333333332</v>
      </c>
    </row>
    <row r="144" spans="2:5" x14ac:dyDescent="0.25">
      <c r="B144" s="2">
        <v>38657</v>
      </c>
      <c r="C144" s="7">
        <v>57.72</v>
      </c>
      <c r="D144" s="7">
        <f t="shared" si="5"/>
        <v>-11.480000000000004</v>
      </c>
      <c r="E144" s="7">
        <f t="shared" si="4"/>
        <v>57.872500000000002</v>
      </c>
    </row>
    <row r="145" spans="2:5" x14ac:dyDescent="0.25">
      <c r="B145" s="2">
        <v>38687</v>
      </c>
      <c r="C145" s="7">
        <v>59.86</v>
      </c>
      <c r="D145" s="7">
        <f t="shared" si="5"/>
        <v>2.1400000000000006</v>
      </c>
      <c r="E145" s="7">
        <f t="shared" si="4"/>
        <v>58.05916666666667</v>
      </c>
    </row>
    <row r="146" spans="2:5" x14ac:dyDescent="0.25">
      <c r="B146" s="2">
        <v>38718</v>
      </c>
      <c r="C146" s="7">
        <v>59.06</v>
      </c>
      <c r="D146" s="7">
        <f t="shared" si="5"/>
        <v>-0.79999999999999716</v>
      </c>
      <c r="E146" s="7">
        <f t="shared" si="4"/>
        <v>58.034166666666671</v>
      </c>
    </row>
    <row r="147" spans="2:5" x14ac:dyDescent="0.25">
      <c r="B147" s="2">
        <v>38749</v>
      </c>
      <c r="C147" s="7">
        <v>59.94</v>
      </c>
      <c r="D147" s="7">
        <f t="shared" si="5"/>
        <v>0.87999999999999545</v>
      </c>
      <c r="E147" s="7">
        <f t="shared" si="4"/>
        <v>58.435833333333335</v>
      </c>
    </row>
    <row r="148" spans="2:5" x14ac:dyDescent="0.25">
      <c r="B148" s="2">
        <v>38777</v>
      </c>
      <c r="C148" s="7">
        <v>52.52</v>
      </c>
      <c r="D148" s="7">
        <f t="shared" si="5"/>
        <v>-7.4199999999999946</v>
      </c>
      <c r="E148" s="7">
        <f t="shared" si="4"/>
        <v>58.10916666666666</v>
      </c>
    </row>
    <row r="149" spans="2:5" x14ac:dyDescent="0.25">
      <c r="B149" s="2">
        <v>38808</v>
      </c>
      <c r="C149" s="7">
        <v>55.58</v>
      </c>
      <c r="D149" s="7">
        <f t="shared" si="5"/>
        <v>3.0599999999999952</v>
      </c>
      <c r="E149" s="7">
        <f t="shared" si="4"/>
        <v>58.353333333333346</v>
      </c>
    </row>
    <row r="150" spans="2:5" x14ac:dyDescent="0.25">
      <c r="B150" s="2">
        <v>38838</v>
      </c>
      <c r="C150" s="7">
        <v>56.67</v>
      </c>
      <c r="D150" s="7">
        <f t="shared" si="5"/>
        <v>1.0900000000000034</v>
      </c>
      <c r="E150" s="7">
        <f t="shared" si="4"/>
        <v>58.626666666666665</v>
      </c>
    </row>
    <row r="151" spans="2:5" x14ac:dyDescent="0.25">
      <c r="B151" s="2">
        <v>38869</v>
      </c>
      <c r="C151" s="7">
        <v>56.96</v>
      </c>
      <c r="D151" s="7">
        <f t="shared" si="5"/>
        <v>0.28999999999999915</v>
      </c>
      <c r="E151" s="7">
        <f t="shared" si="4"/>
        <v>58.481666666666676</v>
      </c>
    </row>
    <row r="152" spans="2:5" x14ac:dyDescent="0.25">
      <c r="B152" s="2">
        <v>38899</v>
      </c>
      <c r="C152" s="7">
        <v>57.88</v>
      </c>
      <c r="D152" s="7">
        <f t="shared" si="5"/>
        <v>0.92000000000000171</v>
      </c>
      <c r="E152" s="7">
        <f t="shared" si="4"/>
        <v>58.622500000000002</v>
      </c>
    </row>
    <row r="153" spans="2:5" x14ac:dyDescent="0.25">
      <c r="B153" s="2">
        <v>38930</v>
      </c>
      <c r="C153" s="7">
        <v>64.3</v>
      </c>
      <c r="D153" s="7">
        <f t="shared" si="5"/>
        <v>6.4199999999999946</v>
      </c>
      <c r="E153" s="7">
        <f t="shared" si="4"/>
        <v>59.244166666666665</v>
      </c>
    </row>
    <row r="154" spans="2:5" x14ac:dyDescent="0.25">
      <c r="B154" s="2">
        <v>38961</v>
      </c>
      <c r="C154" s="7">
        <v>62.94</v>
      </c>
      <c r="D154" s="7">
        <f t="shared" si="5"/>
        <v>-1.3599999999999994</v>
      </c>
      <c r="E154" s="7">
        <f t="shared" si="4"/>
        <v>59.385833333333323</v>
      </c>
    </row>
    <row r="155" spans="2:5" x14ac:dyDescent="0.25">
      <c r="B155" s="2">
        <v>38991</v>
      </c>
      <c r="C155" s="7">
        <v>63.09</v>
      </c>
      <c r="D155" s="7">
        <f t="shared" si="5"/>
        <v>0.15000000000000568</v>
      </c>
      <c r="E155" s="7">
        <f t="shared" si="4"/>
        <v>58.876666666666658</v>
      </c>
    </row>
    <row r="156" spans="2:5" x14ac:dyDescent="0.25">
      <c r="B156" s="2">
        <v>39022</v>
      </c>
      <c r="C156" s="7">
        <v>67.06</v>
      </c>
      <c r="D156" s="7">
        <f t="shared" si="5"/>
        <v>3.9699999999999989</v>
      </c>
      <c r="E156" s="7">
        <f t="shared" si="4"/>
        <v>59.655000000000008</v>
      </c>
    </row>
    <row r="157" spans="2:5" x14ac:dyDescent="0.25">
      <c r="B157" s="2">
        <v>39052</v>
      </c>
      <c r="C157" s="7">
        <v>62.59</v>
      </c>
      <c r="D157" s="7">
        <f t="shared" si="5"/>
        <v>-4.4699999999999989</v>
      </c>
      <c r="E157" s="7">
        <f t="shared" si="4"/>
        <v>59.8825</v>
      </c>
    </row>
    <row r="158" spans="2:5" x14ac:dyDescent="0.25">
      <c r="B158" s="2">
        <v>39083</v>
      </c>
      <c r="C158" s="7">
        <v>55.92</v>
      </c>
      <c r="D158" s="7">
        <f t="shared" si="5"/>
        <v>-6.6700000000000017</v>
      </c>
      <c r="E158" s="7">
        <f t="shared" si="4"/>
        <v>59.620833333333337</v>
      </c>
    </row>
    <row r="159" spans="2:5" x14ac:dyDescent="0.25">
      <c r="B159" s="2">
        <v>39114</v>
      </c>
      <c r="C159" s="7">
        <v>59.94</v>
      </c>
      <c r="D159" s="7">
        <f t="shared" si="5"/>
        <v>4.019999999999996</v>
      </c>
      <c r="E159" s="7">
        <f t="shared" si="4"/>
        <v>59.620833333333337</v>
      </c>
    </row>
    <row r="160" spans="2:5" x14ac:dyDescent="0.25">
      <c r="B160" s="2">
        <v>39142</v>
      </c>
      <c r="C160" s="7">
        <v>64.92</v>
      </c>
      <c r="D160" s="7">
        <f t="shared" si="5"/>
        <v>4.980000000000004</v>
      </c>
      <c r="E160" s="7">
        <f t="shared" si="4"/>
        <v>60.654166666666647</v>
      </c>
    </row>
    <row r="161" spans="2:5" x14ac:dyDescent="0.25">
      <c r="B161" s="2">
        <v>39173</v>
      </c>
      <c r="C161" s="7">
        <v>62.88</v>
      </c>
      <c r="D161" s="7">
        <f t="shared" si="5"/>
        <v>-2.0399999999999991</v>
      </c>
      <c r="E161" s="7">
        <f t="shared" si="4"/>
        <v>61.262499999999989</v>
      </c>
    </row>
    <row r="162" spans="2:5" x14ac:dyDescent="0.25">
      <c r="B162" s="2">
        <v>39203</v>
      </c>
      <c r="C162" s="7">
        <v>62.54</v>
      </c>
      <c r="D162" s="7">
        <f t="shared" si="5"/>
        <v>-0.34000000000000341</v>
      </c>
      <c r="E162" s="7">
        <f t="shared" si="4"/>
        <v>61.751666666666658</v>
      </c>
    </row>
    <row r="163" spans="2:5" x14ac:dyDescent="0.25">
      <c r="B163" s="2">
        <v>39234</v>
      </c>
      <c r="C163" s="7">
        <v>59.48</v>
      </c>
      <c r="D163" s="7">
        <f t="shared" si="5"/>
        <v>-3.0600000000000023</v>
      </c>
      <c r="E163" s="7">
        <f t="shared" si="4"/>
        <v>61.961666666666666</v>
      </c>
    </row>
    <row r="164" spans="2:5" x14ac:dyDescent="0.25">
      <c r="B164" s="2">
        <v>39264</v>
      </c>
      <c r="C164" s="7">
        <v>63.3</v>
      </c>
      <c r="D164" s="7">
        <f t="shared" si="5"/>
        <v>3.8200000000000003</v>
      </c>
      <c r="E164" s="7">
        <f t="shared" si="4"/>
        <v>62.413333333333334</v>
      </c>
    </row>
    <row r="165" spans="2:5" x14ac:dyDescent="0.25">
      <c r="B165" s="2">
        <v>39295</v>
      </c>
      <c r="C165" s="7">
        <v>56.19</v>
      </c>
      <c r="D165" s="7">
        <f t="shared" si="5"/>
        <v>-7.1099999999999994</v>
      </c>
      <c r="E165" s="7">
        <f t="shared" si="4"/>
        <v>61.73749999999999</v>
      </c>
    </row>
    <row r="166" spans="2:5" x14ac:dyDescent="0.25">
      <c r="B166" s="2">
        <v>39326</v>
      </c>
      <c r="C166" s="7">
        <v>57.19</v>
      </c>
      <c r="D166" s="7">
        <f t="shared" si="5"/>
        <v>1</v>
      </c>
      <c r="E166" s="7">
        <f t="shared" si="4"/>
        <v>61.258333333333347</v>
      </c>
    </row>
    <row r="167" spans="2:5" x14ac:dyDescent="0.25">
      <c r="B167" s="2">
        <v>39356</v>
      </c>
      <c r="C167" s="7">
        <v>60.51</v>
      </c>
      <c r="D167" s="7">
        <f t="shared" si="5"/>
        <v>3.3200000000000003</v>
      </c>
      <c r="E167" s="7">
        <f t="shared" si="4"/>
        <v>61.043333333333329</v>
      </c>
    </row>
    <row r="168" spans="2:5" x14ac:dyDescent="0.25">
      <c r="B168" s="2">
        <v>39387</v>
      </c>
      <c r="C168" s="7">
        <v>57.36</v>
      </c>
      <c r="D168" s="7">
        <f t="shared" si="5"/>
        <v>-3.1499999999999986</v>
      </c>
      <c r="E168" s="7">
        <f t="shared" si="4"/>
        <v>60.235000000000007</v>
      </c>
    </row>
    <row r="169" spans="2:5" x14ac:dyDescent="0.25">
      <c r="B169" s="2">
        <v>39417</v>
      </c>
      <c r="C169" s="7">
        <v>55.7</v>
      </c>
      <c r="D169" s="7">
        <f t="shared" si="5"/>
        <v>-1.6599999999999966</v>
      </c>
      <c r="E169" s="7">
        <f t="shared" si="4"/>
        <v>59.660833333333336</v>
      </c>
    </row>
    <row r="170" spans="2:5" x14ac:dyDescent="0.25">
      <c r="B170" s="2">
        <v>39448</v>
      </c>
      <c r="C170" s="7">
        <v>56.63</v>
      </c>
      <c r="D170" s="7">
        <f t="shared" si="5"/>
        <v>0.92999999999999972</v>
      </c>
      <c r="E170" s="7">
        <f t="shared" si="4"/>
        <v>59.720000000000006</v>
      </c>
    </row>
    <row r="171" spans="2:5" x14ac:dyDescent="0.25">
      <c r="B171" s="2">
        <v>39479</v>
      </c>
      <c r="C171" s="7">
        <v>64.150000000000006</v>
      </c>
      <c r="D171" s="7">
        <f t="shared" si="5"/>
        <v>7.5200000000000031</v>
      </c>
      <c r="E171" s="7">
        <f t="shared" si="4"/>
        <v>60.070833333333333</v>
      </c>
    </row>
    <row r="172" spans="2:5" x14ac:dyDescent="0.25">
      <c r="B172" s="2">
        <v>39508</v>
      </c>
      <c r="C172" s="7">
        <v>56.35</v>
      </c>
      <c r="D172" s="7">
        <f t="shared" si="5"/>
        <v>-7.8000000000000043</v>
      </c>
      <c r="E172" s="7">
        <f t="shared" si="4"/>
        <v>59.356666666666662</v>
      </c>
    </row>
    <row r="173" spans="2:5" x14ac:dyDescent="0.25">
      <c r="B173" s="2">
        <v>39539</v>
      </c>
      <c r="C173" s="7">
        <v>44.3</v>
      </c>
      <c r="D173" s="7">
        <f t="shared" si="5"/>
        <v>-12.050000000000004</v>
      </c>
      <c r="E173" s="7">
        <f t="shared" si="4"/>
        <v>57.80833333333333</v>
      </c>
    </row>
    <row r="174" spans="2:5" x14ac:dyDescent="0.25">
      <c r="B174" s="2">
        <v>39569</v>
      </c>
      <c r="C174" s="7">
        <v>66.47</v>
      </c>
      <c r="D174" s="7">
        <f t="shared" si="5"/>
        <v>22.17</v>
      </c>
      <c r="E174" s="7">
        <f t="shared" si="4"/>
        <v>58.135833333333331</v>
      </c>
    </row>
    <row r="175" spans="2:5" x14ac:dyDescent="0.25">
      <c r="B175" s="2">
        <v>39600</v>
      </c>
      <c r="C175" s="7">
        <v>63.02</v>
      </c>
      <c r="D175" s="7">
        <f t="shared" si="5"/>
        <v>-3.4499999999999957</v>
      </c>
      <c r="E175" s="7">
        <f t="shared" si="4"/>
        <v>58.430833333333332</v>
      </c>
    </row>
    <row r="176" spans="2:5" x14ac:dyDescent="0.25">
      <c r="B176" s="2">
        <v>39630</v>
      </c>
      <c r="C176" s="7">
        <v>38.31</v>
      </c>
      <c r="D176" s="7">
        <f t="shared" si="5"/>
        <v>-24.71</v>
      </c>
      <c r="E176" s="7">
        <f t="shared" si="4"/>
        <v>56.348333333333336</v>
      </c>
    </row>
    <row r="177" spans="2:5" x14ac:dyDescent="0.25">
      <c r="B177" s="2">
        <v>39661</v>
      </c>
      <c r="C177" s="7">
        <v>49.83</v>
      </c>
      <c r="D177" s="7">
        <f t="shared" si="5"/>
        <v>11.519999999999996</v>
      </c>
      <c r="E177" s="7">
        <f t="shared" si="4"/>
        <v>55.818333333333335</v>
      </c>
    </row>
    <row r="178" spans="2:5" x14ac:dyDescent="0.25">
      <c r="B178" s="2">
        <v>39692</v>
      </c>
      <c r="C178" s="7">
        <v>52.98</v>
      </c>
      <c r="D178" s="7">
        <f t="shared" si="5"/>
        <v>3.1499999999999986</v>
      </c>
      <c r="E178" s="7">
        <f t="shared" si="4"/>
        <v>55.467500000000001</v>
      </c>
    </row>
    <row r="179" spans="2:5" x14ac:dyDescent="0.25">
      <c r="B179" s="2">
        <v>39722</v>
      </c>
      <c r="C179" s="7">
        <v>41.38</v>
      </c>
      <c r="D179" s="7">
        <f t="shared" si="5"/>
        <v>-11.599999999999994</v>
      </c>
      <c r="E179" s="7">
        <f t="shared" si="4"/>
        <v>53.873333333333335</v>
      </c>
    </row>
    <row r="180" spans="2:5" x14ac:dyDescent="0.25">
      <c r="B180" s="2">
        <v>39753</v>
      </c>
      <c r="C180" s="7">
        <v>45.82</v>
      </c>
      <c r="D180" s="7">
        <f t="shared" si="5"/>
        <v>4.4399999999999977</v>
      </c>
      <c r="E180" s="7">
        <f t="shared" si="4"/>
        <v>52.911666666666669</v>
      </c>
    </row>
    <row r="181" spans="2:5" x14ac:dyDescent="0.25">
      <c r="B181" s="2">
        <v>39783</v>
      </c>
      <c r="C181" s="7">
        <v>40.33</v>
      </c>
      <c r="D181" s="7">
        <f t="shared" si="5"/>
        <v>-5.490000000000002</v>
      </c>
      <c r="E181" s="7">
        <f t="shared" si="4"/>
        <v>51.630833333333335</v>
      </c>
    </row>
    <row r="182" spans="2:5" x14ac:dyDescent="0.25">
      <c r="B182" s="2">
        <v>39814</v>
      </c>
      <c r="C182" s="7">
        <v>25.62</v>
      </c>
      <c r="D182" s="7">
        <f t="shared" si="5"/>
        <v>-14.709999999999997</v>
      </c>
      <c r="E182" s="7">
        <f t="shared" si="4"/>
        <v>49.046666666666674</v>
      </c>
    </row>
    <row r="183" spans="2:5" x14ac:dyDescent="0.25">
      <c r="B183" s="2">
        <v>39845</v>
      </c>
      <c r="C183" s="7">
        <v>24.36</v>
      </c>
      <c r="D183" s="7">
        <f t="shared" si="5"/>
        <v>-1.2600000000000016</v>
      </c>
      <c r="E183" s="7">
        <f t="shared" si="4"/>
        <v>45.730833333333329</v>
      </c>
    </row>
    <row r="184" spans="2:5" x14ac:dyDescent="0.25">
      <c r="B184" s="2">
        <v>39873</v>
      </c>
      <c r="C184" s="7">
        <v>29.9</v>
      </c>
      <c r="D184" s="7">
        <f t="shared" si="5"/>
        <v>5.5399999999999991</v>
      </c>
      <c r="E184" s="7">
        <f t="shared" si="4"/>
        <v>43.526666666666671</v>
      </c>
    </row>
    <row r="185" spans="2:5" x14ac:dyDescent="0.25">
      <c r="B185" s="2">
        <v>39904</v>
      </c>
      <c r="C185" s="7">
        <v>33.82</v>
      </c>
      <c r="D185" s="7">
        <f t="shared" si="5"/>
        <v>3.9200000000000017</v>
      </c>
      <c r="E185" s="7">
        <f t="shared" si="4"/>
        <v>42.653333333333329</v>
      </c>
    </row>
    <row r="186" spans="2:5" x14ac:dyDescent="0.25">
      <c r="B186" s="2">
        <v>39934</v>
      </c>
      <c r="C186" s="7">
        <v>27.44</v>
      </c>
      <c r="D186" s="7">
        <f t="shared" si="5"/>
        <v>-6.379999999999999</v>
      </c>
      <c r="E186" s="7">
        <f t="shared" si="4"/>
        <v>39.400833333333331</v>
      </c>
    </row>
    <row r="187" spans="2:5" x14ac:dyDescent="0.25">
      <c r="B187" s="2">
        <v>39965</v>
      </c>
      <c r="C187" s="7">
        <v>42.41</v>
      </c>
      <c r="D187" s="7">
        <f t="shared" si="5"/>
        <v>14.969999999999995</v>
      </c>
      <c r="E187" s="7">
        <f t="shared" si="4"/>
        <v>37.68333333333333</v>
      </c>
    </row>
    <row r="188" spans="2:5" x14ac:dyDescent="0.25">
      <c r="B188" s="2">
        <v>39995</v>
      </c>
      <c r="C188" s="7">
        <v>47.18</v>
      </c>
      <c r="D188" s="7">
        <f t="shared" si="5"/>
        <v>4.7700000000000031</v>
      </c>
      <c r="E188" s="7">
        <f t="shared" si="4"/>
        <v>38.422499999999999</v>
      </c>
    </row>
    <row r="189" spans="2:5" x14ac:dyDescent="0.25">
      <c r="B189" s="2">
        <v>40026</v>
      </c>
      <c r="C189" s="7">
        <v>43.66</v>
      </c>
      <c r="D189" s="7">
        <f t="shared" si="5"/>
        <v>-3.5200000000000031</v>
      </c>
      <c r="E189" s="7">
        <f t="shared" si="4"/>
        <v>37.908333333333331</v>
      </c>
    </row>
    <row r="190" spans="2:5" x14ac:dyDescent="0.25">
      <c r="B190" s="2">
        <v>40057</v>
      </c>
      <c r="C190" s="7">
        <v>42.77</v>
      </c>
      <c r="D190" s="7">
        <f t="shared" si="5"/>
        <v>-0.88999999999999346</v>
      </c>
      <c r="E190" s="7">
        <f t="shared" si="4"/>
        <v>37.057500000000005</v>
      </c>
    </row>
    <row r="191" spans="2:5" x14ac:dyDescent="0.25">
      <c r="B191" s="2">
        <v>40087</v>
      </c>
      <c r="C191" s="7">
        <v>50.43</v>
      </c>
      <c r="D191" s="7">
        <f t="shared" si="5"/>
        <v>7.6599999999999966</v>
      </c>
      <c r="E191" s="7">
        <f t="shared" si="4"/>
        <v>37.81166666666666</v>
      </c>
    </row>
    <row r="192" spans="2:5" x14ac:dyDescent="0.25">
      <c r="B192" s="2">
        <v>40118</v>
      </c>
      <c r="C192" s="7">
        <v>50.96</v>
      </c>
      <c r="D192" s="7">
        <f t="shared" si="5"/>
        <v>0.53000000000000114</v>
      </c>
      <c r="E192" s="7">
        <f t="shared" si="4"/>
        <v>38.24</v>
      </c>
    </row>
    <row r="193" spans="2:5" x14ac:dyDescent="0.25">
      <c r="B193" s="2">
        <v>40148</v>
      </c>
      <c r="C193" s="7">
        <v>49.41</v>
      </c>
      <c r="D193" s="7">
        <f t="shared" si="5"/>
        <v>-1.5500000000000043</v>
      </c>
      <c r="E193" s="7">
        <f t="shared" si="4"/>
        <v>38.996666666666663</v>
      </c>
    </row>
    <row r="194" spans="2:5" x14ac:dyDescent="0.25">
      <c r="B194" s="2">
        <v>40179</v>
      </c>
      <c r="C194" s="7">
        <v>51.26</v>
      </c>
      <c r="D194" s="7">
        <f t="shared" si="5"/>
        <v>1.8500000000000014</v>
      </c>
      <c r="E194" s="7">
        <f t="shared" ref="E194:E257" si="6">IF(ROW(A194)&lt;13,"",AVERAGEIFS($C$2:$C$5000,$B$2:$B$5000,"&gt;"&amp;EDATE(B194,-12),$B$2:$B$5000,"&lt;="&amp;B194))</f>
        <v>41.133333333333333</v>
      </c>
    </row>
    <row r="195" spans="2:5" x14ac:dyDescent="0.25">
      <c r="B195" s="2">
        <v>40210</v>
      </c>
      <c r="C195" s="7">
        <v>48.37</v>
      </c>
      <c r="D195" s="7">
        <f t="shared" si="5"/>
        <v>-2.8900000000000006</v>
      </c>
      <c r="E195" s="7">
        <f t="shared" si="6"/>
        <v>43.134166666666665</v>
      </c>
    </row>
    <row r="196" spans="2:5" x14ac:dyDescent="0.25">
      <c r="B196" s="2">
        <v>40238</v>
      </c>
      <c r="C196" s="7">
        <v>51.15</v>
      </c>
      <c r="D196" s="7">
        <f t="shared" ref="D196:D259" si="7">C196-C195</f>
        <v>2.7800000000000011</v>
      </c>
      <c r="E196" s="7">
        <f t="shared" si="6"/>
        <v>44.904999999999994</v>
      </c>
    </row>
    <row r="197" spans="2:5" x14ac:dyDescent="0.25">
      <c r="B197" s="2">
        <v>40269</v>
      </c>
      <c r="C197" s="7">
        <v>48.43</v>
      </c>
      <c r="D197" s="7">
        <f t="shared" si="7"/>
        <v>-2.7199999999999989</v>
      </c>
      <c r="E197" s="7">
        <f t="shared" si="6"/>
        <v>46.122499999999995</v>
      </c>
    </row>
    <row r="198" spans="2:5" x14ac:dyDescent="0.25">
      <c r="B198" s="2">
        <v>40299</v>
      </c>
      <c r="C198" s="7">
        <v>51.1</v>
      </c>
      <c r="D198" s="7">
        <f t="shared" si="7"/>
        <v>2.6700000000000017</v>
      </c>
      <c r="E198" s="7">
        <f t="shared" si="6"/>
        <v>48.094166666666666</v>
      </c>
    </row>
    <row r="199" spans="2:5" x14ac:dyDescent="0.25">
      <c r="B199" s="2">
        <v>40330</v>
      </c>
      <c r="C199" s="7">
        <v>50.47</v>
      </c>
      <c r="D199" s="7">
        <f t="shared" si="7"/>
        <v>-0.63000000000000256</v>
      </c>
      <c r="E199" s="7">
        <f t="shared" si="6"/>
        <v>48.76583333333334</v>
      </c>
    </row>
    <row r="200" spans="2:5" x14ac:dyDescent="0.25">
      <c r="B200" s="2">
        <v>40360</v>
      </c>
      <c r="C200" s="7">
        <v>54.11</v>
      </c>
      <c r="D200" s="7">
        <f t="shared" si="7"/>
        <v>3.6400000000000006</v>
      </c>
      <c r="E200" s="7">
        <f t="shared" si="6"/>
        <v>49.343333333333334</v>
      </c>
    </row>
    <row r="201" spans="2:5" x14ac:dyDescent="0.25">
      <c r="B201" s="2">
        <v>40391</v>
      </c>
      <c r="C201" s="7">
        <v>55.48</v>
      </c>
      <c r="D201" s="7">
        <f t="shared" si="7"/>
        <v>1.3699999999999974</v>
      </c>
      <c r="E201" s="7">
        <f t="shared" si="6"/>
        <v>50.32833333333334</v>
      </c>
    </row>
    <row r="202" spans="2:5" x14ac:dyDescent="0.25">
      <c r="B202" s="2">
        <v>40422</v>
      </c>
      <c r="C202" s="7">
        <v>56.35</v>
      </c>
      <c r="D202" s="7">
        <f t="shared" si="7"/>
        <v>0.87000000000000455</v>
      </c>
      <c r="E202" s="7">
        <f t="shared" si="6"/>
        <v>51.460000000000008</v>
      </c>
    </row>
    <row r="203" spans="2:5" x14ac:dyDescent="0.25">
      <c r="B203" s="2">
        <v>40452</v>
      </c>
      <c r="C203" s="7">
        <v>57.29</v>
      </c>
      <c r="D203" s="7">
        <f t="shared" si="7"/>
        <v>0.93999999999999773</v>
      </c>
      <c r="E203" s="7">
        <f t="shared" si="6"/>
        <v>52.031666666666666</v>
      </c>
    </row>
    <row r="204" spans="2:5" x14ac:dyDescent="0.25">
      <c r="B204" s="2">
        <v>40483</v>
      </c>
      <c r="C204" s="7">
        <v>56</v>
      </c>
      <c r="D204" s="7">
        <f t="shared" si="7"/>
        <v>-1.2899999999999991</v>
      </c>
      <c r="E204" s="7">
        <f t="shared" si="6"/>
        <v>52.451666666666675</v>
      </c>
    </row>
    <row r="205" spans="2:5" x14ac:dyDescent="0.25">
      <c r="B205" s="2">
        <v>40513</v>
      </c>
      <c r="C205" s="7">
        <v>62.25</v>
      </c>
      <c r="D205" s="7">
        <f t="shared" si="7"/>
        <v>6.25</v>
      </c>
      <c r="E205" s="7">
        <f t="shared" si="6"/>
        <v>53.521666666666668</v>
      </c>
    </row>
    <row r="206" spans="2:5" x14ac:dyDescent="0.25">
      <c r="B206" s="2">
        <v>40544</v>
      </c>
      <c r="C206" s="7">
        <v>57.42</v>
      </c>
      <c r="D206" s="7">
        <f t="shared" si="7"/>
        <v>-4.8299999999999983</v>
      </c>
      <c r="E206" s="7">
        <f t="shared" si="6"/>
        <v>54.034999999999997</v>
      </c>
    </row>
    <row r="207" spans="2:5" x14ac:dyDescent="0.25">
      <c r="B207" s="2">
        <v>40575</v>
      </c>
      <c r="C207" s="7">
        <v>60.38</v>
      </c>
      <c r="D207" s="7">
        <f t="shared" si="7"/>
        <v>2.9600000000000009</v>
      </c>
      <c r="E207" s="7">
        <f t="shared" si="6"/>
        <v>55.035833333333336</v>
      </c>
    </row>
    <row r="208" spans="2:5" x14ac:dyDescent="0.25">
      <c r="B208" s="2">
        <v>40603</v>
      </c>
      <c r="C208" s="7">
        <v>61.76</v>
      </c>
      <c r="D208" s="7">
        <f t="shared" si="7"/>
        <v>1.3799999999999955</v>
      </c>
      <c r="E208" s="7">
        <f t="shared" si="6"/>
        <v>55.920000000000009</v>
      </c>
    </row>
    <row r="209" spans="2:5" x14ac:dyDescent="0.25">
      <c r="B209" s="2">
        <v>40634</v>
      </c>
      <c r="C209" s="7">
        <v>62.52</v>
      </c>
      <c r="D209" s="7">
        <f t="shared" si="7"/>
        <v>0.76000000000000512</v>
      </c>
      <c r="E209" s="7">
        <f t="shared" si="6"/>
        <v>57.094166666666666</v>
      </c>
    </row>
    <row r="210" spans="2:5" x14ac:dyDescent="0.25">
      <c r="B210" s="2">
        <v>40664</v>
      </c>
      <c r="C210" s="7">
        <v>58.44</v>
      </c>
      <c r="D210" s="7">
        <f t="shared" si="7"/>
        <v>-4.0800000000000054</v>
      </c>
      <c r="E210" s="7">
        <f t="shared" si="6"/>
        <v>57.705833333333338</v>
      </c>
    </row>
    <row r="211" spans="2:5" x14ac:dyDescent="0.25">
      <c r="B211" s="2">
        <v>40695</v>
      </c>
      <c r="C211" s="7">
        <v>58.19</v>
      </c>
      <c r="D211" s="7">
        <f t="shared" si="7"/>
        <v>-0.25</v>
      </c>
      <c r="E211" s="7">
        <f t="shared" si="6"/>
        <v>58.349166666666669</v>
      </c>
    </row>
    <row r="212" spans="2:5" x14ac:dyDescent="0.25">
      <c r="B212" s="2">
        <v>40725</v>
      </c>
      <c r="C212" s="7">
        <v>58.5</v>
      </c>
      <c r="D212" s="7">
        <f t="shared" si="7"/>
        <v>0.31000000000000227</v>
      </c>
      <c r="E212" s="7">
        <f t="shared" si="6"/>
        <v>58.715000000000011</v>
      </c>
    </row>
    <row r="213" spans="2:5" x14ac:dyDescent="0.25">
      <c r="B213" s="2">
        <v>40756</v>
      </c>
      <c r="C213" s="7">
        <v>55.5</v>
      </c>
      <c r="D213" s="7">
        <f t="shared" si="7"/>
        <v>-3</v>
      </c>
      <c r="E213" s="7">
        <f t="shared" si="6"/>
        <v>58.716666666666661</v>
      </c>
    </row>
    <row r="214" spans="2:5" x14ac:dyDescent="0.25">
      <c r="B214" s="2">
        <v>40787</v>
      </c>
      <c r="C214" s="7">
        <v>64.5</v>
      </c>
      <c r="D214" s="7">
        <f t="shared" si="7"/>
        <v>9</v>
      </c>
      <c r="E214" s="7">
        <f t="shared" si="6"/>
        <v>59.395833333333336</v>
      </c>
    </row>
    <row r="215" spans="2:5" x14ac:dyDescent="0.25">
      <c r="B215" s="2">
        <v>40817</v>
      </c>
      <c r="C215" s="7">
        <v>44.17</v>
      </c>
      <c r="D215" s="7">
        <f t="shared" si="7"/>
        <v>-20.329999999999998</v>
      </c>
      <c r="E215" s="7">
        <f t="shared" si="6"/>
        <v>58.302500000000002</v>
      </c>
    </row>
    <row r="216" spans="2:5" x14ac:dyDescent="0.25">
      <c r="B216" s="2">
        <v>40848</v>
      </c>
      <c r="C216" s="7">
        <v>47.91</v>
      </c>
      <c r="D216" s="7">
        <f t="shared" si="7"/>
        <v>3.7399999999999949</v>
      </c>
      <c r="E216" s="7">
        <f t="shared" si="6"/>
        <v>57.62833333333333</v>
      </c>
    </row>
    <row r="217" spans="2:5" x14ac:dyDescent="0.25">
      <c r="B217" s="2">
        <v>40878</v>
      </c>
      <c r="C217" s="7">
        <v>58.26</v>
      </c>
      <c r="D217" s="7">
        <f t="shared" si="7"/>
        <v>10.350000000000001</v>
      </c>
      <c r="E217" s="7">
        <f t="shared" si="6"/>
        <v>57.295833333333327</v>
      </c>
    </row>
    <row r="218" spans="2:5" x14ac:dyDescent="0.25">
      <c r="B218" s="2">
        <v>40909</v>
      </c>
      <c r="C218" s="7">
        <v>52.21</v>
      </c>
      <c r="D218" s="7">
        <f t="shared" si="7"/>
        <v>-6.0499999999999972</v>
      </c>
      <c r="E218" s="7">
        <f t="shared" si="6"/>
        <v>56.861666666666657</v>
      </c>
    </row>
    <row r="219" spans="2:5" x14ac:dyDescent="0.25">
      <c r="B219" s="2">
        <v>40940</v>
      </c>
      <c r="C219" s="7">
        <v>53.6</v>
      </c>
      <c r="D219" s="7">
        <f t="shared" si="7"/>
        <v>1.3900000000000006</v>
      </c>
      <c r="E219" s="7">
        <f t="shared" si="6"/>
        <v>56.296666666666674</v>
      </c>
    </row>
    <row r="220" spans="2:5" x14ac:dyDescent="0.25">
      <c r="B220" s="2">
        <v>40969</v>
      </c>
      <c r="C220" s="7">
        <v>50.2</v>
      </c>
      <c r="D220" s="7">
        <f t="shared" si="7"/>
        <v>-3.3999999999999986</v>
      </c>
      <c r="E220" s="7">
        <f t="shared" si="6"/>
        <v>55.333333333333343</v>
      </c>
    </row>
    <row r="221" spans="2:5" x14ac:dyDescent="0.25">
      <c r="B221" s="2">
        <v>41000</v>
      </c>
      <c r="C221" s="7">
        <v>63.13</v>
      </c>
      <c r="D221" s="7">
        <f t="shared" si="7"/>
        <v>12.93</v>
      </c>
      <c r="E221" s="7">
        <f t="shared" si="6"/>
        <v>55.384166666666665</v>
      </c>
    </row>
    <row r="222" spans="2:5" x14ac:dyDescent="0.25">
      <c r="B222" s="2">
        <v>41030</v>
      </c>
      <c r="C222" s="7">
        <v>51.34</v>
      </c>
      <c r="D222" s="7">
        <f t="shared" si="7"/>
        <v>-11.79</v>
      </c>
      <c r="E222" s="7">
        <f t="shared" si="6"/>
        <v>54.792499999999997</v>
      </c>
    </row>
    <row r="223" spans="2:5" x14ac:dyDescent="0.25">
      <c r="B223" s="2">
        <v>41061</v>
      </c>
      <c r="C223" s="7">
        <v>52.68</v>
      </c>
      <c r="D223" s="7">
        <f t="shared" si="7"/>
        <v>1.3399999999999963</v>
      </c>
      <c r="E223" s="7">
        <f t="shared" si="6"/>
        <v>54.333333333333336</v>
      </c>
    </row>
    <row r="224" spans="2:5" x14ac:dyDescent="0.25">
      <c r="B224" s="2">
        <v>41091</v>
      </c>
      <c r="C224" s="7">
        <v>47.68</v>
      </c>
      <c r="D224" s="7">
        <f t="shared" si="7"/>
        <v>-5</v>
      </c>
      <c r="E224" s="7">
        <f t="shared" si="6"/>
        <v>53.431666666666665</v>
      </c>
    </row>
    <row r="225" spans="2:5" x14ac:dyDescent="0.25">
      <c r="B225" s="2">
        <v>41122</v>
      </c>
      <c r="C225" s="7">
        <v>51.18</v>
      </c>
      <c r="D225" s="7">
        <f t="shared" si="7"/>
        <v>3.5</v>
      </c>
      <c r="E225" s="7">
        <f t="shared" si="6"/>
        <v>53.071666666666651</v>
      </c>
    </row>
    <row r="226" spans="2:5" x14ac:dyDescent="0.25">
      <c r="B226" s="2">
        <v>41153</v>
      </c>
      <c r="C226" s="7">
        <v>52.31</v>
      </c>
      <c r="D226" s="7">
        <f t="shared" si="7"/>
        <v>1.1300000000000026</v>
      </c>
      <c r="E226" s="7">
        <f t="shared" si="6"/>
        <v>52.055833333333339</v>
      </c>
    </row>
    <row r="227" spans="2:5" x14ac:dyDescent="0.25">
      <c r="B227" s="2">
        <v>41183</v>
      </c>
      <c r="C227" s="7">
        <v>57.56</v>
      </c>
      <c r="D227" s="7">
        <f t="shared" si="7"/>
        <v>5.25</v>
      </c>
      <c r="E227" s="7">
        <f t="shared" si="6"/>
        <v>53.17166666666666</v>
      </c>
    </row>
    <row r="228" spans="2:5" x14ac:dyDescent="0.25">
      <c r="B228" s="2">
        <v>41214</v>
      </c>
      <c r="C228" s="7">
        <v>56.39</v>
      </c>
      <c r="D228" s="7">
        <f t="shared" si="7"/>
        <v>-1.1700000000000017</v>
      </c>
      <c r="E228" s="7">
        <f t="shared" si="6"/>
        <v>53.878333333333337</v>
      </c>
    </row>
    <row r="229" spans="2:5" x14ac:dyDescent="0.25">
      <c r="B229" s="2">
        <v>41244</v>
      </c>
      <c r="C229" s="7">
        <v>57.47</v>
      </c>
      <c r="D229" s="7">
        <f t="shared" si="7"/>
        <v>1.0799999999999983</v>
      </c>
      <c r="E229" s="7">
        <f t="shared" si="6"/>
        <v>53.812500000000007</v>
      </c>
    </row>
    <row r="230" spans="2:5" x14ac:dyDescent="0.25">
      <c r="B230" s="2">
        <v>41275</v>
      </c>
      <c r="C230" s="7">
        <v>55.32</v>
      </c>
      <c r="D230" s="7">
        <f t="shared" si="7"/>
        <v>-2.1499999999999986</v>
      </c>
      <c r="E230" s="7">
        <f t="shared" si="6"/>
        <v>54.07166666666668</v>
      </c>
    </row>
    <row r="231" spans="2:5" x14ac:dyDescent="0.25">
      <c r="B231" s="2">
        <v>41306</v>
      </c>
      <c r="C231" s="7">
        <v>60.71</v>
      </c>
      <c r="D231" s="7">
        <f t="shared" si="7"/>
        <v>5.3900000000000006</v>
      </c>
      <c r="E231" s="7">
        <f t="shared" si="6"/>
        <v>54.664166666666681</v>
      </c>
    </row>
    <row r="232" spans="2:5" x14ac:dyDescent="0.25">
      <c r="B232" s="2">
        <v>41334</v>
      </c>
      <c r="C232" s="7">
        <v>49.8</v>
      </c>
      <c r="D232" s="7">
        <f t="shared" si="7"/>
        <v>-10.910000000000004</v>
      </c>
      <c r="E232" s="7">
        <f t="shared" si="6"/>
        <v>54.630833333333335</v>
      </c>
    </row>
    <row r="233" spans="2:5" x14ac:dyDescent="0.25">
      <c r="B233" s="2">
        <v>41365</v>
      </c>
      <c r="C233" s="7">
        <v>48.79</v>
      </c>
      <c r="D233" s="7">
        <f t="shared" si="7"/>
        <v>-1.009999999999998</v>
      </c>
      <c r="E233" s="7">
        <f t="shared" si="6"/>
        <v>53.435833333333328</v>
      </c>
    </row>
    <row r="234" spans="2:5" x14ac:dyDescent="0.25">
      <c r="B234" s="2">
        <v>41395</v>
      </c>
      <c r="C234" s="7">
        <v>54.75</v>
      </c>
      <c r="D234" s="7">
        <f t="shared" si="7"/>
        <v>5.9600000000000009</v>
      </c>
      <c r="E234" s="7">
        <f t="shared" si="6"/>
        <v>53.719999999999992</v>
      </c>
    </row>
    <row r="235" spans="2:5" x14ac:dyDescent="0.25">
      <c r="B235" s="2">
        <v>41426</v>
      </c>
      <c r="C235" s="7">
        <v>57.77</v>
      </c>
      <c r="D235" s="7">
        <f t="shared" si="7"/>
        <v>3.0200000000000031</v>
      </c>
      <c r="E235" s="7">
        <f t="shared" si="6"/>
        <v>54.144166666666671</v>
      </c>
    </row>
    <row r="236" spans="2:5" x14ac:dyDescent="0.25">
      <c r="B236" s="2">
        <v>41456</v>
      </c>
      <c r="C236" s="7">
        <v>59.79</v>
      </c>
      <c r="D236" s="7">
        <f t="shared" si="7"/>
        <v>2.019999999999996</v>
      </c>
      <c r="E236" s="7">
        <f t="shared" si="6"/>
        <v>55.153333333333329</v>
      </c>
    </row>
    <row r="237" spans="2:5" x14ac:dyDescent="0.25">
      <c r="B237" s="2">
        <v>41487</v>
      </c>
      <c r="C237" s="7">
        <v>60.44</v>
      </c>
      <c r="D237" s="7">
        <f t="shared" si="7"/>
        <v>0.64999999999999858</v>
      </c>
      <c r="E237" s="7">
        <f t="shared" si="6"/>
        <v>55.92499999999999</v>
      </c>
    </row>
    <row r="238" spans="2:5" x14ac:dyDescent="0.25">
      <c r="B238" s="2">
        <v>41518</v>
      </c>
      <c r="C238" s="7">
        <v>55.99</v>
      </c>
      <c r="D238" s="7">
        <f t="shared" si="7"/>
        <v>-4.4499999999999957</v>
      </c>
      <c r="E238" s="7">
        <f t="shared" si="6"/>
        <v>56.231666666666662</v>
      </c>
    </row>
    <row r="239" spans="2:5" x14ac:dyDescent="0.25">
      <c r="B239" s="2">
        <v>41548</v>
      </c>
      <c r="C239" s="7">
        <v>55.86</v>
      </c>
      <c r="D239" s="7">
        <f t="shared" si="7"/>
        <v>-0.13000000000000256</v>
      </c>
      <c r="E239" s="7">
        <f t="shared" si="6"/>
        <v>56.09</v>
      </c>
    </row>
    <row r="240" spans="2:5" x14ac:dyDescent="0.25">
      <c r="B240" s="2">
        <v>41579</v>
      </c>
      <c r="C240" s="7">
        <v>57.95</v>
      </c>
      <c r="D240" s="7">
        <f t="shared" si="7"/>
        <v>2.0900000000000034</v>
      </c>
      <c r="E240" s="7">
        <f t="shared" si="6"/>
        <v>56.220000000000006</v>
      </c>
    </row>
    <row r="241" spans="2:5" x14ac:dyDescent="0.25">
      <c r="B241" s="2">
        <v>41609</v>
      </c>
      <c r="C241" s="7">
        <v>53.23</v>
      </c>
      <c r="D241" s="7">
        <f t="shared" si="7"/>
        <v>-4.720000000000006</v>
      </c>
      <c r="E241" s="7">
        <f t="shared" si="6"/>
        <v>55.866666666666674</v>
      </c>
    </row>
    <row r="242" spans="2:5" x14ac:dyDescent="0.25">
      <c r="B242" s="2">
        <v>41640</v>
      </c>
      <c r="C242" s="7">
        <v>55.63</v>
      </c>
      <c r="D242" s="7">
        <f t="shared" si="7"/>
        <v>2.4000000000000057</v>
      </c>
      <c r="E242" s="7">
        <f t="shared" si="6"/>
        <v>55.892500000000005</v>
      </c>
    </row>
    <row r="243" spans="2:5" x14ac:dyDescent="0.25">
      <c r="B243" s="2">
        <v>41671</v>
      </c>
      <c r="C243" s="7">
        <v>55.86</v>
      </c>
      <c r="D243" s="7">
        <f t="shared" si="7"/>
        <v>0.22999999999999687</v>
      </c>
      <c r="E243" s="7">
        <f t="shared" si="6"/>
        <v>55.488333333333337</v>
      </c>
    </row>
    <row r="244" spans="2:5" x14ac:dyDescent="0.25">
      <c r="B244" s="2">
        <v>41699</v>
      </c>
      <c r="C244" s="7">
        <v>60.33</v>
      </c>
      <c r="D244" s="7">
        <f t="shared" si="7"/>
        <v>4.4699999999999989</v>
      </c>
      <c r="E244" s="7">
        <f t="shared" si="6"/>
        <v>56.365833333333342</v>
      </c>
    </row>
    <row r="245" spans="2:5" x14ac:dyDescent="0.25">
      <c r="B245" s="2">
        <v>41730</v>
      </c>
      <c r="C245" s="7">
        <v>59.95</v>
      </c>
      <c r="D245" s="7">
        <f t="shared" si="7"/>
        <v>-0.37999999999999545</v>
      </c>
      <c r="E245" s="7">
        <f t="shared" si="6"/>
        <v>57.295833333333341</v>
      </c>
    </row>
    <row r="246" spans="2:5" x14ac:dyDescent="0.25">
      <c r="B246" s="2">
        <v>41760</v>
      </c>
      <c r="C246" s="7">
        <v>58.83</v>
      </c>
      <c r="D246" s="7">
        <f t="shared" si="7"/>
        <v>-1.1200000000000045</v>
      </c>
      <c r="E246" s="7">
        <f t="shared" si="6"/>
        <v>57.635833333333345</v>
      </c>
    </row>
    <row r="247" spans="2:5" x14ac:dyDescent="0.25">
      <c r="B247" s="2">
        <v>41791</v>
      </c>
      <c r="C247" s="7">
        <v>51.91</v>
      </c>
      <c r="D247" s="7">
        <f t="shared" si="7"/>
        <v>-6.9200000000000017</v>
      </c>
      <c r="E247" s="7">
        <f t="shared" si="6"/>
        <v>57.147500000000008</v>
      </c>
    </row>
    <row r="248" spans="2:5" x14ac:dyDescent="0.25">
      <c r="B248" s="2">
        <v>41821</v>
      </c>
      <c r="C248" s="7">
        <v>50.49</v>
      </c>
      <c r="D248" s="7">
        <f t="shared" si="7"/>
        <v>-1.4199999999999946</v>
      </c>
      <c r="E248" s="7">
        <f t="shared" si="6"/>
        <v>56.372500000000002</v>
      </c>
    </row>
    <row r="249" spans="2:5" x14ac:dyDescent="0.25">
      <c r="B249" s="2">
        <v>41852</v>
      </c>
      <c r="C249" s="7">
        <v>48.39</v>
      </c>
      <c r="D249" s="7">
        <f t="shared" si="7"/>
        <v>-2.1000000000000014</v>
      </c>
      <c r="E249" s="7">
        <f t="shared" si="6"/>
        <v>55.368333333333332</v>
      </c>
    </row>
    <row r="250" spans="2:5" x14ac:dyDescent="0.25">
      <c r="B250" s="2">
        <v>41883</v>
      </c>
      <c r="C250" s="7">
        <v>51.7</v>
      </c>
      <c r="D250" s="7">
        <f t="shared" si="7"/>
        <v>3.3100000000000023</v>
      </c>
      <c r="E250" s="7">
        <f t="shared" si="6"/>
        <v>55.010833333333331</v>
      </c>
    </row>
    <row r="251" spans="2:5" x14ac:dyDescent="0.25">
      <c r="B251" s="2">
        <v>41913</v>
      </c>
      <c r="C251" s="7">
        <v>54.25</v>
      </c>
      <c r="D251" s="7">
        <f t="shared" si="7"/>
        <v>2.5499999999999972</v>
      </c>
      <c r="E251" s="7">
        <f t="shared" si="6"/>
        <v>54.876666666666665</v>
      </c>
    </row>
    <row r="252" spans="2:5" x14ac:dyDescent="0.25">
      <c r="B252" s="2">
        <v>41944</v>
      </c>
      <c r="C252" s="7">
        <v>51.65</v>
      </c>
      <c r="D252" s="7">
        <f t="shared" si="7"/>
        <v>-2.6000000000000014</v>
      </c>
      <c r="E252" s="7">
        <f t="shared" si="6"/>
        <v>54.351666666666667</v>
      </c>
    </row>
    <row r="253" spans="2:5" x14ac:dyDescent="0.25">
      <c r="B253" s="2">
        <v>41974</v>
      </c>
      <c r="C253" s="7">
        <v>53.57</v>
      </c>
      <c r="D253" s="7">
        <f t="shared" si="7"/>
        <v>1.9200000000000017</v>
      </c>
      <c r="E253" s="7">
        <f t="shared" si="6"/>
        <v>54.379999999999995</v>
      </c>
    </row>
    <row r="254" spans="2:5" x14ac:dyDescent="0.25">
      <c r="B254" s="2">
        <v>42005</v>
      </c>
      <c r="C254" s="7">
        <v>55.21</v>
      </c>
      <c r="D254" s="7">
        <f t="shared" si="7"/>
        <v>1.6400000000000006</v>
      </c>
      <c r="E254" s="7">
        <f t="shared" si="6"/>
        <v>54.345000000000006</v>
      </c>
    </row>
    <row r="255" spans="2:5" x14ac:dyDescent="0.25">
      <c r="B255" s="2">
        <v>42036</v>
      </c>
      <c r="C255" s="7">
        <v>56.11</v>
      </c>
      <c r="D255" s="7">
        <f t="shared" si="7"/>
        <v>0.89999999999999858</v>
      </c>
      <c r="E255" s="7">
        <f t="shared" si="6"/>
        <v>54.365833333333335</v>
      </c>
    </row>
    <row r="256" spans="2:5" x14ac:dyDescent="0.25">
      <c r="B256" s="2">
        <v>42064</v>
      </c>
      <c r="C256" s="7">
        <v>58.6</v>
      </c>
      <c r="D256" s="7">
        <f t="shared" si="7"/>
        <v>2.490000000000002</v>
      </c>
      <c r="E256" s="7">
        <f t="shared" si="6"/>
        <v>54.221666666666664</v>
      </c>
    </row>
    <row r="257" spans="2:5" x14ac:dyDescent="0.25">
      <c r="B257" s="2">
        <v>42095</v>
      </c>
      <c r="C257" s="7">
        <v>52.78</v>
      </c>
      <c r="D257" s="7">
        <f t="shared" si="7"/>
        <v>-5.82</v>
      </c>
      <c r="E257" s="7">
        <f t="shared" si="6"/>
        <v>53.62416666666666</v>
      </c>
    </row>
    <row r="258" spans="2:5" x14ac:dyDescent="0.25">
      <c r="B258" s="2">
        <v>42125</v>
      </c>
      <c r="C258" s="7">
        <v>53.4</v>
      </c>
      <c r="D258" s="7">
        <f t="shared" si="7"/>
        <v>0.61999999999999744</v>
      </c>
      <c r="E258" s="7">
        <f t="shared" ref="E258:E312" si="8">IF(ROW(A258)&lt;13,"",AVERAGEIFS($C$2:$C$5000,$B$2:$B$5000,"&gt;"&amp;EDATE(B258,-12),$B$2:$B$5000,"&lt;="&amp;B258))</f>
        <v>53.17166666666666</v>
      </c>
    </row>
    <row r="259" spans="2:5" x14ac:dyDescent="0.25">
      <c r="B259" s="2">
        <v>42156</v>
      </c>
      <c r="C259" s="7">
        <v>54.78</v>
      </c>
      <c r="D259" s="7">
        <f t="shared" si="7"/>
        <v>1.3800000000000026</v>
      </c>
      <c r="E259" s="7">
        <f t="shared" si="8"/>
        <v>53.410833333333329</v>
      </c>
    </row>
    <row r="260" spans="2:5" x14ac:dyDescent="0.25">
      <c r="B260" s="2">
        <v>42186</v>
      </c>
      <c r="C260" s="7">
        <v>53.1</v>
      </c>
      <c r="D260" s="7">
        <f t="shared" ref="D260:D312" si="9">C260-C259</f>
        <v>-1.6799999999999997</v>
      </c>
      <c r="E260" s="7">
        <f t="shared" si="8"/>
        <v>53.62833333333333</v>
      </c>
    </row>
    <row r="261" spans="2:5" x14ac:dyDescent="0.25">
      <c r="B261" s="2">
        <v>42217</v>
      </c>
      <c r="C261" s="7">
        <v>62.91</v>
      </c>
      <c r="D261" s="7">
        <f t="shared" si="9"/>
        <v>9.8099999999999952</v>
      </c>
      <c r="E261" s="7">
        <f t="shared" si="8"/>
        <v>54.838333333333331</v>
      </c>
    </row>
    <row r="262" spans="2:5" x14ac:dyDescent="0.25">
      <c r="B262" s="2">
        <v>42248</v>
      </c>
      <c r="C262" s="7">
        <v>69.86</v>
      </c>
      <c r="D262" s="7">
        <f t="shared" si="9"/>
        <v>6.9500000000000028</v>
      </c>
      <c r="E262" s="7">
        <f t="shared" si="8"/>
        <v>56.351666666666667</v>
      </c>
    </row>
    <row r="263" spans="2:5" x14ac:dyDescent="0.25">
      <c r="B263" s="2">
        <v>42278</v>
      </c>
      <c r="C263" s="7">
        <v>55.84</v>
      </c>
      <c r="D263" s="7">
        <f t="shared" si="9"/>
        <v>-14.019999999999996</v>
      </c>
      <c r="E263" s="7">
        <f t="shared" si="8"/>
        <v>56.484166666666674</v>
      </c>
    </row>
    <row r="264" spans="2:5" x14ac:dyDescent="0.25">
      <c r="B264" s="2">
        <v>42309</v>
      </c>
      <c r="C264" s="7">
        <v>61.68</v>
      </c>
      <c r="D264" s="7">
        <f t="shared" si="9"/>
        <v>5.8399999999999963</v>
      </c>
      <c r="E264" s="7">
        <f t="shared" si="8"/>
        <v>57.319999999999993</v>
      </c>
    </row>
    <row r="265" spans="2:5" x14ac:dyDescent="0.25">
      <c r="B265" s="2">
        <v>42339</v>
      </c>
      <c r="C265" s="7">
        <v>54.25</v>
      </c>
      <c r="D265" s="7">
        <f t="shared" si="9"/>
        <v>-7.43</v>
      </c>
      <c r="E265" s="7">
        <f t="shared" si="8"/>
        <v>57.376666666666665</v>
      </c>
    </row>
    <row r="266" spans="2:5" x14ac:dyDescent="0.25">
      <c r="B266" s="2">
        <v>42370</v>
      </c>
      <c r="C266" s="7">
        <v>54.46</v>
      </c>
      <c r="D266" s="7">
        <f t="shared" si="9"/>
        <v>0.21000000000000085</v>
      </c>
      <c r="E266" s="7">
        <f t="shared" si="8"/>
        <v>57.314166666666672</v>
      </c>
    </row>
    <row r="267" spans="2:5" x14ac:dyDescent="0.25">
      <c r="B267" s="2">
        <v>42401</v>
      </c>
      <c r="C267" s="7">
        <v>47.87</v>
      </c>
      <c r="D267" s="7">
        <f t="shared" si="9"/>
        <v>-6.5900000000000034</v>
      </c>
      <c r="E267" s="7">
        <f t="shared" si="8"/>
        <v>56.627500000000005</v>
      </c>
    </row>
    <row r="268" spans="2:5" x14ac:dyDescent="0.25">
      <c r="B268" s="2">
        <v>42430</v>
      </c>
      <c r="C268" s="7">
        <v>55.05</v>
      </c>
      <c r="D268" s="7">
        <f t="shared" si="9"/>
        <v>7.18</v>
      </c>
      <c r="E268" s="7">
        <f t="shared" si="8"/>
        <v>56.331666666666678</v>
      </c>
    </row>
    <row r="269" spans="2:5" x14ac:dyDescent="0.25">
      <c r="B269" s="2">
        <v>42461</v>
      </c>
      <c r="C269" s="7">
        <v>62.57</v>
      </c>
      <c r="D269" s="7">
        <f t="shared" si="9"/>
        <v>7.5200000000000031</v>
      </c>
      <c r="E269" s="7">
        <f t="shared" si="8"/>
        <v>57.147500000000001</v>
      </c>
    </row>
    <row r="270" spans="2:5" x14ac:dyDescent="0.25">
      <c r="B270" s="2">
        <v>42491</v>
      </c>
      <c r="C270" s="7">
        <v>63.44</v>
      </c>
      <c r="D270" s="7">
        <f t="shared" si="9"/>
        <v>0.86999999999999744</v>
      </c>
      <c r="E270" s="7">
        <f t="shared" si="8"/>
        <v>57.98416666666666</v>
      </c>
    </row>
    <row r="271" spans="2:5" x14ac:dyDescent="0.25">
      <c r="B271" s="2">
        <v>42522</v>
      </c>
      <c r="C271" s="7">
        <v>60.54</v>
      </c>
      <c r="D271" s="7">
        <f t="shared" si="9"/>
        <v>-2.8999999999999986</v>
      </c>
      <c r="E271" s="7">
        <f t="shared" si="8"/>
        <v>58.464166666666664</v>
      </c>
    </row>
    <row r="272" spans="2:5" x14ac:dyDescent="0.25">
      <c r="B272" s="2">
        <v>42552</v>
      </c>
      <c r="C272" s="7">
        <v>60.45</v>
      </c>
      <c r="D272" s="7">
        <f t="shared" si="9"/>
        <v>-8.9999999999996305E-2</v>
      </c>
      <c r="E272" s="7">
        <f t="shared" si="8"/>
        <v>59.076666666666675</v>
      </c>
    </row>
    <row r="273" spans="2:5" x14ac:dyDescent="0.25">
      <c r="B273" s="2">
        <v>42583</v>
      </c>
      <c r="C273" s="7">
        <v>54.13</v>
      </c>
      <c r="D273" s="7">
        <f t="shared" si="9"/>
        <v>-6.32</v>
      </c>
      <c r="E273" s="7">
        <f t="shared" si="8"/>
        <v>58.344999999999999</v>
      </c>
    </row>
    <row r="274" spans="2:5" x14ac:dyDescent="0.25">
      <c r="B274" s="2">
        <v>42614</v>
      </c>
      <c r="C274" s="7">
        <v>59.48</v>
      </c>
      <c r="D274" s="7">
        <f t="shared" si="9"/>
        <v>5.3499999999999943</v>
      </c>
      <c r="E274" s="7">
        <f t="shared" si="8"/>
        <v>57.480000000000011</v>
      </c>
    </row>
    <row r="275" spans="2:5" x14ac:dyDescent="0.25">
      <c r="B275" s="2">
        <v>42644</v>
      </c>
      <c r="C275" s="7">
        <v>57.31</v>
      </c>
      <c r="D275" s="7">
        <f t="shared" si="9"/>
        <v>-2.1699999999999946</v>
      </c>
      <c r="E275" s="7">
        <f t="shared" si="8"/>
        <v>57.602499999999999</v>
      </c>
    </row>
    <row r="276" spans="2:5" x14ac:dyDescent="0.25">
      <c r="B276" s="2">
        <v>42675</v>
      </c>
      <c r="C276" s="7">
        <v>57.46</v>
      </c>
      <c r="D276" s="7">
        <f t="shared" si="9"/>
        <v>0.14999999999999858</v>
      </c>
      <c r="E276" s="7">
        <f t="shared" si="8"/>
        <v>57.250833333333333</v>
      </c>
    </row>
    <row r="277" spans="2:5" x14ac:dyDescent="0.25">
      <c r="B277" s="2">
        <v>42705</v>
      </c>
      <c r="C277" s="7">
        <v>61.77</v>
      </c>
      <c r="D277" s="7">
        <f t="shared" si="9"/>
        <v>4.3100000000000023</v>
      </c>
      <c r="E277" s="7">
        <f t="shared" si="8"/>
        <v>57.877499999999998</v>
      </c>
    </row>
    <row r="278" spans="2:5" x14ac:dyDescent="0.25">
      <c r="B278" s="2">
        <v>42736</v>
      </c>
      <c r="C278" s="7">
        <v>57.76</v>
      </c>
      <c r="D278" s="7">
        <f t="shared" si="9"/>
        <v>-4.0100000000000051</v>
      </c>
      <c r="E278" s="7">
        <f t="shared" si="8"/>
        <v>58.152499999999996</v>
      </c>
    </row>
    <row r="279" spans="2:5" x14ac:dyDescent="0.25">
      <c r="B279" s="2">
        <v>42767</v>
      </c>
      <c r="C279" s="7">
        <v>51.93</v>
      </c>
      <c r="D279" s="7">
        <f t="shared" si="9"/>
        <v>-5.8299999999999983</v>
      </c>
      <c r="E279" s="7">
        <f t="shared" si="8"/>
        <v>58.490833333333335</v>
      </c>
    </row>
    <row r="280" spans="2:5" x14ac:dyDescent="0.25">
      <c r="B280" s="2">
        <v>42795</v>
      </c>
      <c r="C280" s="7">
        <v>56.43</v>
      </c>
      <c r="D280" s="7">
        <f t="shared" si="9"/>
        <v>4.5</v>
      </c>
      <c r="E280" s="7">
        <f t="shared" si="8"/>
        <v>58.605833333333322</v>
      </c>
    </row>
    <row r="281" spans="2:5" x14ac:dyDescent="0.25">
      <c r="B281" s="2">
        <v>42826</v>
      </c>
      <c r="C281" s="7">
        <v>48.21</v>
      </c>
      <c r="D281" s="7">
        <f t="shared" si="9"/>
        <v>-8.2199999999999989</v>
      </c>
      <c r="E281" s="7">
        <f t="shared" si="8"/>
        <v>57.409166666666664</v>
      </c>
    </row>
    <row r="282" spans="2:5" x14ac:dyDescent="0.25">
      <c r="B282" s="2">
        <v>42856</v>
      </c>
      <c r="C282" s="7">
        <v>61.1</v>
      </c>
      <c r="D282" s="7">
        <f t="shared" si="9"/>
        <v>12.89</v>
      </c>
      <c r="E282" s="7">
        <f t="shared" si="8"/>
        <v>57.214166666666664</v>
      </c>
    </row>
    <row r="283" spans="2:5" x14ac:dyDescent="0.25">
      <c r="B283" s="2">
        <v>42887</v>
      </c>
      <c r="C283" s="7">
        <v>65.03</v>
      </c>
      <c r="D283" s="7">
        <f t="shared" si="9"/>
        <v>3.9299999999999997</v>
      </c>
      <c r="E283" s="7">
        <f t="shared" si="8"/>
        <v>57.588333333333331</v>
      </c>
    </row>
    <row r="284" spans="2:5" x14ac:dyDescent="0.25">
      <c r="B284" s="2">
        <v>42917</v>
      </c>
      <c r="C284" s="7">
        <v>64.959999999999994</v>
      </c>
      <c r="D284" s="7">
        <f t="shared" si="9"/>
        <v>-7.000000000000739E-2</v>
      </c>
      <c r="E284" s="7">
        <f t="shared" si="8"/>
        <v>57.964166666666671</v>
      </c>
    </row>
    <row r="285" spans="2:5" x14ac:dyDescent="0.25">
      <c r="B285" s="2">
        <v>42948</v>
      </c>
      <c r="C285" s="7">
        <v>61.13</v>
      </c>
      <c r="D285" s="7">
        <f t="shared" si="9"/>
        <v>-3.8299999999999912</v>
      </c>
      <c r="E285" s="7">
        <f t="shared" si="8"/>
        <v>58.547500000000007</v>
      </c>
    </row>
    <row r="286" spans="2:5" x14ac:dyDescent="0.25">
      <c r="B286" s="2">
        <v>42979</v>
      </c>
      <c r="C286" s="7">
        <v>62.17</v>
      </c>
      <c r="D286" s="7">
        <f t="shared" si="9"/>
        <v>1.0399999999999991</v>
      </c>
      <c r="E286" s="7">
        <f t="shared" si="8"/>
        <v>58.771666666666668</v>
      </c>
    </row>
    <row r="287" spans="2:5" x14ac:dyDescent="0.25">
      <c r="B287" s="2">
        <v>43009</v>
      </c>
      <c r="C287" s="7">
        <v>58.24</v>
      </c>
      <c r="D287" s="7">
        <f t="shared" si="9"/>
        <v>-3.9299999999999997</v>
      </c>
      <c r="E287" s="7">
        <f t="shared" si="8"/>
        <v>58.849166666666669</v>
      </c>
    </row>
    <row r="288" spans="2:5" x14ac:dyDescent="0.25">
      <c r="B288" s="2">
        <v>43040</v>
      </c>
      <c r="C288" s="7">
        <v>58.57</v>
      </c>
      <c r="D288" s="7">
        <f t="shared" si="9"/>
        <v>0.32999999999999829</v>
      </c>
      <c r="E288" s="7">
        <f t="shared" si="8"/>
        <v>58.94166666666667</v>
      </c>
    </row>
    <row r="289" spans="2:5" x14ac:dyDescent="0.25">
      <c r="B289" s="2">
        <v>43070</v>
      </c>
      <c r="C289" s="7">
        <v>59.83</v>
      </c>
      <c r="D289" s="7">
        <f t="shared" si="9"/>
        <v>1.259999999999998</v>
      </c>
      <c r="E289" s="7">
        <f t="shared" si="8"/>
        <v>58.780000000000008</v>
      </c>
    </row>
    <row r="290" spans="2:5" x14ac:dyDescent="0.25">
      <c r="B290" s="2">
        <v>43101</v>
      </c>
      <c r="C290" s="7">
        <v>66.98</v>
      </c>
      <c r="D290" s="7">
        <f t="shared" si="9"/>
        <v>7.1500000000000057</v>
      </c>
      <c r="E290" s="7">
        <f t="shared" si="8"/>
        <v>59.548333333333339</v>
      </c>
    </row>
    <row r="291" spans="2:5" x14ac:dyDescent="0.25">
      <c r="B291" s="2">
        <v>43132</v>
      </c>
      <c r="C291" s="7">
        <v>65.09</v>
      </c>
      <c r="D291" s="7">
        <f t="shared" si="9"/>
        <v>-1.8900000000000006</v>
      </c>
      <c r="E291" s="7">
        <f t="shared" si="8"/>
        <v>60.64500000000001</v>
      </c>
    </row>
    <row r="292" spans="2:5" x14ac:dyDescent="0.25">
      <c r="B292" s="2">
        <v>43160</v>
      </c>
      <c r="C292" s="7">
        <v>60.61</v>
      </c>
      <c r="D292" s="7">
        <f t="shared" si="9"/>
        <v>-4.480000000000004</v>
      </c>
      <c r="E292" s="7">
        <f t="shared" si="8"/>
        <v>60.993333333333339</v>
      </c>
    </row>
    <row r="293" spans="2:5" x14ac:dyDescent="0.25">
      <c r="B293" s="2">
        <v>43191</v>
      </c>
      <c r="C293" s="7">
        <v>53.13</v>
      </c>
      <c r="D293" s="7">
        <f t="shared" si="9"/>
        <v>-7.4799999999999969</v>
      </c>
      <c r="E293" s="7">
        <f t="shared" si="8"/>
        <v>61.403333333333336</v>
      </c>
    </row>
    <row r="294" spans="2:5" x14ac:dyDescent="0.25">
      <c r="B294" s="2">
        <v>43221</v>
      </c>
      <c r="C294" s="7">
        <v>52.11</v>
      </c>
      <c r="D294" s="7">
        <f t="shared" si="9"/>
        <v>-1.0200000000000031</v>
      </c>
      <c r="E294" s="7">
        <f t="shared" si="8"/>
        <v>60.654166666666669</v>
      </c>
    </row>
    <row r="295" spans="2:5" x14ac:dyDescent="0.25">
      <c r="B295" s="2">
        <v>43252</v>
      </c>
      <c r="C295" s="7">
        <v>51.93</v>
      </c>
      <c r="D295" s="7">
        <f t="shared" si="9"/>
        <v>-0.17999999999999972</v>
      </c>
      <c r="E295" s="7">
        <f t="shared" si="8"/>
        <v>59.5625</v>
      </c>
    </row>
    <row r="296" spans="2:5" x14ac:dyDescent="0.25">
      <c r="B296" s="2">
        <v>43282</v>
      </c>
      <c r="C296" s="7">
        <v>57.31</v>
      </c>
      <c r="D296" s="7">
        <f t="shared" si="9"/>
        <v>5.3800000000000026</v>
      </c>
      <c r="E296" s="7">
        <f t="shared" si="8"/>
        <v>58.92499999999999</v>
      </c>
    </row>
    <row r="297" spans="2:5" x14ac:dyDescent="0.25">
      <c r="B297" s="2">
        <v>43313</v>
      </c>
      <c r="C297" s="7">
        <v>59.7</v>
      </c>
      <c r="D297" s="7">
        <f t="shared" si="9"/>
        <v>2.3900000000000006</v>
      </c>
      <c r="E297" s="7">
        <f t="shared" si="8"/>
        <v>58.805833333333339</v>
      </c>
    </row>
    <row r="298" spans="2:5" x14ac:dyDescent="0.25">
      <c r="B298" s="2">
        <v>43344</v>
      </c>
      <c r="C298" s="7">
        <v>53.89</v>
      </c>
      <c r="D298" s="7">
        <f t="shared" si="9"/>
        <v>-5.8100000000000023</v>
      </c>
      <c r="E298" s="7">
        <f t="shared" si="8"/>
        <v>58.115833333333335</v>
      </c>
    </row>
    <row r="299" spans="2:5" x14ac:dyDescent="0.25">
      <c r="B299" s="2">
        <v>43374</v>
      </c>
      <c r="C299" s="7">
        <v>66.400000000000006</v>
      </c>
      <c r="D299" s="7">
        <f t="shared" si="9"/>
        <v>12.510000000000005</v>
      </c>
      <c r="E299" s="7">
        <f t="shared" si="8"/>
        <v>58.795833333333327</v>
      </c>
    </row>
    <row r="300" spans="2:5" x14ac:dyDescent="0.25">
      <c r="B300" s="2">
        <v>43405</v>
      </c>
      <c r="C300" s="7">
        <v>57.69</v>
      </c>
      <c r="D300" s="7">
        <f t="shared" si="9"/>
        <v>-8.710000000000008</v>
      </c>
      <c r="E300" s="7">
        <f t="shared" si="8"/>
        <v>58.722500000000004</v>
      </c>
    </row>
    <row r="301" spans="2:5" x14ac:dyDescent="0.25">
      <c r="B301" s="2">
        <v>43435</v>
      </c>
      <c r="C301" s="7">
        <v>57.62</v>
      </c>
      <c r="D301" s="7">
        <f t="shared" si="9"/>
        <v>-7.0000000000000284E-2</v>
      </c>
      <c r="E301" s="7">
        <f t="shared" si="8"/>
        <v>58.538333333333327</v>
      </c>
    </row>
    <row r="302" spans="2:5" x14ac:dyDescent="0.25">
      <c r="B302" s="2">
        <v>43466</v>
      </c>
      <c r="C302" s="7">
        <v>50.3</v>
      </c>
      <c r="D302" s="7">
        <f t="shared" si="9"/>
        <v>-7.32</v>
      </c>
      <c r="E302" s="7">
        <f t="shared" si="8"/>
        <v>57.148333333333319</v>
      </c>
    </row>
    <row r="303" spans="2:5" x14ac:dyDescent="0.25">
      <c r="B303" s="2">
        <v>43497</v>
      </c>
      <c r="C303" s="7">
        <v>61.7</v>
      </c>
      <c r="D303" s="7">
        <f t="shared" si="9"/>
        <v>11.400000000000006</v>
      </c>
      <c r="E303" s="7">
        <f t="shared" si="8"/>
        <v>56.865833333333335</v>
      </c>
    </row>
    <row r="304" spans="2:5" x14ac:dyDescent="0.25">
      <c r="B304" s="2">
        <v>43525</v>
      </c>
      <c r="C304" s="7">
        <v>55.28</v>
      </c>
      <c r="D304" s="7">
        <f t="shared" si="9"/>
        <v>-6.4200000000000017</v>
      </c>
      <c r="E304" s="7">
        <f t="shared" si="8"/>
        <v>56.421666666666674</v>
      </c>
    </row>
    <row r="305" spans="2:5" x14ac:dyDescent="0.25">
      <c r="B305" s="2">
        <v>43556</v>
      </c>
      <c r="C305" s="7">
        <v>57.56</v>
      </c>
      <c r="D305" s="7">
        <f t="shared" si="9"/>
        <v>2.2800000000000011</v>
      </c>
      <c r="E305" s="7">
        <f t="shared" si="8"/>
        <v>56.790833333333332</v>
      </c>
    </row>
    <row r="306" spans="2:5" x14ac:dyDescent="0.25">
      <c r="B306" s="2">
        <v>43586</v>
      </c>
      <c r="C306" s="7">
        <v>48.64</v>
      </c>
      <c r="D306" s="7">
        <f t="shared" si="9"/>
        <v>-8.9200000000000017</v>
      </c>
      <c r="E306" s="7">
        <f t="shared" si="8"/>
        <v>56.501666666666672</v>
      </c>
    </row>
    <row r="307" spans="2:5" x14ac:dyDescent="0.25">
      <c r="B307" s="2">
        <v>43617</v>
      </c>
      <c r="C307" s="7">
        <v>44.25</v>
      </c>
      <c r="D307" s="7">
        <f t="shared" si="9"/>
        <v>-4.3900000000000006</v>
      </c>
      <c r="E307" s="7">
        <f t="shared" si="8"/>
        <v>55.861666666666672</v>
      </c>
    </row>
    <row r="308" spans="2:5" x14ac:dyDescent="0.25">
      <c r="B308" s="2">
        <v>43647</v>
      </c>
      <c r="C308" s="7">
        <v>49.09</v>
      </c>
      <c r="D308" s="7">
        <f t="shared" si="9"/>
        <v>4.8400000000000034</v>
      </c>
      <c r="E308" s="7">
        <f t="shared" si="8"/>
        <v>55.176666666666677</v>
      </c>
    </row>
    <row r="309" spans="2:5" x14ac:dyDescent="0.25">
      <c r="B309" s="2">
        <v>43678</v>
      </c>
      <c r="C309" s="7">
        <v>48.69</v>
      </c>
      <c r="D309" s="7">
        <f t="shared" si="9"/>
        <v>-0.40000000000000568</v>
      </c>
      <c r="E309" s="7">
        <f t="shared" si="8"/>
        <v>54.259166666666658</v>
      </c>
    </row>
    <row r="310" spans="2:5" x14ac:dyDescent="0.25">
      <c r="B310" s="2">
        <v>43709</v>
      </c>
      <c r="C310" s="7">
        <v>50.45</v>
      </c>
      <c r="D310" s="7">
        <f t="shared" si="9"/>
        <v>1.7600000000000051</v>
      </c>
      <c r="E310" s="7">
        <f t="shared" si="8"/>
        <v>53.972500000000004</v>
      </c>
    </row>
    <row r="311" spans="2:5" x14ac:dyDescent="0.25">
      <c r="B311" s="2">
        <v>43739</v>
      </c>
      <c r="C311" s="7">
        <v>50.02</v>
      </c>
      <c r="D311" s="7">
        <f t="shared" si="9"/>
        <v>-0.42999999999999972</v>
      </c>
      <c r="E311" s="7">
        <f t="shared" si="8"/>
        <v>52.607499999999995</v>
      </c>
    </row>
    <row r="312" spans="2:5" x14ac:dyDescent="0.25">
      <c r="B312" s="2">
        <v>43770</v>
      </c>
      <c r="C312" s="7">
        <v>53</v>
      </c>
      <c r="D312" s="7">
        <f t="shared" si="9"/>
        <v>2.9799999999999969</v>
      </c>
      <c r="E312" s="7">
        <f t="shared" si="8"/>
        <v>52.216666666666669</v>
      </c>
    </row>
    <row r="313" spans="2:5" x14ac:dyDescent="0.25">
      <c r="B313" s="2">
        <v>43800</v>
      </c>
      <c r="C313" s="7">
        <v>50.7</v>
      </c>
      <c r="D313" s="7">
        <f>C313-C312</f>
        <v>-2.2999999999999972</v>
      </c>
      <c r="E313" s="7">
        <f>IF(ROW(A313)&lt;13,"",AVERAGEIFS($C$2:$C$5000,$B$2:$B$5000,"&gt;"&amp;EDATE(B313,-12),$B$2:$B$5000,"&lt;="&amp;B313))</f>
        <v>51.640000000000008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C63E-1DDD-40D4-816C-146A8370DA68}">
  <sheetPr codeName="Sheet11"/>
  <dimension ref="A1:G88"/>
  <sheetViews>
    <sheetView workbookViewId="0">
      <selection activeCell="G20" sqref="G20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41183</v>
      </c>
      <c r="C2" s="7">
        <v>49.5</v>
      </c>
      <c r="E2" s="7" t="str">
        <f t="shared" ref="E2:E33" si="0">IF(ROW(A2)&lt;13,"",AVERAGEIFS($C$2:$C$5000,$B$2:$B$5000,"&gt;"&amp;EDATE(B2,-12),$B$2:$B$5000,"&lt;="&amp;B2))</f>
        <v/>
      </c>
      <c r="F2" s="13">
        <f>INDEX(Egypt[% Change],ROWS(Egypt[% Change]),1)</f>
        <v>0.30000000000000426</v>
      </c>
      <c r="G2" s="44">
        <f>INDEX(Egypt[12 Mth Rolling Avg.],ROWS(Egypt[12 Mth Rolling Avg.]),1)</f>
        <v>49.108333333333327</v>
      </c>
    </row>
    <row r="3" spans="1:7" x14ac:dyDescent="0.25">
      <c r="A3" t="s">
        <v>11</v>
      </c>
      <c r="B3" s="2">
        <v>41214</v>
      </c>
      <c r="C3" s="7">
        <v>49.8</v>
      </c>
      <c r="D3" s="7">
        <f>C3-C2</f>
        <v>0.29999999999999716</v>
      </c>
      <c r="E3" s="7" t="str">
        <f t="shared" si="0"/>
        <v/>
      </c>
    </row>
    <row r="4" spans="1:7" x14ac:dyDescent="0.25">
      <c r="A4" t="s">
        <v>11</v>
      </c>
      <c r="B4" s="2">
        <v>41244</v>
      </c>
      <c r="C4" s="7">
        <v>37.1</v>
      </c>
      <c r="D4" s="7">
        <f t="shared" ref="D4:D67" si="1">C4-C3</f>
        <v>-12.699999999999996</v>
      </c>
      <c r="E4" s="7" t="str">
        <f t="shared" si="0"/>
        <v/>
      </c>
    </row>
    <row r="5" spans="1:7" x14ac:dyDescent="0.25">
      <c r="A5" t="s">
        <v>11</v>
      </c>
      <c r="B5" s="2">
        <v>41275</v>
      </c>
      <c r="C5" s="7">
        <v>45</v>
      </c>
      <c r="D5" s="7">
        <f t="shared" si="1"/>
        <v>7.8999999999999986</v>
      </c>
      <c r="E5" s="7" t="str">
        <f t="shared" si="0"/>
        <v/>
      </c>
    </row>
    <row r="6" spans="1:7" x14ac:dyDescent="0.25">
      <c r="A6" t="s">
        <v>11</v>
      </c>
      <c r="B6" s="2">
        <v>41306</v>
      </c>
      <c r="C6" s="7">
        <v>46</v>
      </c>
      <c r="D6" s="7">
        <f t="shared" si="1"/>
        <v>1</v>
      </c>
      <c r="E6" s="7" t="str">
        <f t="shared" si="0"/>
        <v/>
      </c>
    </row>
    <row r="7" spans="1:7" x14ac:dyDescent="0.25">
      <c r="A7" t="s">
        <v>11</v>
      </c>
      <c r="B7" s="2">
        <v>41334</v>
      </c>
      <c r="C7" s="7">
        <v>44.8</v>
      </c>
      <c r="D7" s="7">
        <f t="shared" si="1"/>
        <v>-1.2000000000000028</v>
      </c>
      <c r="E7" s="7" t="str">
        <f t="shared" si="0"/>
        <v/>
      </c>
    </row>
    <row r="8" spans="1:7" x14ac:dyDescent="0.25">
      <c r="A8" t="s">
        <v>11</v>
      </c>
      <c r="B8" s="2">
        <v>44154</v>
      </c>
      <c r="C8" s="7">
        <v>47.9</v>
      </c>
      <c r="D8" s="7">
        <f t="shared" si="1"/>
        <v>3.1000000000000014</v>
      </c>
      <c r="E8" s="7" t="str">
        <f t="shared" si="0"/>
        <v/>
      </c>
    </row>
    <row r="9" spans="1:7" x14ac:dyDescent="0.25">
      <c r="B9" s="2">
        <v>41395</v>
      </c>
      <c r="C9" s="7">
        <v>48.5</v>
      </c>
      <c r="D9" s="7">
        <f t="shared" si="1"/>
        <v>0.60000000000000142</v>
      </c>
      <c r="E9" s="7" t="str">
        <f t="shared" si="0"/>
        <v/>
      </c>
    </row>
    <row r="10" spans="1:7" x14ac:dyDescent="0.25">
      <c r="B10" s="2">
        <v>41426</v>
      </c>
      <c r="C10" s="7">
        <v>47.5</v>
      </c>
      <c r="D10" s="7">
        <f t="shared" si="1"/>
        <v>-1</v>
      </c>
      <c r="E10" s="7" t="str">
        <f t="shared" si="0"/>
        <v/>
      </c>
    </row>
    <row r="11" spans="1:7" x14ac:dyDescent="0.25">
      <c r="B11" s="2">
        <v>41456</v>
      </c>
      <c r="C11" s="7">
        <v>41.7</v>
      </c>
      <c r="D11" s="7">
        <f t="shared" si="1"/>
        <v>-5.7999999999999972</v>
      </c>
      <c r="E11" s="7" t="str">
        <f t="shared" si="0"/>
        <v/>
      </c>
    </row>
    <row r="12" spans="1:7" x14ac:dyDescent="0.25">
      <c r="B12" s="2">
        <v>41487</v>
      </c>
      <c r="C12" s="7">
        <v>42.2</v>
      </c>
      <c r="D12" s="7">
        <f t="shared" si="1"/>
        <v>0.5</v>
      </c>
      <c r="E12" s="7" t="str">
        <f t="shared" si="0"/>
        <v/>
      </c>
    </row>
    <row r="13" spans="1:7" x14ac:dyDescent="0.25">
      <c r="B13" s="2">
        <v>41518</v>
      </c>
      <c r="C13" s="7">
        <v>44.7</v>
      </c>
      <c r="D13" s="7">
        <f t="shared" si="1"/>
        <v>2.5</v>
      </c>
      <c r="E13" s="7">
        <f t="shared" si="0"/>
        <v>45.163636363636357</v>
      </c>
    </row>
    <row r="14" spans="1:7" x14ac:dyDescent="0.25">
      <c r="B14" s="2">
        <v>41548</v>
      </c>
      <c r="C14" s="7">
        <v>49.5</v>
      </c>
      <c r="D14" s="7">
        <f t="shared" si="1"/>
        <v>4.7999999999999972</v>
      </c>
      <c r="E14" s="7">
        <f t="shared" si="0"/>
        <v>45.163636363636357</v>
      </c>
    </row>
    <row r="15" spans="1:7" x14ac:dyDescent="0.25">
      <c r="B15" s="2">
        <v>41579</v>
      </c>
      <c r="C15" s="7">
        <v>52.5</v>
      </c>
      <c r="D15" s="7">
        <f t="shared" si="1"/>
        <v>3</v>
      </c>
      <c r="E15" s="7">
        <f t="shared" si="0"/>
        <v>45.409090909090907</v>
      </c>
    </row>
    <row r="16" spans="1:7" x14ac:dyDescent="0.25">
      <c r="B16" s="2">
        <v>41609</v>
      </c>
      <c r="C16" s="7">
        <v>52</v>
      </c>
      <c r="D16" s="7">
        <f t="shared" si="1"/>
        <v>-0.5</v>
      </c>
      <c r="E16" s="7">
        <f t="shared" si="0"/>
        <v>46.763636363636358</v>
      </c>
    </row>
    <row r="17" spans="2:5" x14ac:dyDescent="0.25">
      <c r="B17" s="2">
        <v>41640</v>
      </c>
      <c r="C17" s="7">
        <v>48.7</v>
      </c>
      <c r="D17" s="7">
        <f t="shared" si="1"/>
        <v>-3.2999999999999972</v>
      </c>
      <c r="E17" s="7">
        <f t="shared" si="0"/>
        <v>47.1</v>
      </c>
    </row>
    <row r="18" spans="2:5" x14ac:dyDescent="0.25">
      <c r="B18" s="2">
        <v>41671</v>
      </c>
      <c r="C18" s="7">
        <v>50</v>
      </c>
      <c r="D18" s="7">
        <f t="shared" si="1"/>
        <v>1.2999999999999972</v>
      </c>
      <c r="E18" s="7">
        <f t="shared" si="0"/>
        <v>47.463636363636354</v>
      </c>
    </row>
    <row r="19" spans="2:5" x14ac:dyDescent="0.25">
      <c r="B19" s="2">
        <v>41699</v>
      </c>
      <c r="C19" s="7">
        <v>49.8</v>
      </c>
      <c r="D19" s="7">
        <f t="shared" si="1"/>
        <v>-0.20000000000000284</v>
      </c>
      <c r="E19" s="7">
        <f t="shared" si="0"/>
        <v>47.918181818181807</v>
      </c>
    </row>
    <row r="20" spans="2:5" x14ac:dyDescent="0.25">
      <c r="B20" s="2">
        <v>41730</v>
      </c>
      <c r="C20" s="7">
        <v>49.5</v>
      </c>
      <c r="D20" s="7">
        <f t="shared" si="1"/>
        <v>-0.29999999999999716</v>
      </c>
      <c r="E20" s="7">
        <f t="shared" si="0"/>
        <v>48.04999999999999</v>
      </c>
    </row>
    <row r="21" spans="2:5" x14ac:dyDescent="0.25">
      <c r="B21" s="2">
        <v>41760</v>
      </c>
      <c r="C21" s="7">
        <v>48.7</v>
      </c>
      <c r="D21" s="7">
        <f t="shared" si="1"/>
        <v>-0.79999999999999716</v>
      </c>
      <c r="E21" s="7">
        <f t="shared" si="0"/>
        <v>48.06666666666667</v>
      </c>
    </row>
    <row r="22" spans="2:5" x14ac:dyDescent="0.25">
      <c r="B22" s="2">
        <v>41791</v>
      </c>
      <c r="C22" s="7">
        <v>51.5</v>
      </c>
      <c r="D22" s="7">
        <f t="shared" si="1"/>
        <v>2.7999999999999972</v>
      </c>
      <c r="E22" s="7">
        <f t="shared" si="0"/>
        <v>48.400000000000006</v>
      </c>
    </row>
    <row r="23" spans="2:5" x14ac:dyDescent="0.25">
      <c r="B23" s="2">
        <v>41821</v>
      </c>
      <c r="C23" s="7">
        <v>49</v>
      </c>
      <c r="D23" s="7">
        <f t="shared" si="1"/>
        <v>-2.5</v>
      </c>
      <c r="E23" s="7">
        <f t="shared" si="0"/>
        <v>49.008333333333333</v>
      </c>
    </row>
    <row r="24" spans="2:5" x14ac:dyDescent="0.25">
      <c r="B24" s="2">
        <v>41852</v>
      </c>
      <c r="C24" s="7">
        <v>51.6</v>
      </c>
      <c r="D24" s="7">
        <f t="shared" si="1"/>
        <v>2.6000000000000014</v>
      </c>
      <c r="E24" s="7">
        <f t="shared" si="0"/>
        <v>49.791666666666664</v>
      </c>
    </row>
    <row r="25" spans="2:5" x14ac:dyDescent="0.25">
      <c r="B25" s="2">
        <v>41883</v>
      </c>
      <c r="C25" s="7">
        <v>52.4</v>
      </c>
      <c r="D25" s="7">
        <f t="shared" si="1"/>
        <v>0.79999999999999716</v>
      </c>
      <c r="E25" s="7">
        <f t="shared" si="0"/>
        <v>50.43333333333333</v>
      </c>
    </row>
    <row r="26" spans="2:5" x14ac:dyDescent="0.25">
      <c r="B26" s="2">
        <v>41913</v>
      </c>
      <c r="C26" s="7">
        <v>51</v>
      </c>
      <c r="D26" s="7">
        <f t="shared" si="1"/>
        <v>-1.3999999999999986</v>
      </c>
      <c r="E26" s="7">
        <f t="shared" si="0"/>
        <v>50.558333333333337</v>
      </c>
    </row>
    <row r="27" spans="2:5" x14ac:dyDescent="0.25">
      <c r="B27" s="2">
        <v>41944</v>
      </c>
      <c r="C27" s="7">
        <v>50.7</v>
      </c>
      <c r="D27" s="7">
        <f t="shared" si="1"/>
        <v>-0.29999999999999716</v>
      </c>
      <c r="E27" s="7">
        <f t="shared" si="0"/>
        <v>50.408333333333339</v>
      </c>
    </row>
    <row r="28" spans="2:5" x14ac:dyDescent="0.25">
      <c r="B28" s="2">
        <v>41974</v>
      </c>
      <c r="C28" s="7">
        <v>51.4</v>
      </c>
      <c r="D28" s="7">
        <f t="shared" si="1"/>
        <v>0.69999999999999574</v>
      </c>
      <c r="E28" s="7">
        <f t="shared" si="0"/>
        <v>50.358333333333327</v>
      </c>
    </row>
    <row r="29" spans="2:5" x14ac:dyDescent="0.25">
      <c r="B29" s="2">
        <v>42005</v>
      </c>
      <c r="C29" s="7">
        <v>49.3</v>
      </c>
      <c r="D29" s="7">
        <f t="shared" si="1"/>
        <v>-2.1000000000000014</v>
      </c>
      <c r="E29" s="7">
        <f t="shared" si="0"/>
        <v>50.408333333333331</v>
      </c>
    </row>
    <row r="30" spans="2:5" x14ac:dyDescent="0.25">
      <c r="B30" s="2">
        <v>42036</v>
      </c>
      <c r="C30" s="7">
        <v>46.8</v>
      </c>
      <c r="D30" s="7">
        <f t="shared" si="1"/>
        <v>-2.5</v>
      </c>
      <c r="E30" s="7">
        <f t="shared" si="0"/>
        <v>50.141666666666659</v>
      </c>
    </row>
    <row r="31" spans="2:5" x14ac:dyDescent="0.25">
      <c r="B31" s="2">
        <v>42064</v>
      </c>
      <c r="C31" s="7">
        <v>49.6</v>
      </c>
      <c r="D31" s="7">
        <f t="shared" si="1"/>
        <v>2.8000000000000043</v>
      </c>
      <c r="E31" s="7">
        <f t="shared" si="0"/>
        <v>50.125</v>
      </c>
    </row>
    <row r="32" spans="2:5" x14ac:dyDescent="0.25">
      <c r="B32" s="2">
        <v>42095</v>
      </c>
      <c r="C32" s="7">
        <v>49.8</v>
      </c>
      <c r="D32" s="7">
        <f t="shared" si="1"/>
        <v>0.19999999999999574</v>
      </c>
      <c r="E32" s="7">
        <f t="shared" si="0"/>
        <v>50.15</v>
      </c>
    </row>
    <row r="33" spans="2:5" x14ac:dyDescent="0.25">
      <c r="B33" s="2">
        <v>42125</v>
      </c>
      <c r="C33" s="7">
        <v>49.9</v>
      </c>
      <c r="D33" s="7">
        <f t="shared" si="1"/>
        <v>0.10000000000000142</v>
      </c>
      <c r="E33" s="7">
        <f t="shared" si="0"/>
        <v>50.25</v>
      </c>
    </row>
    <row r="34" spans="2:5" x14ac:dyDescent="0.25">
      <c r="B34" s="2">
        <v>42156</v>
      </c>
      <c r="C34" s="7">
        <v>50.2</v>
      </c>
      <c r="D34" s="7">
        <f t="shared" si="1"/>
        <v>0.30000000000000426</v>
      </c>
      <c r="E34" s="7">
        <f t="shared" ref="E34:E65" si="2">IF(ROW(A34)&lt;13,"",AVERAGEIFS($C$2:$C$5000,$B$2:$B$5000,"&gt;"&amp;EDATE(B34,-12),$B$2:$B$5000,"&lt;="&amp;B34))</f>
        <v>50.141666666666673</v>
      </c>
    </row>
    <row r="35" spans="2:5" x14ac:dyDescent="0.25">
      <c r="B35" s="2">
        <v>42186</v>
      </c>
      <c r="C35" s="7">
        <v>49.2</v>
      </c>
      <c r="D35" s="7">
        <f t="shared" si="1"/>
        <v>-1</v>
      </c>
      <c r="E35" s="7">
        <f t="shared" si="2"/>
        <v>50.158333333333339</v>
      </c>
    </row>
    <row r="36" spans="2:5" x14ac:dyDescent="0.25">
      <c r="B36" s="2">
        <v>42217</v>
      </c>
      <c r="C36" s="7">
        <v>51.2</v>
      </c>
      <c r="D36" s="7">
        <f t="shared" si="1"/>
        <v>2</v>
      </c>
      <c r="E36" s="7">
        <f t="shared" si="2"/>
        <v>50.125000000000007</v>
      </c>
    </row>
    <row r="37" spans="2:5" x14ac:dyDescent="0.25">
      <c r="B37" s="2">
        <v>42248</v>
      </c>
      <c r="C37" s="7">
        <v>50.2</v>
      </c>
      <c r="D37" s="7">
        <f t="shared" si="1"/>
        <v>-1</v>
      </c>
      <c r="E37" s="7">
        <f t="shared" si="2"/>
        <v>49.94166666666667</v>
      </c>
    </row>
    <row r="38" spans="2:5" x14ac:dyDescent="0.25">
      <c r="B38" s="2">
        <v>42278</v>
      </c>
      <c r="C38" s="7">
        <v>47.2</v>
      </c>
      <c r="D38" s="7">
        <f t="shared" si="1"/>
        <v>-3</v>
      </c>
      <c r="E38" s="7">
        <f t="shared" si="2"/>
        <v>49.625</v>
      </c>
    </row>
    <row r="39" spans="2:5" x14ac:dyDescent="0.25">
      <c r="B39" s="2">
        <v>42309</v>
      </c>
      <c r="C39" s="7">
        <v>45</v>
      </c>
      <c r="D39" s="7">
        <f t="shared" si="1"/>
        <v>-2.2000000000000028</v>
      </c>
      <c r="E39" s="7">
        <f t="shared" si="2"/>
        <v>49.15</v>
      </c>
    </row>
    <row r="40" spans="2:5" x14ac:dyDescent="0.25">
      <c r="B40" s="2">
        <v>42339</v>
      </c>
      <c r="C40" s="7">
        <v>48.2</v>
      </c>
      <c r="D40" s="7">
        <f t="shared" si="1"/>
        <v>3.2000000000000028</v>
      </c>
      <c r="E40" s="7">
        <f t="shared" si="2"/>
        <v>48.883333333333333</v>
      </c>
    </row>
    <row r="41" spans="2:5" x14ac:dyDescent="0.25">
      <c r="B41" s="2">
        <v>42370</v>
      </c>
      <c r="C41" s="7">
        <v>48</v>
      </c>
      <c r="D41" s="7">
        <f t="shared" si="1"/>
        <v>-0.20000000000000284</v>
      </c>
      <c r="E41" s="7">
        <f t="shared" si="2"/>
        <v>48.774999999999999</v>
      </c>
    </row>
    <row r="42" spans="2:5" x14ac:dyDescent="0.25">
      <c r="B42" s="2">
        <v>42401</v>
      </c>
      <c r="C42" s="7">
        <v>48.1</v>
      </c>
      <c r="D42" s="7">
        <f t="shared" si="1"/>
        <v>0.10000000000000142</v>
      </c>
      <c r="E42" s="7">
        <f t="shared" si="2"/>
        <v>48.883333333333333</v>
      </c>
    </row>
    <row r="43" spans="2:5" x14ac:dyDescent="0.25">
      <c r="B43" s="2">
        <v>42430</v>
      </c>
      <c r="C43" s="7">
        <v>44.5</v>
      </c>
      <c r="D43" s="7">
        <f t="shared" si="1"/>
        <v>-3.6000000000000014</v>
      </c>
      <c r="E43" s="7">
        <f t="shared" si="2"/>
        <v>48.458333333333321</v>
      </c>
    </row>
    <row r="44" spans="2:5" x14ac:dyDescent="0.25">
      <c r="B44" s="2">
        <v>42461</v>
      </c>
      <c r="C44" s="7">
        <v>46.9</v>
      </c>
      <c r="D44" s="7">
        <f t="shared" si="1"/>
        <v>2.3999999999999986</v>
      </c>
      <c r="E44" s="7">
        <f t="shared" si="2"/>
        <v>48.216666666666669</v>
      </c>
    </row>
    <row r="45" spans="2:5" x14ac:dyDescent="0.25">
      <c r="B45" s="2">
        <v>42491</v>
      </c>
      <c r="C45" s="7">
        <v>47.6</v>
      </c>
      <c r="D45" s="7">
        <f t="shared" si="1"/>
        <v>0.70000000000000284</v>
      </c>
      <c r="E45" s="7">
        <f t="shared" si="2"/>
        <v>48.025000000000006</v>
      </c>
    </row>
    <row r="46" spans="2:5" x14ac:dyDescent="0.25">
      <c r="B46" s="2">
        <v>42522</v>
      </c>
      <c r="C46" s="7">
        <v>47.5</v>
      </c>
      <c r="D46" s="7">
        <f t="shared" si="1"/>
        <v>-0.10000000000000142</v>
      </c>
      <c r="E46" s="7">
        <f t="shared" si="2"/>
        <v>47.800000000000004</v>
      </c>
    </row>
    <row r="47" spans="2:5" x14ac:dyDescent="0.25">
      <c r="B47" s="2">
        <v>42552</v>
      </c>
      <c r="C47" s="7">
        <v>48.9</v>
      </c>
      <c r="D47" s="7">
        <f t="shared" si="1"/>
        <v>1.3999999999999986</v>
      </c>
      <c r="E47" s="7">
        <f t="shared" si="2"/>
        <v>47.775000000000006</v>
      </c>
    </row>
    <row r="48" spans="2:5" x14ac:dyDescent="0.25">
      <c r="B48" s="2">
        <v>42583</v>
      </c>
      <c r="C48" s="7">
        <v>47</v>
      </c>
      <c r="D48" s="7">
        <f t="shared" si="1"/>
        <v>-1.8999999999999986</v>
      </c>
      <c r="E48" s="7">
        <f t="shared" si="2"/>
        <v>47.425000000000004</v>
      </c>
    </row>
    <row r="49" spans="2:5" x14ac:dyDescent="0.25">
      <c r="B49" s="2">
        <v>42614</v>
      </c>
      <c r="C49" s="7">
        <v>46.3</v>
      </c>
      <c r="D49" s="7">
        <f t="shared" si="1"/>
        <v>-0.70000000000000284</v>
      </c>
      <c r="E49" s="7">
        <f t="shared" si="2"/>
        <v>47.099999999999994</v>
      </c>
    </row>
    <row r="50" spans="2:5" x14ac:dyDescent="0.25">
      <c r="B50" s="2">
        <v>42644</v>
      </c>
      <c r="C50" s="7">
        <v>42</v>
      </c>
      <c r="D50" s="7">
        <f t="shared" si="1"/>
        <v>-4.2999999999999972</v>
      </c>
      <c r="E50" s="7">
        <f t="shared" si="2"/>
        <v>46.666666666666664</v>
      </c>
    </row>
    <row r="51" spans="2:5" x14ac:dyDescent="0.25">
      <c r="B51" s="2">
        <v>42675</v>
      </c>
      <c r="C51" s="7">
        <v>41.8</v>
      </c>
      <c r="D51" s="7">
        <f t="shared" si="1"/>
        <v>-0.20000000000000284</v>
      </c>
      <c r="E51" s="7">
        <f t="shared" si="2"/>
        <v>46.4</v>
      </c>
    </row>
    <row r="52" spans="2:5" x14ac:dyDescent="0.25">
      <c r="B52" s="2">
        <v>42705</v>
      </c>
      <c r="C52" s="7">
        <v>42.8</v>
      </c>
      <c r="D52" s="7">
        <f t="shared" si="1"/>
        <v>1</v>
      </c>
      <c r="E52" s="7">
        <f t="shared" si="2"/>
        <v>45.949999999999996</v>
      </c>
    </row>
    <row r="53" spans="2:5" x14ac:dyDescent="0.25">
      <c r="B53" s="2">
        <v>42736</v>
      </c>
      <c r="C53" s="7">
        <v>43.3</v>
      </c>
      <c r="D53" s="7">
        <f t="shared" si="1"/>
        <v>0.5</v>
      </c>
      <c r="E53" s="7">
        <f t="shared" si="2"/>
        <v>45.558333333333337</v>
      </c>
    </row>
    <row r="54" spans="2:5" x14ac:dyDescent="0.25">
      <c r="B54" s="2">
        <v>42767</v>
      </c>
      <c r="C54" s="7">
        <v>46.7</v>
      </c>
      <c r="D54" s="7">
        <f t="shared" si="1"/>
        <v>3.4000000000000057</v>
      </c>
      <c r="E54" s="7">
        <f t="shared" si="2"/>
        <v>45.44166666666667</v>
      </c>
    </row>
    <row r="55" spans="2:5" x14ac:dyDescent="0.25">
      <c r="B55" s="2">
        <v>42795</v>
      </c>
      <c r="C55" s="7">
        <v>45.9</v>
      </c>
      <c r="D55" s="7">
        <f t="shared" si="1"/>
        <v>-0.80000000000000426</v>
      </c>
      <c r="E55" s="7">
        <f t="shared" si="2"/>
        <v>45.558333333333337</v>
      </c>
    </row>
    <row r="56" spans="2:5" x14ac:dyDescent="0.25">
      <c r="B56" s="2">
        <v>42826</v>
      </c>
      <c r="C56" s="7">
        <v>47.4</v>
      </c>
      <c r="D56" s="7">
        <f t="shared" si="1"/>
        <v>1.5</v>
      </c>
      <c r="E56" s="7">
        <f t="shared" si="2"/>
        <v>45.6</v>
      </c>
    </row>
    <row r="57" spans="2:5" x14ac:dyDescent="0.25">
      <c r="B57" s="2">
        <v>42856</v>
      </c>
      <c r="C57" s="7">
        <v>47.3</v>
      </c>
      <c r="D57" s="7">
        <f t="shared" si="1"/>
        <v>-0.10000000000000142</v>
      </c>
      <c r="E57" s="7">
        <f t="shared" si="2"/>
        <v>45.574999999999996</v>
      </c>
    </row>
    <row r="58" spans="2:5" x14ac:dyDescent="0.25">
      <c r="B58" s="2">
        <v>42887</v>
      </c>
      <c r="C58" s="7">
        <v>47.2</v>
      </c>
      <c r="D58" s="7">
        <f t="shared" si="1"/>
        <v>-9.9999999999994316E-2</v>
      </c>
      <c r="E58" s="7">
        <f t="shared" si="2"/>
        <v>45.550000000000004</v>
      </c>
    </row>
    <row r="59" spans="2:5" x14ac:dyDescent="0.25">
      <c r="B59" s="2">
        <v>42917</v>
      </c>
      <c r="C59" s="7">
        <v>48.6</v>
      </c>
      <c r="D59" s="7">
        <f t="shared" si="1"/>
        <v>1.3999999999999986</v>
      </c>
      <c r="E59" s="7">
        <f t="shared" si="2"/>
        <v>45.524999999999999</v>
      </c>
    </row>
    <row r="60" spans="2:5" x14ac:dyDescent="0.25">
      <c r="B60" s="2">
        <v>42948</v>
      </c>
      <c r="C60" s="7">
        <v>48.9</v>
      </c>
      <c r="D60" s="7">
        <f t="shared" si="1"/>
        <v>0.29999999999999716</v>
      </c>
      <c r="E60" s="7">
        <f t="shared" si="2"/>
        <v>45.68333333333333</v>
      </c>
    </row>
    <row r="61" spans="2:5" x14ac:dyDescent="0.25">
      <c r="B61" s="2">
        <v>42979</v>
      </c>
      <c r="C61" s="7">
        <v>47.4</v>
      </c>
      <c r="D61" s="7">
        <f t="shared" si="1"/>
        <v>-1.5</v>
      </c>
      <c r="E61" s="7">
        <f t="shared" si="2"/>
        <v>45.774999999999999</v>
      </c>
    </row>
    <row r="62" spans="2:5" x14ac:dyDescent="0.25">
      <c r="B62" s="2">
        <v>43009</v>
      </c>
      <c r="C62" s="7">
        <v>48.4</v>
      </c>
      <c r="D62" s="7">
        <f t="shared" si="1"/>
        <v>1</v>
      </c>
      <c r="E62" s="7">
        <f t="shared" si="2"/>
        <v>46.30833333333333</v>
      </c>
    </row>
    <row r="63" spans="2:5" x14ac:dyDescent="0.25">
      <c r="B63" s="2">
        <v>43040</v>
      </c>
      <c r="C63" s="7">
        <v>50.7</v>
      </c>
      <c r="D63" s="7">
        <f t="shared" si="1"/>
        <v>2.3000000000000043</v>
      </c>
      <c r="E63" s="7">
        <f t="shared" si="2"/>
        <v>47.050000000000004</v>
      </c>
    </row>
    <row r="64" spans="2:5" x14ac:dyDescent="0.25">
      <c r="B64" s="2">
        <v>43070</v>
      </c>
      <c r="C64" s="7">
        <v>48.3</v>
      </c>
      <c r="D64" s="7">
        <f t="shared" si="1"/>
        <v>-2.4000000000000057</v>
      </c>
      <c r="E64" s="7">
        <f t="shared" si="2"/>
        <v>47.508333333333326</v>
      </c>
    </row>
    <row r="65" spans="2:5" x14ac:dyDescent="0.25">
      <c r="B65" s="2">
        <v>43101</v>
      </c>
      <c r="C65" s="7">
        <v>49.9</v>
      </c>
      <c r="D65" s="7">
        <f t="shared" si="1"/>
        <v>1.6000000000000014</v>
      </c>
      <c r="E65" s="7">
        <f t="shared" si="2"/>
        <v>48.05833333333333</v>
      </c>
    </row>
    <row r="66" spans="2:5" x14ac:dyDescent="0.25">
      <c r="B66" s="2">
        <v>43132</v>
      </c>
      <c r="C66" s="7">
        <v>49.7</v>
      </c>
      <c r="D66" s="7">
        <f t="shared" si="1"/>
        <v>-0.19999999999999574</v>
      </c>
      <c r="E66" s="7">
        <f t="shared" ref="E66:E87" si="3">IF(ROW(A66)&lt;13,"",AVERAGEIFS($C$2:$C$5000,$B$2:$B$5000,"&gt;"&amp;EDATE(B66,-12),$B$2:$B$5000,"&lt;="&amp;B66))</f>
        <v>48.308333333333337</v>
      </c>
    </row>
    <row r="67" spans="2:5" x14ac:dyDescent="0.25">
      <c r="B67" s="2">
        <v>43160</v>
      </c>
      <c r="C67" s="7">
        <v>49.2</v>
      </c>
      <c r="D67" s="7">
        <f t="shared" si="1"/>
        <v>-0.5</v>
      </c>
      <c r="E67" s="7">
        <f t="shared" si="3"/>
        <v>48.583333333333336</v>
      </c>
    </row>
    <row r="68" spans="2:5" x14ac:dyDescent="0.25">
      <c r="B68" s="2">
        <v>43191</v>
      </c>
      <c r="C68" s="7">
        <v>50.1</v>
      </c>
      <c r="D68" s="7">
        <f t="shared" ref="D68:D87" si="4">C68-C67</f>
        <v>0.89999999999999858</v>
      </c>
      <c r="E68" s="7">
        <f t="shared" si="3"/>
        <v>48.808333333333337</v>
      </c>
    </row>
    <row r="69" spans="2:5" x14ac:dyDescent="0.25">
      <c r="B69" s="2">
        <v>43221</v>
      </c>
      <c r="C69" s="7">
        <v>49.2</v>
      </c>
      <c r="D69" s="7">
        <f t="shared" si="4"/>
        <v>-0.89999999999999858</v>
      </c>
      <c r="E69" s="7">
        <f t="shared" si="3"/>
        <v>48.966666666666669</v>
      </c>
    </row>
    <row r="70" spans="2:5" x14ac:dyDescent="0.25">
      <c r="B70" s="2">
        <v>43252</v>
      </c>
      <c r="C70" s="7">
        <v>49.4</v>
      </c>
      <c r="D70" s="7">
        <f t="shared" si="4"/>
        <v>0.19999999999999574</v>
      </c>
      <c r="E70" s="7">
        <f t="shared" si="3"/>
        <v>49.15</v>
      </c>
    </row>
    <row r="71" spans="2:5" x14ac:dyDescent="0.25">
      <c r="B71" s="2">
        <v>43282</v>
      </c>
      <c r="C71" s="7">
        <v>50.3</v>
      </c>
      <c r="D71" s="7">
        <f t="shared" si="4"/>
        <v>0.89999999999999858</v>
      </c>
      <c r="E71" s="7">
        <f t="shared" si="3"/>
        <v>49.291666666666657</v>
      </c>
    </row>
    <row r="72" spans="2:5" x14ac:dyDescent="0.25">
      <c r="B72" s="2">
        <v>43313</v>
      </c>
      <c r="C72" s="7">
        <v>50.5</v>
      </c>
      <c r="D72" s="7">
        <f t="shared" si="4"/>
        <v>0.20000000000000284</v>
      </c>
      <c r="E72" s="7">
        <f t="shared" si="3"/>
        <v>49.425000000000004</v>
      </c>
    </row>
    <row r="73" spans="2:5" x14ac:dyDescent="0.25">
      <c r="B73" s="2">
        <v>43344</v>
      </c>
      <c r="C73" s="7">
        <v>48.7</v>
      </c>
      <c r="D73" s="7">
        <f t="shared" si="4"/>
        <v>-1.7999999999999972</v>
      </c>
      <c r="E73" s="7">
        <f t="shared" si="3"/>
        <v>49.533333333333339</v>
      </c>
    </row>
    <row r="74" spans="2:5" x14ac:dyDescent="0.25">
      <c r="B74" s="2">
        <v>43374</v>
      </c>
      <c r="C74" s="7">
        <v>48.6</v>
      </c>
      <c r="D74" s="7">
        <f t="shared" si="4"/>
        <v>-0.10000000000000142</v>
      </c>
      <c r="E74" s="7">
        <f t="shared" si="3"/>
        <v>49.550000000000004</v>
      </c>
    </row>
    <row r="75" spans="2:5" x14ac:dyDescent="0.25">
      <c r="B75" s="2">
        <v>43405</v>
      </c>
      <c r="C75" s="7">
        <v>49.2</v>
      </c>
      <c r="D75" s="7">
        <f t="shared" si="4"/>
        <v>0.60000000000000142</v>
      </c>
      <c r="E75" s="7">
        <f t="shared" si="3"/>
        <v>49.425000000000004</v>
      </c>
    </row>
    <row r="76" spans="2:5" x14ac:dyDescent="0.25">
      <c r="B76" s="2">
        <v>43435</v>
      </c>
      <c r="C76" s="7">
        <v>49.6</v>
      </c>
      <c r="D76" s="7">
        <f t="shared" si="4"/>
        <v>0.39999999999999858</v>
      </c>
      <c r="E76" s="7">
        <f t="shared" si="3"/>
        <v>49.533333333333339</v>
      </c>
    </row>
    <row r="77" spans="2:5" x14ac:dyDescent="0.25">
      <c r="B77" s="2">
        <v>43466</v>
      </c>
      <c r="C77" s="7">
        <v>48.5</v>
      </c>
      <c r="D77" s="7">
        <f t="shared" si="4"/>
        <v>-1.1000000000000014</v>
      </c>
      <c r="E77" s="7">
        <f t="shared" si="3"/>
        <v>49.416666666666664</v>
      </c>
    </row>
    <row r="78" spans="2:5" x14ac:dyDescent="0.25">
      <c r="B78" s="2">
        <v>43497</v>
      </c>
      <c r="C78" s="7">
        <v>48.2</v>
      </c>
      <c r="D78" s="7">
        <f t="shared" si="4"/>
        <v>-0.29999999999999716</v>
      </c>
      <c r="E78" s="7">
        <f t="shared" si="3"/>
        <v>49.291666666666664</v>
      </c>
    </row>
    <row r="79" spans="2:5" x14ac:dyDescent="0.25">
      <c r="B79" s="2">
        <v>43525</v>
      </c>
      <c r="C79" s="7">
        <v>49.9</v>
      </c>
      <c r="D79" s="7">
        <f t="shared" si="4"/>
        <v>1.6999999999999957</v>
      </c>
      <c r="E79" s="7">
        <f t="shared" si="3"/>
        <v>49.35</v>
      </c>
    </row>
    <row r="80" spans="2:5" x14ac:dyDescent="0.25">
      <c r="B80" s="2">
        <v>43556</v>
      </c>
      <c r="C80" s="7">
        <v>50.8</v>
      </c>
      <c r="D80" s="7">
        <f t="shared" si="4"/>
        <v>0.89999999999999858</v>
      </c>
      <c r="E80" s="7">
        <f t="shared" si="3"/>
        <v>49.408333333333331</v>
      </c>
    </row>
    <row r="81" spans="2:5" x14ac:dyDescent="0.25">
      <c r="B81" s="2">
        <v>43586</v>
      </c>
      <c r="C81" s="7">
        <v>48.2</v>
      </c>
      <c r="D81" s="7">
        <f t="shared" si="4"/>
        <v>-2.5999999999999943</v>
      </c>
      <c r="E81" s="7">
        <f t="shared" si="3"/>
        <v>49.324999999999996</v>
      </c>
    </row>
    <row r="82" spans="2:5" x14ac:dyDescent="0.25">
      <c r="B82" s="2">
        <v>43617</v>
      </c>
      <c r="C82" s="7">
        <v>49.2</v>
      </c>
      <c r="D82" s="7">
        <f t="shared" si="4"/>
        <v>1</v>
      </c>
      <c r="E82" s="7">
        <f t="shared" si="3"/>
        <v>49.308333333333337</v>
      </c>
    </row>
    <row r="83" spans="2:5" x14ac:dyDescent="0.25">
      <c r="B83" s="2">
        <v>43647</v>
      </c>
      <c r="C83" s="7">
        <v>50.3</v>
      </c>
      <c r="D83" s="7">
        <f t="shared" si="4"/>
        <v>1.0999999999999943</v>
      </c>
      <c r="E83" s="7">
        <f t="shared" si="3"/>
        <v>49.30833333333333</v>
      </c>
    </row>
    <row r="84" spans="2:5" x14ac:dyDescent="0.25">
      <c r="B84" s="2">
        <v>43678</v>
      </c>
      <c r="C84" s="7">
        <v>49.4</v>
      </c>
      <c r="D84" s="7">
        <f t="shared" si="4"/>
        <v>-0.89999999999999858</v>
      </c>
      <c r="E84" s="7">
        <f t="shared" si="3"/>
        <v>49.216666666666661</v>
      </c>
    </row>
    <row r="85" spans="2:5" x14ac:dyDescent="0.25">
      <c r="B85" s="2">
        <v>43709</v>
      </c>
      <c r="C85" s="7">
        <v>49.5</v>
      </c>
      <c r="D85" s="7">
        <f t="shared" si="4"/>
        <v>0.10000000000000142</v>
      </c>
      <c r="E85" s="7">
        <f t="shared" si="3"/>
        <v>49.283333333333331</v>
      </c>
    </row>
    <row r="86" spans="2:5" x14ac:dyDescent="0.25">
      <c r="B86" s="2">
        <v>43739</v>
      </c>
      <c r="C86" s="7">
        <v>49.2</v>
      </c>
      <c r="D86" s="7">
        <f t="shared" si="4"/>
        <v>-0.29999999999999716</v>
      </c>
      <c r="E86" s="7">
        <f t="shared" si="3"/>
        <v>49.333333333333336</v>
      </c>
    </row>
    <row r="87" spans="2:5" x14ac:dyDescent="0.25">
      <c r="B87" s="2">
        <v>43770</v>
      </c>
      <c r="C87" s="7">
        <v>47.9</v>
      </c>
      <c r="D87" s="7">
        <f t="shared" si="4"/>
        <v>-1.3000000000000043</v>
      </c>
      <c r="E87" s="7">
        <f t="shared" si="3"/>
        <v>49.224999999999994</v>
      </c>
    </row>
    <row r="88" spans="2:5" x14ac:dyDescent="0.25">
      <c r="B88" s="2">
        <v>43800</v>
      </c>
      <c r="C88" s="7">
        <v>48.2</v>
      </c>
      <c r="D88" s="7">
        <f>C88-C87</f>
        <v>0.30000000000000426</v>
      </c>
      <c r="E88" s="7">
        <f>IF(ROW(A88)&lt;13,"",AVERAGEIFS($C$2:$C$5000,$B$2:$B$5000,"&gt;"&amp;EDATE(B88,-12),$B$2:$B$5000,"&lt;="&amp;B88))</f>
        <v>49.108333333333327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D15E-EA9D-4460-87DC-37A6127BCC20}">
  <sheetPr codeName="Sheet12"/>
  <dimension ref="A1:G152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39234</v>
      </c>
      <c r="C2" s="7">
        <v>55.6</v>
      </c>
      <c r="E2" s="7" t="str">
        <f t="shared" ref="E2:E33" si="0">IF(ROW(A2)&lt;13,"",AVERAGEIFS($C$2:$C$5000,$B$2:$B$5000,"&gt;"&amp;EDATE(B2,-12),$B$2:$B$5000,"&lt;="&amp;B2))</f>
        <v/>
      </c>
      <c r="F2" s="13">
        <f>INDEX(EuroArea[% Change],ROWS(EuroArea[% Change]),1)</f>
        <v>-1</v>
      </c>
      <c r="G2" s="44">
        <f>INDEX(EuroArea[12 Mth Rolling Avg.],ROWS(EuroArea[12 Mth Rolling Avg.]),1)</f>
        <v>47.366666666666667</v>
      </c>
    </row>
    <row r="3" spans="1:7" x14ac:dyDescent="0.25">
      <c r="A3" t="s">
        <v>12</v>
      </c>
      <c r="B3" s="2">
        <v>39264</v>
      </c>
      <c r="C3" s="7">
        <v>54.9</v>
      </c>
      <c r="D3" s="7">
        <f>C3-C2</f>
        <v>-0.70000000000000284</v>
      </c>
      <c r="E3" s="7" t="str">
        <f t="shared" si="0"/>
        <v/>
      </c>
    </row>
    <row r="4" spans="1:7" x14ac:dyDescent="0.25">
      <c r="A4" t="s">
        <v>12</v>
      </c>
      <c r="B4" s="2">
        <v>39295</v>
      </c>
      <c r="C4" s="7">
        <v>54.3</v>
      </c>
      <c r="D4" s="7">
        <f t="shared" ref="D4:D67" si="1">C4-C3</f>
        <v>-0.60000000000000142</v>
      </c>
      <c r="E4" s="7" t="str">
        <f t="shared" si="0"/>
        <v/>
      </c>
    </row>
    <row r="5" spans="1:7" x14ac:dyDescent="0.25">
      <c r="A5" t="s">
        <v>12</v>
      </c>
      <c r="B5" s="2">
        <v>39326</v>
      </c>
      <c r="C5" s="7">
        <v>53.2</v>
      </c>
      <c r="D5" s="7">
        <f t="shared" si="1"/>
        <v>-1.0999999999999943</v>
      </c>
      <c r="E5" s="7" t="str">
        <f t="shared" si="0"/>
        <v/>
      </c>
    </row>
    <row r="6" spans="1:7" x14ac:dyDescent="0.25">
      <c r="A6" t="s">
        <v>12</v>
      </c>
      <c r="B6" s="2">
        <v>39356</v>
      </c>
      <c r="C6" s="7">
        <v>51.5</v>
      </c>
      <c r="D6" s="7">
        <f t="shared" si="1"/>
        <v>-1.7000000000000028</v>
      </c>
      <c r="E6" s="7" t="str">
        <f t="shared" si="0"/>
        <v/>
      </c>
    </row>
    <row r="7" spans="1:7" x14ac:dyDescent="0.25">
      <c r="A7" t="s">
        <v>12</v>
      </c>
      <c r="B7" s="2">
        <v>39387</v>
      </c>
      <c r="C7" s="7">
        <v>52.8</v>
      </c>
      <c r="D7" s="7">
        <f t="shared" si="1"/>
        <v>1.2999999999999972</v>
      </c>
      <c r="E7" s="7" t="str">
        <f t="shared" si="0"/>
        <v/>
      </c>
    </row>
    <row r="8" spans="1:7" x14ac:dyDescent="0.25">
      <c r="A8" t="s">
        <v>12</v>
      </c>
      <c r="B8" s="2">
        <v>44184</v>
      </c>
      <c r="C8" s="7">
        <v>45.9</v>
      </c>
      <c r="D8" s="7">
        <f t="shared" si="1"/>
        <v>-6.8999999999999986</v>
      </c>
      <c r="E8" s="7" t="str">
        <f t="shared" si="0"/>
        <v/>
      </c>
    </row>
    <row r="9" spans="1:7" x14ac:dyDescent="0.25">
      <c r="B9" s="2">
        <v>39448</v>
      </c>
      <c r="C9" s="7">
        <v>52.8</v>
      </c>
      <c r="D9" s="7">
        <f t="shared" si="1"/>
        <v>6.8999999999999986</v>
      </c>
      <c r="E9" s="7" t="str">
        <f t="shared" si="0"/>
        <v/>
      </c>
    </row>
    <row r="10" spans="1:7" x14ac:dyDescent="0.25">
      <c r="B10" s="2">
        <v>39479</v>
      </c>
      <c r="C10" s="7">
        <v>52.3</v>
      </c>
      <c r="D10" s="7">
        <f t="shared" si="1"/>
        <v>-0.5</v>
      </c>
      <c r="E10" s="7" t="str">
        <f t="shared" si="0"/>
        <v/>
      </c>
    </row>
    <row r="11" spans="1:7" x14ac:dyDescent="0.25">
      <c r="B11" s="2">
        <v>39508</v>
      </c>
      <c r="C11" s="7">
        <v>52</v>
      </c>
      <c r="D11" s="7">
        <f t="shared" si="1"/>
        <v>-0.29999999999999716</v>
      </c>
      <c r="E11" s="7" t="str">
        <f t="shared" si="0"/>
        <v/>
      </c>
    </row>
    <row r="12" spans="1:7" x14ac:dyDescent="0.25">
      <c r="B12" s="2">
        <v>39539</v>
      </c>
      <c r="C12" s="7">
        <v>50.7</v>
      </c>
      <c r="D12" s="7">
        <f t="shared" si="1"/>
        <v>-1.2999999999999972</v>
      </c>
      <c r="E12" s="7" t="str">
        <f t="shared" si="0"/>
        <v/>
      </c>
    </row>
    <row r="13" spans="1:7" x14ac:dyDescent="0.25">
      <c r="B13" s="2">
        <v>39569</v>
      </c>
      <c r="C13" s="7">
        <v>50.6</v>
      </c>
      <c r="D13" s="7">
        <f t="shared" si="1"/>
        <v>-0.10000000000000142</v>
      </c>
      <c r="E13" s="7">
        <f t="shared" si="0"/>
        <v>52.790909090909096</v>
      </c>
    </row>
    <row r="14" spans="1:7" x14ac:dyDescent="0.25">
      <c r="B14" s="2">
        <v>39600</v>
      </c>
      <c r="C14" s="7">
        <v>49.2</v>
      </c>
      <c r="D14" s="7">
        <f t="shared" si="1"/>
        <v>-1.3999999999999986</v>
      </c>
      <c r="E14" s="7">
        <f t="shared" si="0"/>
        <v>52.209090909090918</v>
      </c>
    </row>
    <row r="15" spans="1:7" x14ac:dyDescent="0.25">
      <c r="B15" s="2">
        <v>39630</v>
      </c>
      <c r="C15" s="7">
        <v>47.4</v>
      </c>
      <c r="D15" s="7">
        <f t="shared" si="1"/>
        <v>-1.8000000000000043</v>
      </c>
      <c r="E15" s="7">
        <f t="shared" si="0"/>
        <v>51.527272727272731</v>
      </c>
    </row>
    <row r="16" spans="1:7" x14ac:dyDescent="0.25">
      <c r="B16" s="2">
        <v>39661</v>
      </c>
      <c r="C16" s="7">
        <v>47.6</v>
      </c>
      <c r="D16" s="7">
        <f t="shared" si="1"/>
        <v>0.20000000000000284</v>
      </c>
      <c r="E16" s="7">
        <f t="shared" si="0"/>
        <v>50.918181818181822</v>
      </c>
    </row>
    <row r="17" spans="2:5" x14ac:dyDescent="0.25">
      <c r="B17" s="2">
        <v>39692</v>
      </c>
      <c r="C17" s="7">
        <v>45</v>
      </c>
      <c r="D17" s="7">
        <f t="shared" si="1"/>
        <v>-2.6000000000000014</v>
      </c>
      <c r="E17" s="7">
        <f t="shared" si="0"/>
        <v>50.172727272727272</v>
      </c>
    </row>
    <row r="18" spans="2:5" x14ac:dyDescent="0.25">
      <c r="B18" s="2">
        <v>39722</v>
      </c>
      <c r="C18" s="7">
        <v>41.1</v>
      </c>
      <c r="D18" s="7">
        <f t="shared" si="1"/>
        <v>-3.8999999999999986</v>
      </c>
      <c r="E18" s="7">
        <f t="shared" si="0"/>
        <v>49.227272727272727</v>
      </c>
    </row>
    <row r="19" spans="2:5" x14ac:dyDescent="0.25">
      <c r="B19" s="2">
        <v>39753</v>
      </c>
      <c r="C19" s="7">
        <v>35.6</v>
      </c>
      <c r="D19" s="7">
        <f t="shared" si="1"/>
        <v>-5.5</v>
      </c>
      <c r="E19" s="7">
        <f t="shared" si="0"/>
        <v>47.663636363636371</v>
      </c>
    </row>
    <row r="20" spans="2:5" x14ac:dyDescent="0.25">
      <c r="B20" s="2">
        <v>39783</v>
      </c>
      <c r="C20" s="7">
        <v>33.9</v>
      </c>
      <c r="D20" s="7">
        <f t="shared" si="1"/>
        <v>-1.7000000000000028</v>
      </c>
      <c r="E20" s="7">
        <f t="shared" si="0"/>
        <v>46.516666666666673</v>
      </c>
    </row>
    <row r="21" spans="2:5" x14ac:dyDescent="0.25">
      <c r="B21" s="2">
        <v>39814</v>
      </c>
      <c r="C21" s="7">
        <v>34.4</v>
      </c>
      <c r="D21" s="7">
        <f t="shared" si="1"/>
        <v>0.5</v>
      </c>
      <c r="E21" s="7">
        <f t="shared" si="0"/>
        <v>44.983333333333341</v>
      </c>
    </row>
    <row r="22" spans="2:5" x14ac:dyDescent="0.25">
      <c r="B22" s="2">
        <v>39845</v>
      </c>
      <c r="C22" s="7">
        <v>33.5</v>
      </c>
      <c r="D22" s="7">
        <f t="shared" si="1"/>
        <v>-0.89999999999999858</v>
      </c>
      <c r="E22" s="7">
        <f t="shared" si="0"/>
        <v>43.416666666666664</v>
      </c>
    </row>
    <row r="23" spans="2:5" x14ac:dyDescent="0.25">
      <c r="B23" s="2">
        <v>39873</v>
      </c>
      <c r="C23" s="7">
        <v>33.9</v>
      </c>
      <c r="D23" s="7">
        <f t="shared" si="1"/>
        <v>0.39999999999999858</v>
      </c>
      <c r="E23" s="7">
        <f t="shared" si="0"/>
        <v>41.908333333333331</v>
      </c>
    </row>
    <row r="24" spans="2:5" x14ac:dyDescent="0.25">
      <c r="B24" s="2">
        <v>39904</v>
      </c>
      <c r="C24" s="7">
        <v>36.799999999999997</v>
      </c>
      <c r="D24" s="7">
        <f t="shared" si="1"/>
        <v>2.8999999999999986</v>
      </c>
      <c r="E24" s="7">
        <f t="shared" si="0"/>
        <v>40.75</v>
      </c>
    </row>
    <row r="25" spans="2:5" x14ac:dyDescent="0.25">
      <c r="B25" s="2">
        <v>39934</v>
      </c>
      <c r="C25" s="7">
        <v>40.700000000000003</v>
      </c>
      <c r="D25" s="7">
        <f t="shared" si="1"/>
        <v>3.9000000000000057</v>
      </c>
      <c r="E25" s="7">
        <f t="shared" si="0"/>
        <v>39.92499999999999</v>
      </c>
    </row>
    <row r="26" spans="2:5" x14ac:dyDescent="0.25">
      <c r="B26" s="2">
        <v>39965</v>
      </c>
      <c r="C26" s="7">
        <v>42.6</v>
      </c>
      <c r="D26" s="7">
        <f t="shared" si="1"/>
        <v>1.8999999999999986</v>
      </c>
      <c r="E26" s="7">
        <f t="shared" si="0"/>
        <v>39.375</v>
      </c>
    </row>
    <row r="27" spans="2:5" x14ac:dyDescent="0.25">
      <c r="B27" s="2">
        <v>39995</v>
      </c>
      <c r="C27" s="7">
        <v>46.3</v>
      </c>
      <c r="D27" s="7">
        <f t="shared" si="1"/>
        <v>3.6999999999999957</v>
      </c>
      <c r="E27" s="7">
        <f t="shared" si="0"/>
        <v>39.283333333333339</v>
      </c>
    </row>
    <row r="28" spans="2:5" x14ac:dyDescent="0.25">
      <c r="B28" s="2">
        <v>40026</v>
      </c>
      <c r="C28" s="7">
        <v>48.2</v>
      </c>
      <c r="D28" s="7">
        <f t="shared" si="1"/>
        <v>1.9000000000000057</v>
      </c>
      <c r="E28" s="7">
        <f t="shared" si="0"/>
        <v>39.333333333333336</v>
      </c>
    </row>
    <row r="29" spans="2:5" x14ac:dyDescent="0.25">
      <c r="B29" s="2">
        <v>40057</v>
      </c>
      <c r="C29" s="7">
        <v>49</v>
      </c>
      <c r="D29" s="7">
        <f t="shared" si="1"/>
        <v>0.79999999999999716</v>
      </c>
      <c r="E29" s="7">
        <f t="shared" si="0"/>
        <v>39.666666666666664</v>
      </c>
    </row>
    <row r="30" spans="2:5" x14ac:dyDescent="0.25">
      <c r="B30" s="2">
        <v>40087</v>
      </c>
      <c r="C30" s="7">
        <v>50.7</v>
      </c>
      <c r="D30" s="7">
        <f t="shared" si="1"/>
        <v>1.7000000000000028</v>
      </c>
      <c r="E30" s="7">
        <f t="shared" si="0"/>
        <v>40.466666666666669</v>
      </c>
    </row>
    <row r="31" spans="2:5" x14ac:dyDescent="0.25">
      <c r="B31" s="2">
        <v>40118</v>
      </c>
      <c r="C31" s="7">
        <v>51.2</v>
      </c>
      <c r="D31" s="7">
        <f t="shared" si="1"/>
        <v>0.5</v>
      </c>
      <c r="E31" s="7">
        <f t="shared" si="0"/>
        <v>41.766666666666659</v>
      </c>
    </row>
    <row r="32" spans="2:5" x14ac:dyDescent="0.25">
      <c r="B32" s="2">
        <v>40148</v>
      </c>
      <c r="C32" s="7">
        <v>51.6</v>
      </c>
      <c r="D32" s="7">
        <f t="shared" si="1"/>
        <v>0.39999999999999858</v>
      </c>
      <c r="E32" s="7">
        <f t="shared" si="0"/>
        <v>43.241666666666667</v>
      </c>
    </row>
    <row r="33" spans="2:5" x14ac:dyDescent="0.25">
      <c r="B33" s="2">
        <v>40179</v>
      </c>
      <c r="C33" s="7">
        <v>52.4</v>
      </c>
      <c r="D33" s="7">
        <f t="shared" si="1"/>
        <v>0.79999999999999716</v>
      </c>
      <c r="E33" s="7">
        <f t="shared" si="0"/>
        <v>44.741666666666667</v>
      </c>
    </row>
    <row r="34" spans="2:5" x14ac:dyDescent="0.25">
      <c r="B34" s="2">
        <v>40210</v>
      </c>
      <c r="C34" s="7">
        <v>54.2</v>
      </c>
      <c r="D34" s="7">
        <f t="shared" si="1"/>
        <v>1.8000000000000043</v>
      </c>
      <c r="E34" s="7">
        <f t="shared" ref="E34:E65" si="2">IF(ROW(A34)&lt;13,"",AVERAGEIFS($C$2:$C$5000,$B$2:$B$5000,"&gt;"&amp;EDATE(B34,-12),$B$2:$B$5000,"&lt;="&amp;B34))</f>
        <v>46.466666666666669</v>
      </c>
    </row>
    <row r="35" spans="2:5" x14ac:dyDescent="0.25">
      <c r="B35" s="2">
        <v>40238</v>
      </c>
      <c r="C35" s="7">
        <v>56.6</v>
      </c>
      <c r="D35" s="7">
        <f t="shared" si="1"/>
        <v>2.3999999999999986</v>
      </c>
      <c r="E35" s="7">
        <f t="shared" si="2"/>
        <v>48.358333333333327</v>
      </c>
    </row>
    <row r="36" spans="2:5" x14ac:dyDescent="0.25">
      <c r="B36" s="2">
        <v>40269</v>
      </c>
      <c r="C36" s="7">
        <v>57.6</v>
      </c>
      <c r="D36" s="7">
        <f t="shared" si="1"/>
        <v>1</v>
      </c>
      <c r="E36" s="7">
        <f t="shared" si="2"/>
        <v>50.091666666666669</v>
      </c>
    </row>
    <row r="37" spans="2:5" x14ac:dyDescent="0.25">
      <c r="B37" s="2">
        <v>40299</v>
      </c>
      <c r="C37" s="7">
        <v>55.8</v>
      </c>
      <c r="D37" s="7">
        <f t="shared" si="1"/>
        <v>-1.8000000000000043</v>
      </c>
      <c r="E37" s="7">
        <f t="shared" si="2"/>
        <v>51.349999999999994</v>
      </c>
    </row>
    <row r="38" spans="2:5" x14ac:dyDescent="0.25">
      <c r="B38" s="2">
        <v>40330</v>
      </c>
      <c r="C38" s="7">
        <v>55.6</v>
      </c>
      <c r="D38" s="7">
        <f t="shared" si="1"/>
        <v>-0.19999999999999574</v>
      </c>
      <c r="E38" s="7">
        <f t="shared" si="2"/>
        <v>52.43333333333333</v>
      </c>
    </row>
    <row r="39" spans="2:5" x14ac:dyDescent="0.25">
      <c r="B39" s="2">
        <v>40360</v>
      </c>
      <c r="C39" s="7">
        <v>56.7</v>
      </c>
      <c r="D39" s="7">
        <f t="shared" si="1"/>
        <v>1.1000000000000014</v>
      </c>
      <c r="E39" s="7">
        <f t="shared" si="2"/>
        <v>53.300000000000011</v>
      </c>
    </row>
    <row r="40" spans="2:5" x14ac:dyDescent="0.25">
      <c r="B40" s="2">
        <v>40391</v>
      </c>
      <c r="C40" s="7">
        <v>55.1</v>
      </c>
      <c r="D40" s="7">
        <f t="shared" si="1"/>
        <v>-1.6000000000000014</v>
      </c>
      <c r="E40" s="7">
        <f t="shared" si="2"/>
        <v>53.875000000000007</v>
      </c>
    </row>
    <row r="41" spans="2:5" x14ac:dyDescent="0.25">
      <c r="B41" s="2">
        <v>40422</v>
      </c>
      <c r="C41" s="7">
        <v>53.7</v>
      </c>
      <c r="D41" s="7">
        <f t="shared" si="1"/>
        <v>-1.3999999999999986</v>
      </c>
      <c r="E41" s="7">
        <f t="shared" si="2"/>
        <v>54.26666666666668</v>
      </c>
    </row>
    <row r="42" spans="2:5" x14ac:dyDescent="0.25">
      <c r="B42" s="2">
        <v>40452</v>
      </c>
      <c r="C42" s="7">
        <v>54.6</v>
      </c>
      <c r="D42" s="7">
        <f t="shared" si="1"/>
        <v>0.89999999999999858</v>
      </c>
      <c r="E42" s="7">
        <f t="shared" si="2"/>
        <v>54.591666666666676</v>
      </c>
    </row>
    <row r="43" spans="2:5" x14ac:dyDescent="0.25">
      <c r="B43" s="2">
        <v>40483</v>
      </c>
      <c r="C43" s="7">
        <v>55.3</v>
      </c>
      <c r="D43" s="7">
        <f t="shared" si="1"/>
        <v>0.69999999999999574</v>
      </c>
      <c r="E43" s="7">
        <f t="shared" si="2"/>
        <v>54.933333333333337</v>
      </c>
    </row>
    <row r="44" spans="2:5" x14ac:dyDescent="0.25">
      <c r="B44" s="2">
        <v>40513</v>
      </c>
      <c r="C44" s="7">
        <v>57.1</v>
      </c>
      <c r="D44" s="7">
        <f t="shared" si="1"/>
        <v>1.8000000000000043</v>
      </c>
      <c r="E44" s="7">
        <f t="shared" si="2"/>
        <v>55.391666666666659</v>
      </c>
    </row>
    <row r="45" spans="2:5" x14ac:dyDescent="0.25">
      <c r="B45" s="2">
        <v>40544</v>
      </c>
      <c r="C45" s="7">
        <v>57.3</v>
      </c>
      <c r="D45" s="7">
        <f t="shared" si="1"/>
        <v>0.19999999999999574</v>
      </c>
      <c r="E45" s="7">
        <f t="shared" si="2"/>
        <v>55.800000000000004</v>
      </c>
    </row>
    <row r="46" spans="2:5" x14ac:dyDescent="0.25">
      <c r="B46" s="2">
        <v>40575</v>
      </c>
      <c r="C46" s="7">
        <v>59</v>
      </c>
      <c r="D46" s="7">
        <f t="shared" si="1"/>
        <v>1.7000000000000028</v>
      </c>
      <c r="E46" s="7">
        <f t="shared" si="2"/>
        <v>56.199999999999996</v>
      </c>
    </row>
    <row r="47" spans="2:5" x14ac:dyDescent="0.25">
      <c r="B47" s="2">
        <v>40603</v>
      </c>
      <c r="C47" s="7">
        <v>57.5</v>
      </c>
      <c r="D47" s="7">
        <f t="shared" si="1"/>
        <v>-1.5</v>
      </c>
      <c r="E47" s="7">
        <f t="shared" si="2"/>
        <v>56.275000000000006</v>
      </c>
    </row>
    <row r="48" spans="2:5" x14ac:dyDescent="0.25">
      <c r="B48" s="2">
        <v>40634</v>
      </c>
      <c r="C48" s="7">
        <v>58</v>
      </c>
      <c r="D48" s="7">
        <f t="shared" si="1"/>
        <v>0.5</v>
      </c>
      <c r="E48" s="7">
        <f t="shared" si="2"/>
        <v>56.308333333333337</v>
      </c>
    </row>
    <row r="49" spans="2:5" x14ac:dyDescent="0.25">
      <c r="B49" s="2">
        <v>40664</v>
      </c>
      <c r="C49" s="7">
        <v>54.6</v>
      </c>
      <c r="D49" s="7">
        <f t="shared" si="1"/>
        <v>-3.3999999999999986</v>
      </c>
      <c r="E49" s="7">
        <f t="shared" si="2"/>
        <v>56.208333333333343</v>
      </c>
    </row>
    <row r="50" spans="2:5" x14ac:dyDescent="0.25">
      <c r="B50" s="2">
        <v>40695</v>
      </c>
      <c r="C50" s="7">
        <v>52</v>
      </c>
      <c r="D50" s="7">
        <f t="shared" si="1"/>
        <v>-2.6000000000000014</v>
      </c>
      <c r="E50" s="7">
        <f t="shared" si="2"/>
        <v>55.908333333333331</v>
      </c>
    </row>
    <row r="51" spans="2:5" x14ac:dyDescent="0.25">
      <c r="B51" s="2">
        <v>40725</v>
      </c>
      <c r="C51" s="7">
        <v>50.4</v>
      </c>
      <c r="D51" s="7">
        <f t="shared" si="1"/>
        <v>-1.6000000000000014</v>
      </c>
      <c r="E51" s="7">
        <f t="shared" si="2"/>
        <v>55.383333333333333</v>
      </c>
    </row>
    <row r="52" spans="2:5" x14ac:dyDescent="0.25">
      <c r="B52" s="2">
        <v>40756</v>
      </c>
      <c r="C52" s="7">
        <v>49</v>
      </c>
      <c r="D52" s="7">
        <f t="shared" si="1"/>
        <v>-1.3999999999999986</v>
      </c>
      <c r="E52" s="7">
        <f t="shared" si="2"/>
        <v>54.875</v>
      </c>
    </row>
    <row r="53" spans="2:5" x14ac:dyDescent="0.25">
      <c r="B53" s="2">
        <v>40787</v>
      </c>
      <c r="C53" s="7">
        <v>48.5</v>
      </c>
      <c r="D53" s="7">
        <f t="shared" si="1"/>
        <v>-0.5</v>
      </c>
      <c r="E53" s="7">
        <f t="shared" si="2"/>
        <v>54.44166666666667</v>
      </c>
    </row>
    <row r="54" spans="2:5" x14ac:dyDescent="0.25">
      <c r="B54" s="2">
        <v>40817</v>
      </c>
      <c r="C54" s="7">
        <v>47.1</v>
      </c>
      <c r="D54" s="7">
        <f t="shared" si="1"/>
        <v>-1.3999999999999986</v>
      </c>
      <c r="E54" s="7">
        <f t="shared" si="2"/>
        <v>53.81666666666667</v>
      </c>
    </row>
    <row r="55" spans="2:5" x14ac:dyDescent="0.25">
      <c r="B55" s="2">
        <v>40848</v>
      </c>
      <c r="C55" s="7">
        <v>46.4</v>
      </c>
      <c r="D55" s="7">
        <f t="shared" si="1"/>
        <v>-0.70000000000000284</v>
      </c>
      <c r="E55" s="7">
        <f t="shared" si="2"/>
        <v>53.074999999999996</v>
      </c>
    </row>
    <row r="56" spans="2:5" x14ac:dyDescent="0.25">
      <c r="B56" s="2">
        <v>40878</v>
      </c>
      <c r="C56" s="7">
        <v>46.9</v>
      </c>
      <c r="D56" s="7">
        <f t="shared" si="1"/>
        <v>0.5</v>
      </c>
      <c r="E56" s="7">
        <f t="shared" si="2"/>
        <v>52.224999999999994</v>
      </c>
    </row>
    <row r="57" spans="2:5" x14ac:dyDescent="0.25">
      <c r="B57" s="2">
        <v>40909</v>
      </c>
      <c r="C57" s="7">
        <v>48.8</v>
      </c>
      <c r="D57" s="7">
        <f t="shared" si="1"/>
        <v>1.8999999999999986</v>
      </c>
      <c r="E57" s="7">
        <f t="shared" si="2"/>
        <v>51.516666666666659</v>
      </c>
    </row>
    <row r="58" spans="2:5" x14ac:dyDescent="0.25">
      <c r="B58" s="2">
        <v>40940</v>
      </c>
      <c r="C58" s="7">
        <v>49</v>
      </c>
      <c r="D58" s="7">
        <f t="shared" si="1"/>
        <v>0.20000000000000284</v>
      </c>
      <c r="E58" s="7">
        <f t="shared" si="2"/>
        <v>50.68333333333333</v>
      </c>
    </row>
    <row r="59" spans="2:5" x14ac:dyDescent="0.25">
      <c r="B59" s="2">
        <v>40969</v>
      </c>
      <c r="C59" s="7">
        <v>46</v>
      </c>
      <c r="D59" s="7">
        <f t="shared" si="1"/>
        <v>-3</v>
      </c>
      <c r="E59" s="7">
        <f t="shared" si="2"/>
        <v>49.725000000000001</v>
      </c>
    </row>
    <row r="60" spans="2:5" x14ac:dyDescent="0.25">
      <c r="B60" s="2">
        <v>41000</v>
      </c>
      <c r="C60" s="7">
        <v>45.9</v>
      </c>
      <c r="D60" s="7">
        <f t="shared" si="1"/>
        <v>-0.10000000000000142</v>
      </c>
      <c r="E60" s="7">
        <f t="shared" si="2"/>
        <v>48.716666666666669</v>
      </c>
    </row>
    <row r="61" spans="2:5" x14ac:dyDescent="0.25">
      <c r="B61" s="2">
        <v>41030</v>
      </c>
      <c r="C61" s="7">
        <v>45.1</v>
      </c>
      <c r="D61" s="7">
        <f t="shared" si="1"/>
        <v>-0.79999999999999716</v>
      </c>
      <c r="E61" s="7">
        <f t="shared" si="2"/>
        <v>47.925000000000004</v>
      </c>
    </row>
    <row r="62" spans="2:5" x14ac:dyDescent="0.25">
      <c r="B62" s="2">
        <v>41061</v>
      </c>
      <c r="C62" s="7">
        <v>45.1</v>
      </c>
      <c r="D62" s="7">
        <f t="shared" si="1"/>
        <v>0</v>
      </c>
      <c r="E62" s="7">
        <f t="shared" si="2"/>
        <v>47.35</v>
      </c>
    </row>
    <row r="63" spans="2:5" x14ac:dyDescent="0.25">
      <c r="B63" s="2">
        <v>41091</v>
      </c>
      <c r="C63" s="7">
        <v>44</v>
      </c>
      <c r="D63" s="7">
        <f t="shared" si="1"/>
        <v>-1.1000000000000014</v>
      </c>
      <c r="E63" s="7">
        <f t="shared" si="2"/>
        <v>46.816666666666663</v>
      </c>
    </row>
    <row r="64" spans="2:5" x14ac:dyDescent="0.25">
      <c r="B64" s="2">
        <v>41122</v>
      </c>
      <c r="C64" s="7">
        <v>45.1</v>
      </c>
      <c r="D64" s="7">
        <f t="shared" si="1"/>
        <v>1.1000000000000014</v>
      </c>
      <c r="E64" s="7">
        <f t="shared" si="2"/>
        <v>46.491666666666667</v>
      </c>
    </row>
    <row r="65" spans="2:5" x14ac:dyDescent="0.25">
      <c r="B65" s="2">
        <v>41153</v>
      </c>
      <c r="C65" s="7">
        <v>46.1</v>
      </c>
      <c r="D65" s="7">
        <f t="shared" si="1"/>
        <v>1</v>
      </c>
      <c r="E65" s="7">
        <f t="shared" si="2"/>
        <v>46.291666666666664</v>
      </c>
    </row>
    <row r="66" spans="2:5" x14ac:dyDescent="0.25">
      <c r="B66" s="2">
        <v>41183</v>
      </c>
      <c r="C66" s="7">
        <v>45.4</v>
      </c>
      <c r="D66" s="7">
        <f t="shared" si="1"/>
        <v>-0.70000000000000284</v>
      </c>
      <c r="E66" s="7">
        <f t="shared" ref="E66:E97" si="3">IF(ROW(A66)&lt;13,"",AVERAGEIFS($C$2:$C$5000,$B$2:$B$5000,"&gt;"&amp;EDATE(B66,-12),$B$2:$B$5000,"&lt;="&amp;B66))</f>
        <v>46.150000000000006</v>
      </c>
    </row>
    <row r="67" spans="2:5" x14ac:dyDescent="0.25">
      <c r="B67" s="2">
        <v>41214</v>
      </c>
      <c r="C67" s="7">
        <v>46.2</v>
      </c>
      <c r="D67" s="7">
        <f t="shared" si="1"/>
        <v>0.80000000000000426</v>
      </c>
      <c r="E67" s="7">
        <f t="shared" si="3"/>
        <v>46.133333333333333</v>
      </c>
    </row>
    <row r="68" spans="2:5" x14ac:dyDescent="0.25">
      <c r="B68" s="2">
        <v>41244</v>
      </c>
      <c r="C68" s="7">
        <v>46.1</v>
      </c>
      <c r="D68" s="7">
        <f t="shared" ref="D68:D131" si="4">C68-C67</f>
        <v>-0.10000000000000142</v>
      </c>
      <c r="E68" s="7">
        <f t="shared" si="3"/>
        <v>46.06666666666667</v>
      </c>
    </row>
    <row r="69" spans="2:5" x14ac:dyDescent="0.25">
      <c r="B69" s="2">
        <v>41275</v>
      </c>
      <c r="C69" s="7">
        <v>47.9</v>
      </c>
      <c r="D69" s="7">
        <f t="shared" si="4"/>
        <v>1.7999999999999972</v>
      </c>
      <c r="E69" s="7">
        <f t="shared" si="3"/>
        <v>45.991666666666674</v>
      </c>
    </row>
    <row r="70" spans="2:5" x14ac:dyDescent="0.25">
      <c r="B70" s="2">
        <v>41306</v>
      </c>
      <c r="C70" s="7">
        <v>47.9</v>
      </c>
      <c r="D70" s="7">
        <f t="shared" si="4"/>
        <v>0</v>
      </c>
      <c r="E70" s="7">
        <f t="shared" si="3"/>
        <v>45.9</v>
      </c>
    </row>
    <row r="71" spans="2:5" x14ac:dyDescent="0.25">
      <c r="B71" s="2">
        <v>41334</v>
      </c>
      <c r="C71" s="7">
        <v>46.8</v>
      </c>
      <c r="D71" s="7">
        <f t="shared" si="4"/>
        <v>-1.1000000000000014</v>
      </c>
      <c r="E71" s="7">
        <f t="shared" si="3"/>
        <v>45.966666666666661</v>
      </c>
    </row>
    <row r="72" spans="2:5" x14ac:dyDescent="0.25">
      <c r="B72" s="2">
        <v>41365</v>
      </c>
      <c r="C72" s="7">
        <v>46.7</v>
      </c>
      <c r="D72" s="7">
        <f t="shared" si="4"/>
        <v>-9.9999999999994316E-2</v>
      </c>
      <c r="E72" s="7">
        <f t="shared" si="3"/>
        <v>46.033333333333331</v>
      </c>
    </row>
    <row r="73" spans="2:5" x14ac:dyDescent="0.25">
      <c r="B73" s="2">
        <v>41395</v>
      </c>
      <c r="C73" s="7">
        <v>48.3</v>
      </c>
      <c r="D73" s="7">
        <f t="shared" si="4"/>
        <v>1.5999999999999943</v>
      </c>
      <c r="E73" s="7">
        <f t="shared" si="3"/>
        <v>46.29999999999999</v>
      </c>
    </row>
    <row r="74" spans="2:5" x14ac:dyDescent="0.25">
      <c r="B74" s="2">
        <v>41426</v>
      </c>
      <c r="C74" s="7">
        <v>48.8</v>
      </c>
      <c r="D74" s="7">
        <f t="shared" si="4"/>
        <v>0.5</v>
      </c>
      <c r="E74" s="7">
        <f t="shared" si="3"/>
        <v>46.608333333333327</v>
      </c>
    </row>
    <row r="75" spans="2:5" x14ac:dyDescent="0.25">
      <c r="B75" s="2">
        <v>41456</v>
      </c>
      <c r="C75" s="7">
        <v>50.3</v>
      </c>
      <c r="D75" s="7">
        <f t="shared" si="4"/>
        <v>1.5</v>
      </c>
      <c r="E75" s="7">
        <f t="shared" si="3"/>
        <v>47.133333333333326</v>
      </c>
    </row>
    <row r="76" spans="2:5" x14ac:dyDescent="0.25">
      <c r="B76" s="2">
        <v>41487</v>
      </c>
      <c r="C76" s="7">
        <v>51.4</v>
      </c>
      <c r="D76" s="7">
        <f t="shared" si="4"/>
        <v>1.1000000000000014</v>
      </c>
      <c r="E76" s="7">
        <f t="shared" si="3"/>
        <v>47.658333333333331</v>
      </c>
    </row>
    <row r="77" spans="2:5" x14ac:dyDescent="0.25">
      <c r="B77" s="2">
        <v>41518</v>
      </c>
      <c r="C77" s="7">
        <v>51.1</v>
      </c>
      <c r="D77" s="7">
        <f t="shared" si="4"/>
        <v>-0.29999999999999716</v>
      </c>
      <c r="E77" s="7">
        <f t="shared" si="3"/>
        <v>48.07500000000001</v>
      </c>
    </row>
    <row r="78" spans="2:5" x14ac:dyDescent="0.25">
      <c r="B78" s="2">
        <v>41548</v>
      </c>
      <c r="C78" s="7">
        <v>51.3</v>
      </c>
      <c r="D78" s="7">
        <f t="shared" si="4"/>
        <v>0.19999999999999574</v>
      </c>
      <c r="E78" s="7">
        <f t="shared" si="3"/>
        <v>48.566666666666663</v>
      </c>
    </row>
    <row r="79" spans="2:5" x14ac:dyDescent="0.25">
      <c r="B79" s="2">
        <v>41579</v>
      </c>
      <c r="C79" s="7">
        <v>51.6</v>
      </c>
      <c r="D79" s="7">
        <f t="shared" si="4"/>
        <v>0.30000000000000426</v>
      </c>
      <c r="E79" s="7">
        <f t="shared" si="3"/>
        <v>49.016666666666673</v>
      </c>
    </row>
    <row r="80" spans="2:5" x14ac:dyDescent="0.25">
      <c r="B80" s="2">
        <v>41609</v>
      </c>
      <c r="C80" s="7">
        <v>52.7</v>
      </c>
      <c r="D80" s="7">
        <f t="shared" si="4"/>
        <v>1.1000000000000014</v>
      </c>
      <c r="E80" s="7">
        <f t="shared" si="3"/>
        <v>49.56666666666667</v>
      </c>
    </row>
    <row r="81" spans="2:5" x14ac:dyDescent="0.25">
      <c r="B81" s="2">
        <v>41640</v>
      </c>
      <c r="C81" s="7">
        <v>54</v>
      </c>
      <c r="D81" s="7">
        <f t="shared" si="4"/>
        <v>1.2999999999999972</v>
      </c>
      <c r="E81" s="7">
        <f t="shared" si="3"/>
        <v>50.07500000000001</v>
      </c>
    </row>
    <row r="82" spans="2:5" x14ac:dyDescent="0.25">
      <c r="B82" s="2">
        <v>41671</v>
      </c>
      <c r="C82" s="7">
        <v>53.2</v>
      </c>
      <c r="D82" s="7">
        <f t="shared" si="4"/>
        <v>-0.79999999999999716</v>
      </c>
      <c r="E82" s="7">
        <f t="shared" si="3"/>
        <v>50.516666666666673</v>
      </c>
    </row>
    <row r="83" spans="2:5" x14ac:dyDescent="0.25">
      <c r="B83" s="2">
        <v>41699</v>
      </c>
      <c r="C83" s="7">
        <v>53</v>
      </c>
      <c r="D83" s="7">
        <f t="shared" si="4"/>
        <v>-0.20000000000000284</v>
      </c>
      <c r="E83" s="7">
        <f t="shared" si="3"/>
        <v>51.033333333333339</v>
      </c>
    </row>
    <row r="84" spans="2:5" x14ac:dyDescent="0.25">
      <c r="B84" s="2">
        <v>41730</v>
      </c>
      <c r="C84" s="7">
        <v>53.4</v>
      </c>
      <c r="D84" s="7">
        <f t="shared" si="4"/>
        <v>0.39999999999999858</v>
      </c>
      <c r="E84" s="7">
        <f t="shared" si="3"/>
        <v>51.591666666666669</v>
      </c>
    </row>
    <row r="85" spans="2:5" x14ac:dyDescent="0.25">
      <c r="B85" s="2">
        <v>41760</v>
      </c>
      <c r="C85" s="7">
        <v>52.2</v>
      </c>
      <c r="D85" s="7">
        <f t="shared" si="4"/>
        <v>-1.1999999999999957</v>
      </c>
      <c r="E85" s="7">
        <f t="shared" si="3"/>
        <v>51.916666666666664</v>
      </c>
    </row>
    <row r="86" spans="2:5" x14ac:dyDescent="0.25">
      <c r="B86" s="2">
        <v>41791</v>
      </c>
      <c r="C86" s="7">
        <v>51.8</v>
      </c>
      <c r="D86" s="7">
        <f t="shared" si="4"/>
        <v>-0.40000000000000568</v>
      </c>
      <c r="E86" s="7">
        <f t="shared" si="3"/>
        <v>52.166666666666664</v>
      </c>
    </row>
    <row r="87" spans="2:5" x14ac:dyDescent="0.25">
      <c r="B87" s="2">
        <v>41821</v>
      </c>
      <c r="C87" s="7">
        <v>51.8</v>
      </c>
      <c r="D87" s="7">
        <f t="shared" si="4"/>
        <v>0</v>
      </c>
      <c r="E87" s="7">
        <f t="shared" si="3"/>
        <v>52.291666666666657</v>
      </c>
    </row>
    <row r="88" spans="2:5" x14ac:dyDescent="0.25">
      <c r="B88" s="2">
        <v>41852</v>
      </c>
      <c r="C88" s="7">
        <v>50.7</v>
      </c>
      <c r="D88" s="7">
        <f t="shared" si="4"/>
        <v>-1.0999999999999943</v>
      </c>
      <c r="E88" s="7">
        <f t="shared" si="3"/>
        <v>52.233333333333327</v>
      </c>
    </row>
    <row r="89" spans="2:5" x14ac:dyDescent="0.25">
      <c r="B89" s="2">
        <v>41883</v>
      </c>
      <c r="C89" s="7">
        <v>50.3</v>
      </c>
      <c r="D89" s="7">
        <f t="shared" si="4"/>
        <v>-0.40000000000000568</v>
      </c>
      <c r="E89" s="7">
        <f t="shared" si="3"/>
        <v>52.166666666666664</v>
      </c>
    </row>
    <row r="90" spans="2:5" x14ac:dyDescent="0.25">
      <c r="B90" s="2">
        <v>41913</v>
      </c>
      <c r="C90" s="7">
        <v>50.6</v>
      </c>
      <c r="D90" s="7">
        <f t="shared" si="4"/>
        <v>0.30000000000000426</v>
      </c>
      <c r="E90" s="7">
        <f t="shared" si="3"/>
        <v>52.108333333333327</v>
      </c>
    </row>
    <row r="91" spans="2:5" x14ac:dyDescent="0.25">
      <c r="B91" s="2">
        <v>41944</v>
      </c>
      <c r="C91" s="7">
        <v>50.1</v>
      </c>
      <c r="D91" s="7">
        <f t="shared" si="4"/>
        <v>-0.5</v>
      </c>
      <c r="E91" s="7">
        <f t="shared" si="3"/>
        <v>51.983333333333341</v>
      </c>
    </row>
    <row r="92" spans="2:5" x14ac:dyDescent="0.25">
      <c r="B92" s="2">
        <v>41974</v>
      </c>
      <c r="C92" s="7">
        <v>50.6</v>
      </c>
      <c r="D92" s="7">
        <f t="shared" si="4"/>
        <v>0.5</v>
      </c>
      <c r="E92" s="7">
        <f t="shared" si="3"/>
        <v>51.808333333333337</v>
      </c>
    </row>
    <row r="93" spans="2:5" x14ac:dyDescent="0.25">
      <c r="B93" s="2">
        <v>42005</v>
      </c>
      <c r="C93" s="7">
        <v>51</v>
      </c>
      <c r="D93" s="7">
        <f t="shared" si="4"/>
        <v>0.39999999999999858</v>
      </c>
      <c r="E93" s="7">
        <f t="shared" si="3"/>
        <v>51.558333333333337</v>
      </c>
    </row>
    <row r="94" spans="2:5" x14ac:dyDescent="0.25">
      <c r="B94" s="2">
        <v>42036</v>
      </c>
      <c r="C94" s="7">
        <v>51</v>
      </c>
      <c r="D94" s="7">
        <f t="shared" si="4"/>
        <v>0</v>
      </c>
      <c r="E94" s="7">
        <f t="shared" si="3"/>
        <v>51.375000000000007</v>
      </c>
    </row>
    <row r="95" spans="2:5" x14ac:dyDescent="0.25">
      <c r="B95" s="2">
        <v>42064</v>
      </c>
      <c r="C95" s="7">
        <v>52.2</v>
      </c>
      <c r="D95" s="7">
        <f t="shared" si="4"/>
        <v>1.2000000000000028</v>
      </c>
      <c r="E95" s="7">
        <f t="shared" si="3"/>
        <v>51.308333333333337</v>
      </c>
    </row>
    <row r="96" spans="2:5" x14ac:dyDescent="0.25">
      <c r="B96" s="2">
        <v>42095</v>
      </c>
      <c r="C96" s="7">
        <v>52</v>
      </c>
      <c r="D96" s="7">
        <f t="shared" si="4"/>
        <v>-0.20000000000000284</v>
      </c>
      <c r="E96" s="7">
        <f t="shared" si="3"/>
        <v>51.19166666666667</v>
      </c>
    </row>
    <row r="97" spans="2:5" x14ac:dyDescent="0.25">
      <c r="B97" s="2">
        <v>42125</v>
      </c>
      <c r="C97" s="7">
        <v>52.2</v>
      </c>
      <c r="D97" s="7">
        <f t="shared" si="4"/>
        <v>0.20000000000000284</v>
      </c>
      <c r="E97" s="7">
        <f t="shared" si="3"/>
        <v>51.19166666666667</v>
      </c>
    </row>
    <row r="98" spans="2:5" x14ac:dyDescent="0.25">
      <c r="B98" s="2">
        <v>42156</v>
      </c>
      <c r="C98" s="7">
        <v>52.5</v>
      </c>
      <c r="D98" s="7">
        <f t="shared" si="4"/>
        <v>0.29999999999999716</v>
      </c>
      <c r="E98" s="7">
        <f t="shared" ref="E98:E129" si="5">IF(ROW(A98)&lt;13,"",AVERAGEIFS($C$2:$C$5000,$B$2:$B$5000,"&gt;"&amp;EDATE(B98,-12),$B$2:$B$5000,"&lt;="&amp;B98))</f>
        <v>51.25</v>
      </c>
    </row>
    <row r="99" spans="2:5" x14ac:dyDescent="0.25">
      <c r="B99" s="2">
        <v>42186</v>
      </c>
      <c r="C99" s="7">
        <v>52.4</v>
      </c>
      <c r="D99" s="7">
        <f t="shared" si="4"/>
        <v>-0.10000000000000142</v>
      </c>
      <c r="E99" s="7">
        <f t="shared" si="5"/>
        <v>51.29999999999999</v>
      </c>
    </row>
    <row r="100" spans="2:5" x14ac:dyDescent="0.25">
      <c r="B100" s="2">
        <v>42217</v>
      </c>
      <c r="C100" s="7">
        <v>52.3</v>
      </c>
      <c r="D100" s="7">
        <f t="shared" si="4"/>
        <v>-0.10000000000000142</v>
      </c>
      <c r="E100" s="7">
        <f t="shared" si="5"/>
        <v>51.43333333333333</v>
      </c>
    </row>
    <row r="101" spans="2:5" x14ac:dyDescent="0.25">
      <c r="B101" s="2">
        <v>42248</v>
      </c>
      <c r="C101" s="7">
        <v>52</v>
      </c>
      <c r="D101" s="7">
        <f t="shared" si="4"/>
        <v>-0.29999999999999716</v>
      </c>
      <c r="E101" s="7">
        <f t="shared" si="5"/>
        <v>51.574999999999996</v>
      </c>
    </row>
    <row r="102" spans="2:5" x14ac:dyDescent="0.25">
      <c r="B102" s="2">
        <v>42278</v>
      </c>
      <c r="C102" s="7">
        <v>52.3</v>
      </c>
      <c r="D102" s="7">
        <f t="shared" si="4"/>
        <v>0.29999999999999716</v>
      </c>
      <c r="E102" s="7">
        <f t="shared" si="5"/>
        <v>51.716666666666661</v>
      </c>
    </row>
    <row r="103" spans="2:5" x14ac:dyDescent="0.25">
      <c r="B103" s="2">
        <v>42309</v>
      </c>
      <c r="C103" s="7">
        <v>52.8</v>
      </c>
      <c r="D103" s="7">
        <f t="shared" si="4"/>
        <v>0.5</v>
      </c>
      <c r="E103" s="7">
        <f t="shared" si="5"/>
        <v>51.941666666666663</v>
      </c>
    </row>
    <row r="104" spans="2:5" x14ac:dyDescent="0.25">
      <c r="B104" s="2">
        <v>42339</v>
      </c>
      <c r="C104" s="7">
        <v>53.2</v>
      </c>
      <c r="D104" s="7">
        <f t="shared" si="4"/>
        <v>0.40000000000000568</v>
      </c>
      <c r="E104" s="7">
        <f t="shared" si="5"/>
        <v>52.158333333333331</v>
      </c>
    </row>
    <row r="105" spans="2:5" x14ac:dyDescent="0.25">
      <c r="B105" s="2">
        <v>42370</v>
      </c>
      <c r="C105" s="7">
        <v>52.3</v>
      </c>
      <c r="D105" s="7">
        <f t="shared" si="4"/>
        <v>-0.90000000000000568</v>
      </c>
      <c r="E105" s="7">
        <f t="shared" si="5"/>
        <v>52.266666666666659</v>
      </c>
    </row>
    <row r="106" spans="2:5" x14ac:dyDescent="0.25">
      <c r="B106" s="2">
        <v>42401</v>
      </c>
      <c r="C106" s="7">
        <v>51.2</v>
      </c>
      <c r="D106" s="7">
        <f t="shared" si="4"/>
        <v>-1.0999999999999943</v>
      </c>
      <c r="E106" s="7">
        <f t="shared" si="5"/>
        <v>52.283333333333339</v>
      </c>
    </row>
    <row r="107" spans="2:5" x14ac:dyDescent="0.25">
      <c r="B107" s="2">
        <v>42430</v>
      </c>
      <c r="C107" s="7">
        <v>51.6</v>
      </c>
      <c r="D107" s="7">
        <f t="shared" si="4"/>
        <v>0.39999999999999858</v>
      </c>
      <c r="E107" s="7">
        <f t="shared" si="5"/>
        <v>52.233333333333341</v>
      </c>
    </row>
    <row r="108" spans="2:5" x14ac:dyDescent="0.25">
      <c r="B108" s="2">
        <v>42461</v>
      </c>
      <c r="C108" s="7">
        <v>51.7</v>
      </c>
      <c r="D108" s="7">
        <f t="shared" si="4"/>
        <v>0.10000000000000142</v>
      </c>
      <c r="E108" s="7">
        <f t="shared" si="5"/>
        <v>52.208333333333343</v>
      </c>
    </row>
    <row r="109" spans="2:5" x14ac:dyDescent="0.25">
      <c r="B109" s="2">
        <v>42491</v>
      </c>
      <c r="C109" s="7">
        <v>51.5</v>
      </c>
      <c r="D109" s="7">
        <f t="shared" si="4"/>
        <v>-0.20000000000000284</v>
      </c>
      <c r="E109" s="7">
        <f t="shared" si="5"/>
        <v>52.150000000000006</v>
      </c>
    </row>
    <row r="110" spans="2:5" x14ac:dyDescent="0.25">
      <c r="B110" s="2">
        <v>42522</v>
      </c>
      <c r="C110" s="7">
        <v>52.8</v>
      </c>
      <c r="D110" s="7">
        <f t="shared" si="4"/>
        <v>1.2999999999999972</v>
      </c>
      <c r="E110" s="7">
        <f t="shared" si="5"/>
        <v>52.175000000000004</v>
      </c>
    </row>
    <row r="111" spans="2:5" x14ac:dyDescent="0.25">
      <c r="B111" s="2">
        <v>42552</v>
      </c>
      <c r="C111" s="7">
        <v>52</v>
      </c>
      <c r="D111" s="7">
        <f t="shared" si="4"/>
        <v>-0.79999999999999716</v>
      </c>
      <c r="E111" s="7">
        <f t="shared" si="5"/>
        <v>52.141666666666659</v>
      </c>
    </row>
    <row r="112" spans="2:5" x14ac:dyDescent="0.25">
      <c r="B112" s="2">
        <v>42583</v>
      </c>
      <c r="C112" s="7">
        <v>51.7</v>
      </c>
      <c r="D112" s="7">
        <f t="shared" si="4"/>
        <v>-0.29999999999999716</v>
      </c>
      <c r="E112" s="7">
        <f t="shared" si="5"/>
        <v>52.091666666666669</v>
      </c>
    </row>
    <row r="113" spans="2:5" x14ac:dyDescent="0.25">
      <c r="B113" s="2">
        <v>42614</v>
      </c>
      <c r="C113" s="7">
        <v>52.6</v>
      </c>
      <c r="D113" s="7">
        <f t="shared" si="4"/>
        <v>0.89999999999999858</v>
      </c>
      <c r="E113" s="7">
        <f t="shared" si="5"/>
        <v>52.14166666666668</v>
      </c>
    </row>
    <row r="114" spans="2:5" x14ac:dyDescent="0.25">
      <c r="B114" s="2">
        <v>42644</v>
      </c>
      <c r="C114" s="7">
        <v>53.5</v>
      </c>
      <c r="D114" s="7">
        <f t="shared" si="4"/>
        <v>0.89999999999999858</v>
      </c>
      <c r="E114" s="7">
        <f t="shared" si="5"/>
        <v>52.241666666666674</v>
      </c>
    </row>
    <row r="115" spans="2:5" x14ac:dyDescent="0.25">
      <c r="B115" s="2">
        <v>42675</v>
      </c>
      <c r="C115" s="7">
        <v>53.7</v>
      </c>
      <c r="D115" s="7">
        <f t="shared" si="4"/>
        <v>0.20000000000000284</v>
      </c>
      <c r="E115" s="7">
        <f t="shared" si="5"/>
        <v>52.31666666666667</v>
      </c>
    </row>
    <row r="116" spans="2:5" x14ac:dyDescent="0.25">
      <c r="B116" s="2">
        <v>42705</v>
      </c>
      <c r="C116" s="7">
        <v>54.9</v>
      </c>
      <c r="D116" s="7">
        <f t="shared" si="4"/>
        <v>1.1999999999999957</v>
      </c>
      <c r="E116" s="7">
        <f t="shared" si="5"/>
        <v>52.458333333333343</v>
      </c>
    </row>
    <row r="117" spans="2:5" x14ac:dyDescent="0.25">
      <c r="B117" s="2">
        <v>42736</v>
      </c>
      <c r="C117" s="7">
        <v>55.2</v>
      </c>
      <c r="D117" s="7">
        <f t="shared" si="4"/>
        <v>0.30000000000000426</v>
      </c>
      <c r="E117" s="7">
        <f t="shared" si="5"/>
        <v>52.70000000000001</v>
      </c>
    </row>
    <row r="118" spans="2:5" x14ac:dyDescent="0.25">
      <c r="B118" s="2">
        <v>42767</v>
      </c>
      <c r="C118" s="7">
        <v>55.4</v>
      </c>
      <c r="D118" s="7">
        <f t="shared" si="4"/>
        <v>0.19999999999999574</v>
      </c>
      <c r="E118" s="7">
        <f t="shared" si="5"/>
        <v>53.050000000000004</v>
      </c>
    </row>
    <row r="119" spans="2:5" x14ac:dyDescent="0.25">
      <c r="B119" s="2">
        <v>42795</v>
      </c>
      <c r="C119" s="7">
        <v>56.2</v>
      </c>
      <c r="D119" s="7">
        <f t="shared" si="4"/>
        <v>0.80000000000000426</v>
      </c>
      <c r="E119" s="7">
        <f t="shared" si="5"/>
        <v>53.433333333333337</v>
      </c>
    </row>
    <row r="120" spans="2:5" x14ac:dyDescent="0.25">
      <c r="B120" s="2">
        <v>42826</v>
      </c>
      <c r="C120" s="7">
        <v>56.7</v>
      </c>
      <c r="D120" s="7">
        <f t="shared" si="4"/>
        <v>0.5</v>
      </c>
      <c r="E120" s="7">
        <f t="shared" si="5"/>
        <v>53.85</v>
      </c>
    </row>
    <row r="121" spans="2:5" x14ac:dyDescent="0.25">
      <c r="B121" s="2">
        <v>42856</v>
      </c>
      <c r="C121" s="7">
        <v>57</v>
      </c>
      <c r="D121" s="7">
        <f t="shared" si="4"/>
        <v>0.29999999999999716</v>
      </c>
      <c r="E121" s="7">
        <f t="shared" si="5"/>
        <v>54.308333333333337</v>
      </c>
    </row>
    <row r="122" spans="2:5" x14ac:dyDescent="0.25">
      <c r="B122" s="2">
        <v>42887</v>
      </c>
      <c r="C122" s="7">
        <v>57.4</v>
      </c>
      <c r="D122" s="7">
        <f t="shared" si="4"/>
        <v>0.39999999999999858</v>
      </c>
      <c r="E122" s="7">
        <f t="shared" si="5"/>
        <v>54.691666666666663</v>
      </c>
    </row>
    <row r="123" spans="2:5" x14ac:dyDescent="0.25">
      <c r="B123" s="2">
        <v>42917</v>
      </c>
      <c r="C123" s="7">
        <v>56.6</v>
      </c>
      <c r="D123" s="7">
        <f t="shared" si="4"/>
        <v>-0.79999999999999716</v>
      </c>
      <c r="E123" s="7">
        <f t="shared" si="5"/>
        <v>55.074999999999989</v>
      </c>
    </row>
    <row r="124" spans="2:5" x14ac:dyDescent="0.25">
      <c r="B124" s="2">
        <v>42948</v>
      </c>
      <c r="C124" s="7">
        <v>57.4</v>
      </c>
      <c r="D124" s="7">
        <f t="shared" si="4"/>
        <v>0.79999999999999716</v>
      </c>
      <c r="E124" s="7">
        <f t="shared" si="5"/>
        <v>55.550000000000004</v>
      </c>
    </row>
    <row r="125" spans="2:5" x14ac:dyDescent="0.25">
      <c r="B125" s="2">
        <v>42979</v>
      </c>
      <c r="C125" s="7">
        <v>58.1</v>
      </c>
      <c r="D125" s="7">
        <f t="shared" si="4"/>
        <v>0.70000000000000284</v>
      </c>
      <c r="E125" s="7">
        <f t="shared" si="5"/>
        <v>56.008333333333326</v>
      </c>
    </row>
    <row r="126" spans="2:5" x14ac:dyDescent="0.25">
      <c r="B126" s="2">
        <v>43009</v>
      </c>
      <c r="C126" s="7">
        <v>58.5</v>
      </c>
      <c r="D126" s="7">
        <f t="shared" si="4"/>
        <v>0.39999999999999858</v>
      </c>
      <c r="E126" s="7">
        <f t="shared" si="5"/>
        <v>56.425000000000004</v>
      </c>
    </row>
    <row r="127" spans="2:5" x14ac:dyDescent="0.25">
      <c r="B127" s="2">
        <v>43040</v>
      </c>
      <c r="C127" s="7">
        <v>60.1</v>
      </c>
      <c r="D127" s="7">
        <f t="shared" si="4"/>
        <v>1.6000000000000014</v>
      </c>
      <c r="E127" s="7">
        <f t="shared" si="5"/>
        <v>56.958333333333336</v>
      </c>
    </row>
    <row r="128" spans="2:5" x14ac:dyDescent="0.25">
      <c r="B128" s="2">
        <v>43070</v>
      </c>
      <c r="C128" s="7">
        <v>60.6</v>
      </c>
      <c r="D128" s="7">
        <f t="shared" si="4"/>
        <v>0.5</v>
      </c>
      <c r="E128" s="7">
        <f t="shared" si="5"/>
        <v>57.433333333333337</v>
      </c>
    </row>
    <row r="129" spans="2:5" x14ac:dyDescent="0.25">
      <c r="B129" s="2">
        <v>43101</v>
      </c>
      <c r="C129" s="7">
        <v>59.6</v>
      </c>
      <c r="D129" s="7">
        <f t="shared" si="4"/>
        <v>-1</v>
      </c>
      <c r="E129" s="7">
        <f t="shared" si="5"/>
        <v>57.800000000000004</v>
      </c>
    </row>
    <row r="130" spans="2:5" x14ac:dyDescent="0.25">
      <c r="B130" s="2">
        <v>43132</v>
      </c>
      <c r="C130" s="7">
        <v>58.6</v>
      </c>
      <c r="D130" s="7">
        <f t="shared" si="4"/>
        <v>-1</v>
      </c>
      <c r="E130" s="7">
        <f t="shared" ref="E130:E152" si="6">IF(ROW(A130)&lt;13,"",AVERAGEIFS($C$2:$C$5000,$B$2:$B$5000,"&gt;"&amp;EDATE(B130,-12),$B$2:$B$5000,"&lt;="&amp;B130))</f>
        <v>58.06666666666667</v>
      </c>
    </row>
    <row r="131" spans="2:5" x14ac:dyDescent="0.25">
      <c r="B131" s="2">
        <v>43160</v>
      </c>
      <c r="C131" s="7">
        <v>56.6</v>
      </c>
      <c r="D131" s="7">
        <f t="shared" si="4"/>
        <v>-2</v>
      </c>
      <c r="E131" s="7">
        <f t="shared" si="6"/>
        <v>58.1</v>
      </c>
    </row>
    <row r="132" spans="2:5" x14ac:dyDescent="0.25">
      <c r="B132" s="2">
        <v>43191</v>
      </c>
      <c r="C132" s="7">
        <v>56.2</v>
      </c>
      <c r="D132" s="7">
        <f t="shared" ref="D132:D152" si="7">C132-C131</f>
        <v>-0.39999999999999858</v>
      </c>
      <c r="E132" s="7">
        <f t="shared" si="6"/>
        <v>58.058333333333344</v>
      </c>
    </row>
    <row r="133" spans="2:5" x14ac:dyDescent="0.25">
      <c r="B133" s="2">
        <v>43221</v>
      </c>
      <c r="C133" s="7">
        <v>55.5</v>
      </c>
      <c r="D133" s="7">
        <f t="shared" si="7"/>
        <v>-0.70000000000000284</v>
      </c>
      <c r="E133" s="7">
        <f t="shared" si="6"/>
        <v>57.933333333333344</v>
      </c>
    </row>
    <row r="134" spans="2:5" x14ac:dyDescent="0.25">
      <c r="B134" s="2">
        <v>43252</v>
      </c>
      <c r="C134" s="7">
        <v>54.9</v>
      </c>
      <c r="D134" s="7">
        <f t="shared" si="7"/>
        <v>-0.60000000000000142</v>
      </c>
      <c r="E134" s="7">
        <f t="shared" si="6"/>
        <v>57.725000000000001</v>
      </c>
    </row>
    <row r="135" spans="2:5" x14ac:dyDescent="0.25">
      <c r="B135" s="2">
        <v>43282</v>
      </c>
      <c r="C135" s="7">
        <v>55.1</v>
      </c>
      <c r="D135" s="7">
        <f t="shared" si="7"/>
        <v>0.20000000000000284</v>
      </c>
      <c r="E135" s="7">
        <f t="shared" si="6"/>
        <v>57.6</v>
      </c>
    </row>
    <row r="136" spans="2:5" x14ac:dyDescent="0.25">
      <c r="B136" s="2">
        <v>43313</v>
      </c>
      <c r="C136" s="7">
        <v>54.6</v>
      </c>
      <c r="D136" s="7">
        <f t="shared" si="7"/>
        <v>-0.5</v>
      </c>
      <c r="E136" s="7">
        <f t="shared" si="6"/>
        <v>57.366666666666667</v>
      </c>
    </row>
    <row r="137" spans="2:5" x14ac:dyDescent="0.25">
      <c r="B137" s="2">
        <v>43344</v>
      </c>
      <c r="C137" s="7">
        <v>53.2</v>
      </c>
      <c r="D137" s="7">
        <f t="shared" si="7"/>
        <v>-1.3999999999999986</v>
      </c>
      <c r="E137" s="7">
        <f t="shared" si="6"/>
        <v>56.958333333333343</v>
      </c>
    </row>
    <row r="138" spans="2:5" x14ac:dyDescent="0.25">
      <c r="B138" s="2">
        <v>43374</v>
      </c>
      <c r="C138" s="7">
        <v>52</v>
      </c>
      <c r="D138" s="7">
        <f t="shared" si="7"/>
        <v>-1.2000000000000028</v>
      </c>
      <c r="E138" s="7">
        <f t="shared" si="6"/>
        <v>56.416666666666664</v>
      </c>
    </row>
    <row r="139" spans="2:5" x14ac:dyDescent="0.25">
      <c r="B139" s="2">
        <v>43405</v>
      </c>
      <c r="C139" s="7">
        <v>51.8</v>
      </c>
      <c r="D139" s="7">
        <f t="shared" si="7"/>
        <v>-0.20000000000000284</v>
      </c>
      <c r="E139" s="7">
        <f t="shared" si="6"/>
        <v>55.725000000000001</v>
      </c>
    </row>
    <row r="140" spans="2:5" x14ac:dyDescent="0.25">
      <c r="B140" s="2">
        <v>43435</v>
      </c>
      <c r="C140" s="7">
        <v>51.4</v>
      </c>
      <c r="D140" s="7">
        <f t="shared" si="7"/>
        <v>-0.39999999999999858</v>
      </c>
      <c r="E140" s="7">
        <f t="shared" si="6"/>
        <v>54.958333333333321</v>
      </c>
    </row>
    <row r="141" spans="2:5" x14ac:dyDescent="0.25">
      <c r="B141" s="2">
        <v>43466</v>
      </c>
      <c r="C141" s="7">
        <v>50.5</v>
      </c>
      <c r="D141" s="7">
        <f t="shared" si="7"/>
        <v>-0.89999999999999858</v>
      </c>
      <c r="E141" s="7">
        <f t="shared" si="6"/>
        <v>54.199999999999996</v>
      </c>
    </row>
    <row r="142" spans="2:5" x14ac:dyDescent="0.25">
      <c r="B142" s="2">
        <v>43497</v>
      </c>
      <c r="C142" s="7">
        <v>49.3</v>
      </c>
      <c r="D142" s="7">
        <f t="shared" si="7"/>
        <v>-1.2000000000000028</v>
      </c>
      <c r="E142" s="7">
        <f t="shared" si="6"/>
        <v>53.425000000000004</v>
      </c>
    </row>
    <row r="143" spans="2:5" x14ac:dyDescent="0.25">
      <c r="B143" s="2">
        <v>43525</v>
      </c>
      <c r="C143" s="7">
        <v>47.5</v>
      </c>
      <c r="D143" s="7">
        <f t="shared" si="7"/>
        <v>-1.7999999999999972</v>
      </c>
      <c r="E143" s="7">
        <f t="shared" si="6"/>
        <v>52.666666666666664</v>
      </c>
    </row>
    <row r="144" spans="2:5" x14ac:dyDescent="0.25">
      <c r="B144" s="2">
        <v>43556</v>
      </c>
      <c r="C144" s="7">
        <v>47.9</v>
      </c>
      <c r="D144" s="7">
        <f t="shared" si="7"/>
        <v>0.39999999999999858</v>
      </c>
      <c r="E144" s="7">
        <f t="shared" si="6"/>
        <v>51.974999999999994</v>
      </c>
    </row>
    <row r="145" spans="2:5" x14ac:dyDescent="0.25">
      <c r="B145" s="2">
        <v>43586</v>
      </c>
      <c r="C145" s="7">
        <v>47.7</v>
      </c>
      <c r="D145" s="7">
        <f t="shared" si="7"/>
        <v>-0.19999999999999574</v>
      </c>
      <c r="E145" s="7">
        <f t="shared" si="6"/>
        <v>51.324999999999996</v>
      </c>
    </row>
    <row r="146" spans="2:5" x14ac:dyDescent="0.25">
      <c r="B146" s="2">
        <v>43617</v>
      </c>
      <c r="C146" s="7">
        <v>47.6</v>
      </c>
      <c r="D146" s="7">
        <f t="shared" si="7"/>
        <v>-0.10000000000000142</v>
      </c>
      <c r="E146" s="7">
        <f t="shared" si="6"/>
        <v>50.716666666666669</v>
      </c>
    </row>
    <row r="147" spans="2:5" x14ac:dyDescent="0.25">
      <c r="B147" s="2">
        <v>43647</v>
      </c>
      <c r="C147" s="7">
        <v>46.5</v>
      </c>
      <c r="D147" s="7">
        <f t="shared" si="7"/>
        <v>-1.1000000000000014</v>
      </c>
      <c r="E147" s="7">
        <f t="shared" si="6"/>
        <v>50</v>
      </c>
    </row>
    <row r="148" spans="2:5" x14ac:dyDescent="0.25">
      <c r="B148" s="2">
        <v>43678</v>
      </c>
      <c r="C148" s="7">
        <v>47</v>
      </c>
      <c r="D148" s="7">
        <f t="shared" si="7"/>
        <v>0.5</v>
      </c>
      <c r="E148" s="7">
        <f t="shared" si="6"/>
        <v>49.366666666666667</v>
      </c>
    </row>
    <row r="149" spans="2:5" x14ac:dyDescent="0.25">
      <c r="B149" s="2">
        <v>43709</v>
      </c>
      <c r="C149" s="7">
        <v>45.7</v>
      </c>
      <c r="D149" s="7">
        <f t="shared" si="7"/>
        <v>-1.2999999999999972</v>
      </c>
      <c r="E149" s="7">
        <f t="shared" si="6"/>
        <v>48.741666666666674</v>
      </c>
    </row>
    <row r="150" spans="2:5" x14ac:dyDescent="0.25">
      <c r="B150" s="2">
        <v>43739</v>
      </c>
      <c r="C150" s="7">
        <v>45.9</v>
      </c>
      <c r="D150" s="7">
        <f t="shared" si="7"/>
        <v>0.19999999999999574</v>
      </c>
      <c r="E150" s="7">
        <f t="shared" si="6"/>
        <v>48.233333333333327</v>
      </c>
    </row>
    <row r="151" spans="2:5" x14ac:dyDescent="0.25">
      <c r="B151" s="2">
        <v>43770</v>
      </c>
      <c r="C151" s="7">
        <v>46.9</v>
      </c>
      <c r="D151" s="7">
        <f t="shared" si="7"/>
        <v>1</v>
      </c>
      <c r="E151" s="7">
        <f t="shared" si="6"/>
        <v>47.824999999999996</v>
      </c>
    </row>
    <row r="152" spans="2:5" x14ac:dyDescent="0.25">
      <c r="B152" s="2">
        <v>43800</v>
      </c>
      <c r="C152" s="7">
        <v>45.9</v>
      </c>
      <c r="D152" s="7">
        <f t="shared" si="7"/>
        <v>-1</v>
      </c>
      <c r="E152" s="7">
        <f t="shared" si="6"/>
        <v>47.366666666666667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7482F-F584-4C17-8476-279AC9C7ED0A}">
  <sheetPr codeName="Sheet13"/>
  <dimension ref="A1:G106"/>
  <sheetViews>
    <sheetView workbookViewId="0">
      <selection activeCell="G2" sqref="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40634</v>
      </c>
      <c r="C2" s="7">
        <v>57.5</v>
      </c>
      <c r="E2" s="7" t="str">
        <f t="shared" ref="E2:E33" si="0">IF(ROW(A2)&lt;13,"",AVERAGEIFS($C$2:$C$5000,$B$2:$B$5000,"&gt;"&amp;EDATE(B2,-12),$B$2:$B$5000,"&lt;="&amp;B2))</f>
        <v/>
      </c>
      <c r="F2" s="13">
        <f>INDEX(France[% Change],ROWS(France[% Change]),1)</f>
        <v>-1.4000000000000057</v>
      </c>
      <c r="G2" s="44">
        <f>INDEX(France[12 Mth Rolling Avg.],ROWS(France[12 Mth Rolling Avg.]),1)</f>
        <v>50.708333333333336</v>
      </c>
    </row>
    <row r="3" spans="1:7" x14ac:dyDescent="0.25">
      <c r="A3" t="s">
        <v>13</v>
      </c>
      <c r="B3" s="2">
        <v>40664</v>
      </c>
      <c r="C3" s="7">
        <v>54.9</v>
      </c>
      <c r="D3" s="7">
        <f>C3-C2</f>
        <v>-2.6000000000000014</v>
      </c>
      <c r="E3" s="7" t="str">
        <f t="shared" si="0"/>
        <v/>
      </c>
    </row>
    <row r="4" spans="1:7" x14ac:dyDescent="0.25">
      <c r="A4" t="s">
        <v>13</v>
      </c>
      <c r="B4" s="2">
        <v>40695</v>
      </c>
      <c r="C4" s="7">
        <v>52.5</v>
      </c>
      <c r="D4" s="7">
        <f t="shared" ref="D4:D67" si="1">C4-C3</f>
        <v>-2.3999999999999986</v>
      </c>
      <c r="E4" s="7" t="str">
        <f t="shared" si="0"/>
        <v/>
      </c>
    </row>
    <row r="5" spans="1:7" x14ac:dyDescent="0.25">
      <c r="A5" t="s">
        <v>13</v>
      </c>
      <c r="B5" s="2">
        <v>40725</v>
      </c>
      <c r="C5" s="7">
        <v>50.5</v>
      </c>
      <c r="D5" s="7">
        <f t="shared" si="1"/>
        <v>-2</v>
      </c>
      <c r="E5" s="7" t="str">
        <f t="shared" si="0"/>
        <v/>
      </c>
    </row>
    <row r="6" spans="1:7" x14ac:dyDescent="0.25">
      <c r="A6" t="s">
        <v>13</v>
      </c>
      <c r="B6" s="2">
        <v>40756</v>
      </c>
      <c r="C6" s="7">
        <v>49.1</v>
      </c>
      <c r="D6" s="7">
        <f t="shared" si="1"/>
        <v>-1.3999999999999986</v>
      </c>
      <c r="E6" s="7" t="str">
        <f t="shared" si="0"/>
        <v/>
      </c>
    </row>
    <row r="7" spans="1:7" x14ac:dyDescent="0.25">
      <c r="A7" t="s">
        <v>13</v>
      </c>
      <c r="B7" s="2">
        <v>40787</v>
      </c>
      <c r="C7" s="7">
        <v>48.2</v>
      </c>
      <c r="D7" s="7">
        <f t="shared" si="1"/>
        <v>-0.89999999999999858</v>
      </c>
      <c r="E7" s="7" t="str">
        <f t="shared" si="0"/>
        <v/>
      </c>
    </row>
    <row r="8" spans="1:7" x14ac:dyDescent="0.25">
      <c r="A8" t="s">
        <v>13</v>
      </c>
      <c r="B8" s="2">
        <v>44184</v>
      </c>
      <c r="C8" s="7">
        <v>50.3</v>
      </c>
      <c r="D8" s="7">
        <f t="shared" si="1"/>
        <v>2.0999999999999943</v>
      </c>
      <c r="E8" s="7" t="str">
        <f t="shared" si="0"/>
        <v/>
      </c>
    </row>
    <row r="9" spans="1:7" x14ac:dyDescent="0.25">
      <c r="B9" s="2">
        <v>40848</v>
      </c>
      <c r="C9" s="7">
        <v>47.3</v>
      </c>
      <c r="D9" s="7">
        <f t="shared" si="1"/>
        <v>-3</v>
      </c>
      <c r="E9" s="7" t="str">
        <f t="shared" si="0"/>
        <v/>
      </c>
    </row>
    <row r="10" spans="1:7" x14ac:dyDescent="0.25">
      <c r="B10" s="2">
        <v>40878</v>
      </c>
      <c r="C10" s="7">
        <v>48.9</v>
      </c>
      <c r="D10" s="7">
        <f t="shared" si="1"/>
        <v>1.6000000000000014</v>
      </c>
      <c r="E10" s="7" t="str">
        <f t="shared" si="0"/>
        <v/>
      </c>
    </row>
    <row r="11" spans="1:7" x14ac:dyDescent="0.25">
      <c r="B11" s="2">
        <v>40909</v>
      </c>
      <c r="C11" s="7">
        <v>48.5</v>
      </c>
      <c r="D11" s="7">
        <f t="shared" si="1"/>
        <v>-0.39999999999999858</v>
      </c>
      <c r="E11" s="7" t="str">
        <f t="shared" si="0"/>
        <v/>
      </c>
    </row>
    <row r="12" spans="1:7" x14ac:dyDescent="0.25">
      <c r="B12" s="2">
        <v>40940</v>
      </c>
      <c r="C12" s="7">
        <v>50</v>
      </c>
      <c r="D12" s="7">
        <f t="shared" si="1"/>
        <v>1.5</v>
      </c>
      <c r="E12" s="7" t="str">
        <f t="shared" si="0"/>
        <v/>
      </c>
    </row>
    <row r="13" spans="1:7" x14ac:dyDescent="0.25">
      <c r="B13" s="2">
        <v>40969</v>
      </c>
      <c r="C13" s="7">
        <v>46.7</v>
      </c>
      <c r="D13" s="7">
        <f t="shared" si="1"/>
        <v>-3.2999999999999972</v>
      </c>
      <c r="E13" s="7">
        <f t="shared" si="0"/>
        <v>50.372727272727275</v>
      </c>
    </row>
    <row r="14" spans="1:7" x14ac:dyDescent="0.25">
      <c r="B14" s="2">
        <v>41000</v>
      </c>
      <c r="C14" s="7">
        <v>46.9</v>
      </c>
      <c r="D14" s="7">
        <f t="shared" si="1"/>
        <v>0.19999999999999574</v>
      </c>
      <c r="E14" s="7">
        <f t="shared" si="0"/>
        <v>49.409090909090907</v>
      </c>
    </row>
    <row r="15" spans="1:7" x14ac:dyDescent="0.25">
      <c r="B15" s="2">
        <v>41030</v>
      </c>
      <c r="C15" s="7">
        <v>44.7</v>
      </c>
      <c r="D15" s="7">
        <f t="shared" si="1"/>
        <v>-2.1999999999999957</v>
      </c>
      <c r="E15" s="7">
        <f t="shared" si="0"/>
        <v>48.481818181818177</v>
      </c>
    </row>
    <row r="16" spans="1:7" x14ac:dyDescent="0.25">
      <c r="B16" s="2">
        <v>41061</v>
      </c>
      <c r="C16" s="7">
        <v>45.2</v>
      </c>
      <c r="D16" s="7">
        <f t="shared" si="1"/>
        <v>0.5</v>
      </c>
      <c r="E16" s="7">
        <f t="shared" si="0"/>
        <v>47.81818181818182</v>
      </c>
    </row>
    <row r="17" spans="2:5" x14ac:dyDescent="0.25">
      <c r="B17" s="2">
        <v>41091</v>
      </c>
      <c r="C17" s="7">
        <v>43.4</v>
      </c>
      <c r="D17" s="7">
        <f t="shared" si="1"/>
        <v>-1.8000000000000043</v>
      </c>
      <c r="E17" s="7">
        <f t="shared" si="0"/>
        <v>47.172727272727272</v>
      </c>
    </row>
    <row r="18" spans="2:5" x14ac:dyDescent="0.25">
      <c r="B18" s="2">
        <v>41122</v>
      </c>
      <c r="C18" s="7">
        <v>46</v>
      </c>
      <c r="D18" s="7">
        <f t="shared" si="1"/>
        <v>2.6000000000000014</v>
      </c>
      <c r="E18" s="7">
        <f t="shared" si="0"/>
        <v>46.890909090909084</v>
      </c>
    </row>
    <row r="19" spans="2:5" x14ac:dyDescent="0.25">
      <c r="B19" s="2">
        <v>41153</v>
      </c>
      <c r="C19" s="7">
        <v>42.7</v>
      </c>
      <c r="D19" s="7">
        <f t="shared" si="1"/>
        <v>-3.2999999999999972</v>
      </c>
      <c r="E19" s="7">
        <f t="shared" si="0"/>
        <v>46.390909090909084</v>
      </c>
    </row>
    <row r="20" spans="2:5" x14ac:dyDescent="0.25">
      <c r="B20" s="2">
        <v>41183</v>
      </c>
      <c r="C20" s="7">
        <v>43.7</v>
      </c>
      <c r="D20" s="7">
        <f t="shared" si="1"/>
        <v>1</v>
      </c>
      <c r="E20" s="7">
        <f t="shared" si="0"/>
        <v>46.166666666666657</v>
      </c>
    </row>
    <row r="21" spans="2:5" x14ac:dyDescent="0.25">
      <c r="B21" s="2">
        <v>41214</v>
      </c>
      <c r="C21" s="7">
        <v>44.5</v>
      </c>
      <c r="D21" s="7">
        <f t="shared" si="1"/>
        <v>0.79999999999999716</v>
      </c>
      <c r="E21" s="7">
        <f t="shared" si="0"/>
        <v>45.933333333333337</v>
      </c>
    </row>
    <row r="22" spans="2:5" x14ac:dyDescent="0.25">
      <c r="B22" s="2">
        <v>41244</v>
      </c>
      <c r="C22" s="7">
        <v>44.6</v>
      </c>
      <c r="D22" s="7">
        <f t="shared" si="1"/>
        <v>0.10000000000000142</v>
      </c>
      <c r="E22" s="7">
        <f t="shared" si="0"/>
        <v>45.574999999999996</v>
      </c>
    </row>
    <row r="23" spans="2:5" x14ac:dyDescent="0.25">
      <c r="B23" s="2">
        <v>41275</v>
      </c>
      <c r="C23" s="7">
        <v>42.9</v>
      </c>
      <c r="D23" s="7">
        <f t="shared" si="1"/>
        <v>-1.7000000000000028</v>
      </c>
      <c r="E23" s="7">
        <f t="shared" si="0"/>
        <v>45.108333333333327</v>
      </c>
    </row>
    <row r="24" spans="2:5" x14ac:dyDescent="0.25">
      <c r="B24" s="2">
        <v>41306</v>
      </c>
      <c r="C24" s="7">
        <v>43.9</v>
      </c>
      <c r="D24" s="7">
        <f t="shared" si="1"/>
        <v>1</v>
      </c>
      <c r="E24" s="7">
        <f t="shared" si="0"/>
        <v>44.599999999999994</v>
      </c>
    </row>
    <row r="25" spans="2:5" x14ac:dyDescent="0.25">
      <c r="B25" s="2">
        <v>41334</v>
      </c>
      <c r="C25" s="7">
        <v>44</v>
      </c>
      <c r="D25" s="7">
        <f t="shared" si="1"/>
        <v>0.10000000000000142</v>
      </c>
      <c r="E25" s="7">
        <f t="shared" si="0"/>
        <v>44.375</v>
      </c>
    </row>
    <row r="26" spans="2:5" x14ac:dyDescent="0.25">
      <c r="B26" s="2">
        <v>41365</v>
      </c>
      <c r="C26" s="7">
        <v>44.4</v>
      </c>
      <c r="D26" s="7">
        <f t="shared" si="1"/>
        <v>0.39999999999999858</v>
      </c>
      <c r="E26" s="7">
        <f t="shared" si="0"/>
        <v>44.166666666666664</v>
      </c>
    </row>
    <row r="27" spans="2:5" x14ac:dyDescent="0.25">
      <c r="B27" s="2">
        <v>41395</v>
      </c>
      <c r="C27" s="7">
        <v>46.4</v>
      </c>
      <c r="D27" s="7">
        <f t="shared" si="1"/>
        <v>2</v>
      </c>
      <c r="E27" s="7">
        <f t="shared" si="0"/>
        <v>44.30833333333333</v>
      </c>
    </row>
    <row r="28" spans="2:5" x14ac:dyDescent="0.25">
      <c r="B28" s="2">
        <v>41426</v>
      </c>
      <c r="C28" s="7">
        <v>48.4</v>
      </c>
      <c r="D28" s="7">
        <f t="shared" si="1"/>
        <v>2</v>
      </c>
      <c r="E28" s="7">
        <f t="shared" si="0"/>
        <v>44.574999999999996</v>
      </c>
    </row>
    <row r="29" spans="2:5" x14ac:dyDescent="0.25">
      <c r="B29" s="2">
        <v>41456</v>
      </c>
      <c r="C29" s="7">
        <v>49.7</v>
      </c>
      <c r="D29" s="7">
        <f t="shared" si="1"/>
        <v>1.3000000000000043</v>
      </c>
      <c r="E29" s="7">
        <f t="shared" si="0"/>
        <v>45.099999999999994</v>
      </c>
    </row>
    <row r="30" spans="2:5" x14ac:dyDescent="0.25">
      <c r="B30" s="2">
        <v>41487</v>
      </c>
      <c r="C30" s="7">
        <v>49.7</v>
      </c>
      <c r="D30" s="7">
        <f t="shared" si="1"/>
        <v>0</v>
      </c>
      <c r="E30" s="7">
        <f t="shared" si="0"/>
        <v>45.408333333333331</v>
      </c>
    </row>
    <row r="31" spans="2:5" x14ac:dyDescent="0.25">
      <c r="B31" s="2">
        <v>41518</v>
      </c>
      <c r="C31" s="7">
        <v>49.8</v>
      </c>
      <c r="D31" s="7">
        <f t="shared" si="1"/>
        <v>9.9999999999994316E-2</v>
      </c>
      <c r="E31" s="7">
        <f t="shared" si="0"/>
        <v>45.999999999999993</v>
      </c>
    </row>
    <row r="32" spans="2:5" x14ac:dyDescent="0.25">
      <c r="B32" s="2">
        <v>41548</v>
      </c>
      <c r="C32" s="7">
        <v>49.1</v>
      </c>
      <c r="D32" s="7">
        <f t="shared" si="1"/>
        <v>-0.69999999999999574</v>
      </c>
      <c r="E32" s="7">
        <f t="shared" si="0"/>
        <v>46.449999999999996</v>
      </c>
    </row>
    <row r="33" spans="2:5" x14ac:dyDescent="0.25">
      <c r="B33" s="2">
        <v>41579</v>
      </c>
      <c r="C33" s="7">
        <v>48.4</v>
      </c>
      <c r="D33" s="7">
        <f t="shared" si="1"/>
        <v>-0.70000000000000284</v>
      </c>
      <c r="E33" s="7">
        <f t="shared" si="0"/>
        <v>46.774999999999999</v>
      </c>
    </row>
    <row r="34" spans="2:5" x14ac:dyDescent="0.25">
      <c r="B34" s="2">
        <v>41609</v>
      </c>
      <c r="C34" s="7">
        <v>47</v>
      </c>
      <c r="D34" s="7">
        <f t="shared" si="1"/>
        <v>-1.3999999999999986</v>
      </c>
      <c r="E34" s="7">
        <f t="shared" ref="E34:E65" si="2">IF(ROW(A34)&lt;13,"",AVERAGEIFS($C$2:$C$5000,$B$2:$B$5000,"&gt;"&amp;EDATE(B34,-12),$B$2:$B$5000,"&lt;="&amp;B34))</f>
        <v>46.975000000000001</v>
      </c>
    </row>
    <row r="35" spans="2:5" x14ac:dyDescent="0.25">
      <c r="B35" s="2">
        <v>41640</v>
      </c>
      <c r="C35" s="7">
        <v>49.3</v>
      </c>
      <c r="D35" s="7">
        <f t="shared" si="1"/>
        <v>2.2999999999999972</v>
      </c>
      <c r="E35" s="7">
        <f t="shared" si="2"/>
        <v>47.508333333333326</v>
      </c>
    </row>
    <row r="36" spans="2:5" x14ac:dyDescent="0.25">
      <c r="B36" s="2">
        <v>41671</v>
      </c>
      <c r="C36" s="7">
        <v>49.7</v>
      </c>
      <c r="D36" s="7">
        <f t="shared" si="1"/>
        <v>0.40000000000000568</v>
      </c>
      <c r="E36" s="7">
        <f t="shared" si="2"/>
        <v>47.991666666666674</v>
      </c>
    </row>
    <row r="37" spans="2:5" x14ac:dyDescent="0.25">
      <c r="B37" s="2">
        <v>41699</v>
      </c>
      <c r="C37" s="7">
        <v>52.1</v>
      </c>
      <c r="D37" s="7">
        <f t="shared" si="1"/>
        <v>2.3999999999999986</v>
      </c>
      <c r="E37" s="7">
        <f t="shared" si="2"/>
        <v>48.666666666666664</v>
      </c>
    </row>
    <row r="38" spans="2:5" x14ac:dyDescent="0.25">
      <c r="B38" s="2">
        <v>41730</v>
      </c>
      <c r="C38" s="7">
        <v>51.2</v>
      </c>
      <c r="D38" s="7">
        <f t="shared" si="1"/>
        <v>-0.89999999999999858</v>
      </c>
      <c r="E38" s="7">
        <f t="shared" si="2"/>
        <v>49.233333333333341</v>
      </c>
    </row>
    <row r="39" spans="2:5" x14ac:dyDescent="0.25">
      <c r="B39" s="2">
        <v>41760</v>
      </c>
      <c r="C39" s="7">
        <v>49.6</v>
      </c>
      <c r="D39" s="7">
        <f t="shared" si="1"/>
        <v>-1.6000000000000014</v>
      </c>
      <c r="E39" s="7">
        <f t="shared" si="2"/>
        <v>49.500000000000007</v>
      </c>
    </row>
    <row r="40" spans="2:5" x14ac:dyDescent="0.25">
      <c r="B40" s="2">
        <v>41791</v>
      </c>
      <c r="C40" s="7">
        <v>48.2</v>
      </c>
      <c r="D40" s="7">
        <f t="shared" si="1"/>
        <v>-1.3999999999999986</v>
      </c>
      <c r="E40" s="7">
        <f t="shared" si="2"/>
        <v>49.483333333333341</v>
      </c>
    </row>
    <row r="41" spans="2:5" x14ac:dyDescent="0.25">
      <c r="B41" s="2">
        <v>41821</v>
      </c>
      <c r="C41" s="7">
        <v>47.8</v>
      </c>
      <c r="D41" s="7">
        <f t="shared" si="1"/>
        <v>-0.40000000000000568</v>
      </c>
      <c r="E41" s="7">
        <f t="shared" si="2"/>
        <v>49.324999999999996</v>
      </c>
    </row>
    <row r="42" spans="2:5" x14ac:dyDescent="0.25">
      <c r="B42" s="2">
        <v>41852</v>
      </c>
      <c r="C42" s="7">
        <v>46.9</v>
      </c>
      <c r="D42" s="7">
        <f t="shared" si="1"/>
        <v>-0.89999999999999858</v>
      </c>
      <c r="E42" s="7">
        <f t="shared" si="2"/>
        <v>49.091666666666669</v>
      </c>
    </row>
    <row r="43" spans="2:5" x14ac:dyDescent="0.25">
      <c r="B43" s="2">
        <v>41883</v>
      </c>
      <c r="C43" s="7">
        <v>48.8</v>
      </c>
      <c r="D43" s="7">
        <f t="shared" si="1"/>
        <v>1.8999999999999986</v>
      </c>
      <c r="E43" s="7">
        <f t="shared" si="2"/>
        <v>49.008333333333333</v>
      </c>
    </row>
    <row r="44" spans="2:5" x14ac:dyDescent="0.25">
      <c r="B44" s="2">
        <v>41913</v>
      </c>
      <c r="C44" s="7">
        <v>48.5</v>
      </c>
      <c r="D44" s="7">
        <f t="shared" si="1"/>
        <v>-0.29999999999999716</v>
      </c>
      <c r="E44" s="7">
        <f t="shared" si="2"/>
        <v>48.958333333333336</v>
      </c>
    </row>
    <row r="45" spans="2:5" x14ac:dyDescent="0.25">
      <c r="B45" s="2">
        <v>41944</v>
      </c>
      <c r="C45" s="7">
        <v>48.4</v>
      </c>
      <c r="D45" s="7">
        <f t="shared" si="1"/>
        <v>-0.10000000000000142</v>
      </c>
      <c r="E45" s="7">
        <f t="shared" si="2"/>
        <v>48.958333333333336</v>
      </c>
    </row>
    <row r="46" spans="2:5" x14ac:dyDescent="0.25">
      <c r="B46" s="2">
        <v>41974</v>
      </c>
      <c r="C46" s="7">
        <v>47.5</v>
      </c>
      <c r="D46" s="7">
        <f t="shared" si="1"/>
        <v>-0.89999999999999858</v>
      </c>
      <c r="E46" s="7">
        <f t="shared" si="2"/>
        <v>49</v>
      </c>
    </row>
    <row r="47" spans="2:5" x14ac:dyDescent="0.25">
      <c r="B47" s="2">
        <v>42005</v>
      </c>
      <c r="C47" s="7">
        <v>49.2</v>
      </c>
      <c r="D47" s="7">
        <f t="shared" si="1"/>
        <v>1.7000000000000028</v>
      </c>
      <c r="E47" s="7">
        <f t="shared" si="2"/>
        <v>48.991666666666674</v>
      </c>
    </row>
    <row r="48" spans="2:5" x14ac:dyDescent="0.25">
      <c r="B48" s="2">
        <v>42036</v>
      </c>
      <c r="C48" s="7">
        <v>47.6</v>
      </c>
      <c r="D48" s="7">
        <f t="shared" si="1"/>
        <v>-1.6000000000000014</v>
      </c>
      <c r="E48" s="7">
        <f t="shared" si="2"/>
        <v>48.81666666666667</v>
      </c>
    </row>
    <row r="49" spans="2:5" x14ac:dyDescent="0.25">
      <c r="B49" s="2">
        <v>42064</v>
      </c>
      <c r="C49" s="7">
        <v>48.8</v>
      </c>
      <c r="D49" s="7">
        <f t="shared" si="1"/>
        <v>1.1999999999999957</v>
      </c>
      <c r="E49" s="7">
        <f t="shared" si="2"/>
        <v>48.541666666666657</v>
      </c>
    </row>
    <row r="50" spans="2:5" x14ac:dyDescent="0.25">
      <c r="B50" s="2">
        <v>42095</v>
      </c>
      <c r="C50" s="7">
        <v>48</v>
      </c>
      <c r="D50" s="7">
        <f t="shared" si="1"/>
        <v>-0.79999999999999716</v>
      </c>
      <c r="E50" s="7">
        <f t="shared" si="2"/>
        <v>48.274999999999999</v>
      </c>
    </row>
    <row r="51" spans="2:5" x14ac:dyDescent="0.25">
      <c r="B51" s="2">
        <v>42125</v>
      </c>
      <c r="C51" s="7">
        <v>49.4</v>
      </c>
      <c r="D51" s="7">
        <f t="shared" si="1"/>
        <v>1.3999999999999986</v>
      </c>
      <c r="E51" s="7">
        <f t="shared" si="2"/>
        <v>48.258333333333333</v>
      </c>
    </row>
    <row r="52" spans="2:5" x14ac:dyDescent="0.25">
      <c r="B52" s="2">
        <v>42156</v>
      </c>
      <c r="C52" s="7">
        <v>50.7</v>
      </c>
      <c r="D52" s="7">
        <f t="shared" si="1"/>
        <v>1.3000000000000043</v>
      </c>
      <c r="E52" s="7">
        <f t="shared" si="2"/>
        <v>48.466666666666669</v>
      </c>
    </row>
    <row r="53" spans="2:5" x14ac:dyDescent="0.25">
      <c r="B53" s="2">
        <v>42186</v>
      </c>
      <c r="C53" s="7">
        <v>49.6</v>
      </c>
      <c r="D53" s="7">
        <f t="shared" si="1"/>
        <v>-1.1000000000000014</v>
      </c>
      <c r="E53" s="7">
        <f t="shared" si="2"/>
        <v>48.616666666666674</v>
      </c>
    </row>
    <row r="54" spans="2:5" x14ac:dyDescent="0.25">
      <c r="B54" s="2">
        <v>42217</v>
      </c>
      <c r="C54" s="7">
        <v>48.3</v>
      </c>
      <c r="D54" s="7">
        <f t="shared" si="1"/>
        <v>-1.3000000000000043</v>
      </c>
      <c r="E54" s="7">
        <f t="shared" si="2"/>
        <v>48.733333333333327</v>
      </c>
    </row>
    <row r="55" spans="2:5" x14ac:dyDescent="0.25">
      <c r="B55" s="2">
        <v>42248</v>
      </c>
      <c r="C55" s="7">
        <v>50.6</v>
      </c>
      <c r="D55" s="7">
        <f t="shared" si="1"/>
        <v>2.3000000000000043</v>
      </c>
      <c r="E55" s="7">
        <f t="shared" si="2"/>
        <v>48.883333333333333</v>
      </c>
    </row>
    <row r="56" spans="2:5" x14ac:dyDescent="0.25">
      <c r="B56" s="2">
        <v>42278</v>
      </c>
      <c r="C56" s="7">
        <v>50.6</v>
      </c>
      <c r="D56" s="7">
        <f t="shared" si="1"/>
        <v>0</v>
      </c>
      <c r="E56" s="7">
        <f t="shared" si="2"/>
        <v>49.058333333333337</v>
      </c>
    </row>
    <row r="57" spans="2:5" x14ac:dyDescent="0.25">
      <c r="B57" s="2">
        <v>42309</v>
      </c>
      <c r="C57" s="7">
        <v>50.6</v>
      </c>
      <c r="D57" s="7">
        <f t="shared" si="1"/>
        <v>0</v>
      </c>
      <c r="E57" s="7">
        <f t="shared" si="2"/>
        <v>49.241666666666674</v>
      </c>
    </row>
    <row r="58" spans="2:5" x14ac:dyDescent="0.25">
      <c r="B58" s="2">
        <v>42339</v>
      </c>
      <c r="C58" s="7">
        <v>51.4</v>
      </c>
      <c r="D58" s="7">
        <f t="shared" si="1"/>
        <v>0.79999999999999716</v>
      </c>
      <c r="E58" s="7">
        <f t="shared" si="2"/>
        <v>49.56666666666667</v>
      </c>
    </row>
    <row r="59" spans="2:5" x14ac:dyDescent="0.25">
      <c r="B59" s="2">
        <v>42370</v>
      </c>
      <c r="C59" s="7">
        <v>50</v>
      </c>
      <c r="D59" s="7">
        <f t="shared" si="1"/>
        <v>-1.3999999999999986</v>
      </c>
      <c r="E59" s="7">
        <f t="shared" si="2"/>
        <v>49.633333333333347</v>
      </c>
    </row>
    <row r="60" spans="2:5" x14ac:dyDescent="0.25">
      <c r="B60" s="2">
        <v>42401</v>
      </c>
      <c r="C60" s="7">
        <v>50.2</v>
      </c>
      <c r="D60" s="7">
        <f t="shared" si="1"/>
        <v>0.20000000000000284</v>
      </c>
      <c r="E60" s="7">
        <f t="shared" si="2"/>
        <v>49.85</v>
      </c>
    </row>
    <row r="61" spans="2:5" x14ac:dyDescent="0.25">
      <c r="B61" s="2">
        <v>42430</v>
      </c>
      <c r="C61" s="7">
        <v>49.6</v>
      </c>
      <c r="D61" s="7">
        <f t="shared" si="1"/>
        <v>-0.60000000000000142</v>
      </c>
      <c r="E61" s="7">
        <f t="shared" si="2"/>
        <v>49.916666666666679</v>
      </c>
    </row>
    <row r="62" spans="2:5" x14ac:dyDescent="0.25">
      <c r="B62" s="2">
        <v>42461</v>
      </c>
      <c r="C62" s="7">
        <v>48</v>
      </c>
      <c r="D62" s="7">
        <f t="shared" si="1"/>
        <v>-1.6000000000000014</v>
      </c>
      <c r="E62" s="7">
        <f t="shared" si="2"/>
        <v>49.916666666666664</v>
      </c>
    </row>
    <row r="63" spans="2:5" x14ac:dyDescent="0.25">
      <c r="B63" s="2">
        <v>42491</v>
      </c>
      <c r="C63" s="7">
        <v>48.4</v>
      </c>
      <c r="D63" s="7">
        <f t="shared" si="1"/>
        <v>0.39999999999999858</v>
      </c>
      <c r="E63" s="7">
        <f t="shared" si="2"/>
        <v>49.833333333333336</v>
      </c>
    </row>
    <row r="64" spans="2:5" x14ac:dyDescent="0.25">
      <c r="B64" s="2">
        <v>42522</v>
      </c>
      <c r="C64" s="7">
        <v>48.3</v>
      </c>
      <c r="D64" s="7">
        <f t="shared" si="1"/>
        <v>-0.10000000000000142</v>
      </c>
      <c r="E64" s="7">
        <f t="shared" si="2"/>
        <v>49.633333333333326</v>
      </c>
    </row>
    <row r="65" spans="2:5" x14ac:dyDescent="0.25">
      <c r="B65" s="2">
        <v>42552</v>
      </c>
      <c r="C65" s="7">
        <v>48.6</v>
      </c>
      <c r="D65" s="7">
        <f t="shared" si="1"/>
        <v>0.30000000000000426</v>
      </c>
      <c r="E65" s="7">
        <f t="shared" si="2"/>
        <v>49.550000000000004</v>
      </c>
    </row>
    <row r="66" spans="2:5" x14ac:dyDescent="0.25">
      <c r="B66" s="2">
        <v>42583</v>
      </c>
      <c r="C66" s="7">
        <v>48.3</v>
      </c>
      <c r="D66" s="7">
        <f t="shared" si="1"/>
        <v>-0.30000000000000426</v>
      </c>
      <c r="E66" s="7">
        <f t="shared" ref="E66:E97" si="3">IF(ROW(A66)&lt;13,"",AVERAGEIFS($C$2:$C$5000,$B$2:$B$5000,"&gt;"&amp;EDATE(B66,-12),$B$2:$B$5000,"&lt;="&amp;B66))</f>
        <v>49.550000000000004</v>
      </c>
    </row>
    <row r="67" spans="2:5" x14ac:dyDescent="0.25">
      <c r="B67" s="2">
        <v>42614</v>
      </c>
      <c r="C67" s="7">
        <v>49.7</v>
      </c>
      <c r="D67" s="7">
        <f t="shared" si="1"/>
        <v>1.4000000000000057</v>
      </c>
      <c r="E67" s="7">
        <f t="shared" si="3"/>
        <v>49.475000000000001</v>
      </c>
    </row>
    <row r="68" spans="2:5" x14ac:dyDescent="0.25">
      <c r="B68" s="2">
        <v>42644</v>
      </c>
      <c r="C68" s="7">
        <v>51.8</v>
      </c>
      <c r="D68" s="7">
        <f t="shared" ref="D68:D106" si="4">C68-C67</f>
        <v>2.0999999999999943</v>
      </c>
      <c r="E68" s="7">
        <f t="shared" si="3"/>
        <v>49.574999999999996</v>
      </c>
    </row>
    <row r="69" spans="2:5" x14ac:dyDescent="0.25">
      <c r="B69" s="2">
        <v>42675</v>
      </c>
      <c r="C69" s="7">
        <v>51.7</v>
      </c>
      <c r="D69" s="7">
        <f t="shared" si="4"/>
        <v>-9.9999999999994316E-2</v>
      </c>
      <c r="E69" s="7">
        <f t="shared" si="3"/>
        <v>49.666666666666679</v>
      </c>
    </row>
    <row r="70" spans="2:5" x14ac:dyDescent="0.25">
      <c r="B70" s="2">
        <v>42705</v>
      </c>
      <c r="C70" s="7">
        <v>53.5</v>
      </c>
      <c r="D70" s="7">
        <f t="shared" si="4"/>
        <v>1.7999999999999972</v>
      </c>
      <c r="E70" s="7">
        <f t="shared" si="3"/>
        <v>49.841666666666669</v>
      </c>
    </row>
    <row r="71" spans="2:5" x14ac:dyDescent="0.25">
      <c r="B71" s="2">
        <v>42736</v>
      </c>
      <c r="C71" s="7">
        <v>53.6</v>
      </c>
      <c r="D71" s="7">
        <f t="shared" si="4"/>
        <v>0.10000000000000142</v>
      </c>
      <c r="E71" s="7">
        <f t="shared" si="3"/>
        <v>50.141666666666673</v>
      </c>
    </row>
    <row r="72" spans="2:5" x14ac:dyDescent="0.25">
      <c r="B72" s="2">
        <v>42767</v>
      </c>
      <c r="C72" s="7">
        <v>52.2</v>
      </c>
      <c r="D72" s="7">
        <f t="shared" si="4"/>
        <v>-1.3999999999999986</v>
      </c>
      <c r="E72" s="7">
        <f t="shared" si="3"/>
        <v>50.308333333333337</v>
      </c>
    </row>
    <row r="73" spans="2:5" x14ac:dyDescent="0.25">
      <c r="B73" s="2">
        <v>42795</v>
      </c>
      <c r="C73" s="7">
        <v>53.3</v>
      </c>
      <c r="D73" s="7">
        <f t="shared" si="4"/>
        <v>1.0999999999999943</v>
      </c>
      <c r="E73" s="7">
        <f t="shared" si="3"/>
        <v>50.616666666666667</v>
      </c>
    </row>
    <row r="74" spans="2:5" x14ac:dyDescent="0.25">
      <c r="B74" s="2">
        <v>42826</v>
      </c>
      <c r="C74" s="7">
        <v>55.1</v>
      </c>
      <c r="D74" s="7">
        <f t="shared" si="4"/>
        <v>1.8000000000000043</v>
      </c>
      <c r="E74" s="7">
        <f t="shared" si="3"/>
        <v>51.208333333333336</v>
      </c>
    </row>
    <row r="75" spans="2:5" x14ac:dyDescent="0.25">
      <c r="B75" s="2">
        <v>42856</v>
      </c>
      <c r="C75" s="7">
        <v>53.8</v>
      </c>
      <c r="D75" s="7">
        <f t="shared" si="4"/>
        <v>-1.3000000000000043</v>
      </c>
      <c r="E75" s="7">
        <f t="shared" si="3"/>
        <v>51.658333333333331</v>
      </c>
    </row>
    <row r="76" spans="2:5" x14ac:dyDescent="0.25">
      <c r="B76" s="2">
        <v>42887</v>
      </c>
      <c r="C76" s="7">
        <v>54.8</v>
      </c>
      <c r="D76" s="7">
        <f t="shared" si="4"/>
        <v>1</v>
      </c>
      <c r="E76" s="7">
        <f t="shared" si="3"/>
        <v>52.199999999999996</v>
      </c>
    </row>
    <row r="77" spans="2:5" x14ac:dyDescent="0.25">
      <c r="B77" s="2">
        <v>42917</v>
      </c>
      <c r="C77" s="7">
        <v>54.9</v>
      </c>
      <c r="D77" s="7">
        <f t="shared" si="4"/>
        <v>0.10000000000000142</v>
      </c>
      <c r="E77" s="7">
        <f t="shared" si="3"/>
        <v>52.724999999999994</v>
      </c>
    </row>
    <row r="78" spans="2:5" x14ac:dyDescent="0.25">
      <c r="B78" s="2">
        <v>42948</v>
      </c>
      <c r="C78" s="7">
        <v>55.8</v>
      </c>
      <c r="D78" s="7">
        <f t="shared" si="4"/>
        <v>0.89999999999999858</v>
      </c>
      <c r="E78" s="7">
        <f t="shared" si="3"/>
        <v>53.349999999999994</v>
      </c>
    </row>
    <row r="79" spans="2:5" x14ac:dyDescent="0.25">
      <c r="B79" s="2">
        <v>42979</v>
      </c>
      <c r="C79" s="7">
        <v>56.1</v>
      </c>
      <c r="D79" s="7">
        <f t="shared" si="4"/>
        <v>0.30000000000000426</v>
      </c>
      <c r="E79" s="7">
        <f t="shared" si="3"/>
        <v>53.883333333333333</v>
      </c>
    </row>
    <row r="80" spans="2:5" x14ac:dyDescent="0.25">
      <c r="B80" s="2">
        <v>43009</v>
      </c>
      <c r="C80" s="7">
        <v>56.1</v>
      </c>
      <c r="D80" s="7">
        <f t="shared" si="4"/>
        <v>0</v>
      </c>
      <c r="E80" s="7">
        <f t="shared" si="3"/>
        <v>54.241666666666674</v>
      </c>
    </row>
    <row r="81" spans="2:5" x14ac:dyDescent="0.25">
      <c r="B81" s="2">
        <v>43040</v>
      </c>
      <c r="C81" s="7">
        <v>57.7</v>
      </c>
      <c r="D81" s="7">
        <f t="shared" si="4"/>
        <v>1.6000000000000014</v>
      </c>
      <c r="E81" s="7">
        <f t="shared" si="3"/>
        <v>54.741666666666674</v>
      </c>
    </row>
    <row r="82" spans="2:5" x14ac:dyDescent="0.25">
      <c r="B82" s="2">
        <v>43070</v>
      </c>
      <c r="C82" s="7">
        <v>58.8</v>
      </c>
      <c r="D82" s="7">
        <f t="shared" si="4"/>
        <v>1.0999999999999943</v>
      </c>
      <c r="E82" s="7">
        <f t="shared" si="3"/>
        <v>55.183333333333337</v>
      </c>
    </row>
    <row r="83" spans="2:5" x14ac:dyDescent="0.25">
      <c r="B83" s="2">
        <v>43101</v>
      </c>
      <c r="C83" s="7">
        <v>58.4</v>
      </c>
      <c r="D83" s="7">
        <f t="shared" si="4"/>
        <v>-0.39999999999999858</v>
      </c>
      <c r="E83" s="7">
        <f t="shared" si="3"/>
        <v>55.583333333333336</v>
      </c>
    </row>
    <row r="84" spans="2:5" x14ac:dyDescent="0.25">
      <c r="B84" s="2">
        <v>43132</v>
      </c>
      <c r="C84" s="7">
        <v>55.9</v>
      </c>
      <c r="D84" s="7">
        <f t="shared" si="4"/>
        <v>-2.5</v>
      </c>
      <c r="E84" s="7">
        <f t="shared" si="3"/>
        <v>55.891666666666659</v>
      </c>
    </row>
    <row r="85" spans="2:5" x14ac:dyDescent="0.25">
      <c r="B85" s="2">
        <v>43160</v>
      </c>
      <c r="C85" s="7">
        <v>53.7</v>
      </c>
      <c r="D85" s="7">
        <f t="shared" si="4"/>
        <v>-2.1999999999999957</v>
      </c>
      <c r="E85" s="7">
        <f t="shared" si="3"/>
        <v>55.925000000000004</v>
      </c>
    </row>
    <row r="86" spans="2:5" x14ac:dyDescent="0.25">
      <c r="B86" s="2">
        <v>43191</v>
      </c>
      <c r="C86" s="7">
        <v>53.8</v>
      </c>
      <c r="D86" s="7">
        <f t="shared" si="4"/>
        <v>9.9999999999994316E-2</v>
      </c>
      <c r="E86" s="7">
        <f t="shared" si="3"/>
        <v>55.81666666666667</v>
      </c>
    </row>
    <row r="87" spans="2:5" x14ac:dyDescent="0.25">
      <c r="B87" s="2">
        <v>43221</v>
      </c>
      <c r="C87" s="7">
        <v>54.4</v>
      </c>
      <c r="D87" s="7">
        <f t="shared" si="4"/>
        <v>0.60000000000000142</v>
      </c>
      <c r="E87" s="7">
        <f t="shared" si="3"/>
        <v>55.866666666666653</v>
      </c>
    </row>
    <row r="88" spans="2:5" x14ac:dyDescent="0.25">
      <c r="B88" s="2">
        <v>43252</v>
      </c>
      <c r="C88" s="7">
        <v>52.5</v>
      </c>
      <c r="D88" s="7">
        <f t="shared" si="4"/>
        <v>-1.8999999999999986</v>
      </c>
      <c r="E88" s="7">
        <f t="shared" si="3"/>
        <v>55.67499999999999</v>
      </c>
    </row>
    <row r="89" spans="2:5" x14ac:dyDescent="0.25">
      <c r="B89" s="2">
        <v>43282</v>
      </c>
      <c r="C89" s="7">
        <v>53.3</v>
      </c>
      <c r="D89" s="7">
        <f t="shared" si="4"/>
        <v>0.79999999999999716</v>
      </c>
      <c r="E89" s="7">
        <f t="shared" si="3"/>
        <v>55.541666666666657</v>
      </c>
    </row>
    <row r="90" spans="2:5" x14ac:dyDescent="0.25">
      <c r="B90" s="2">
        <v>43313</v>
      </c>
      <c r="C90" s="7">
        <v>53.5</v>
      </c>
      <c r="D90" s="7">
        <f t="shared" si="4"/>
        <v>0.20000000000000284</v>
      </c>
      <c r="E90" s="7">
        <f t="shared" si="3"/>
        <v>55.349999999999987</v>
      </c>
    </row>
    <row r="91" spans="2:5" x14ac:dyDescent="0.25">
      <c r="B91" s="2">
        <v>43344</v>
      </c>
      <c r="C91" s="7">
        <v>52.5</v>
      </c>
      <c r="D91" s="7">
        <f t="shared" si="4"/>
        <v>-1</v>
      </c>
      <c r="E91" s="7">
        <f t="shared" si="3"/>
        <v>55.050000000000004</v>
      </c>
    </row>
    <row r="92" spans="2:5" x14ac:dyDescent="0.25">
      <c r="B92" s="2">
        <v>43374</v>
      </c>
      <c r="C92" s="7">
        <v>51.2</v>
      </c>
      <c r="D92" s="7">
        <f t="shared" si="4"/>
        <v>-1.2999999999999972</v>
      </c>
      <c r="E92" s="7">
        <f t="shared" si="3"/>
        <v>54.641666666666673</v>
      </c>
    </row>
    <row r="93" spans="2:5" x14ac:dyDescent="0.25">
      <c r="B93" s="2">
        <v>43405</v>
      </c>
      <c r="C93" s="7">
        <v>50.8</v>
      </c>
      <c r="D93" s="7">
        <f t="shared" si="4"/>
        <v>-0.40000000000000568</v>
      </c>
      <c r="E93" s="7">
        <f t="shared" si="3"/>
        <v>54.066666666666663</v>
      </c>
    </row>
    <row r="94" spans="2:5" x14ac:dyDescent="0.25">
      <c r="B94" s="2">
        <v>43435</v>
      </c>
      <c r="C94" s="7">
        <v>49.7</v>
      </c>
      <c r="D94" s="7">
        <f t="shared" si="4"/>
        <v>-1.0999999999999943</v>
      </c>
      <c r="E94" s="7">
        <f t="shared" si="3"/>
        <v>53.308333333333337</v>
      </c>
    </row>
    <row r="95" spans="2:5" x14ac:dyDescent="0.25">
      <c r="B95" s="2">
        <v>43466</v>
      </c>
      <c r="C95" s="7">
        <v>51.2</v>
      </c>
      <c r="D95" s="7">
        <f t="shared" si="4"/>
        <v>1.5</v>
      </c>
      <c r="E95" s="7">
        <f t="shared" si="3"/>
        <v>52.708333333333336</v>
      </c>
    </row>
    <row r="96" spans="2:5" x14ac:dyDescent="0.25">
      <c r="B96" s="2">
        <v>43497</v>
      </c>
      <c r="C96" s="7">
        <v>51.5</v>
      </c>
      <c r="D96" s="7">
        <f t="shared" si="4"/>
        <v>0.29999999999999716</v>
      </c>
      <c r="E96" s="7">
        <f t="shared" si="3"/>
        <v>52.341666666666669</v>
      </c>
    </row>
    <row r="97" spans="2:5" x14ac:dyDescent="0.25">
      <c r="B97" s="2">
        <v>43525</v>
      </c>
      <c r="C97" s="7">
        <v>49.7</v>
      </c>
      <c r="D97" s="7">
        <f t="shared" si="4"/>
        <v>-1.7999999999999972</v>
      </c>
      <c r="E97" s="7">
        <f t="shared" si="3"/>
        <v>52.008333333333333</v>
      </c>
    </row>
    <row r="98" spans="2:5" x14ac:dyDescent="0.25">
      <c r="B98" s="2">
        <v>43556</v>
      </c>
      <c r="C98" s="7">
        <v>50</v>
      </c>
      <c r="D98" s="7">
        <f t="shared" si="4"/>
        <v>0.29999999999999716</v>
      </c>
      <c r="E98" s="7">
        <f t="shared" ref="E98:E106" si="5">IF(ROW(A98)&lt;13,"",AVERAGEIFS($C$2:$C$5000,$B$2:$B$5000,"&gt;"&amp;EDATE(B98,-12),$B$2:$B$5000,"&lt;="&amp;B98))</f>
        <v>51.691666666666663</v>
      </c>
    </row>
    <row r="99" spans="2:5" x14ac:dyDescent="0.25">
      <c r="B99" s="2">
        <v>43586</v>
      </c>
      <c r="C99" s="7">
        <v>50.6</v>
      </c>
      <c r="D99" s="7">
        <f t="shared" si="4"/>
        <v>0.60000000000000142</v>
      </c>
      <c r="E99" s="7">
        <f t="shared" si="5"/>
        <v>51.375</v>
      </c>
    </row>
    <row r="100" spans="2:5" x14ac:dyDescent="0.25">
      <c r="B100" s="2">
        <v>43617</v>
      </c>
      <c r="C100" s="7">
        <v>51.9</v>
      </c>
      <c r="D100" s="7">
        <f t="shared" si="4"/>
        <v>1.2999999999999972</v>
      </c>
      <c r="E100" s="7">
        <f t="shared" si="5"/>
        <v>51.324999999999996</v>
      </c>
    </row>
    <row r="101" spans="2:5" x14ac:dyDescent="0.25">
      <c r="B101" s="2">
        <v>43647</v>
      </c>
      <c r="C101" s="7">
        <v>49.7</v>
      </c>
      <c r="D101" s="7">
        <f t="shared" si="4"/>
        <v>-2.1999999999999957</v>
      </c>
      <c r="E101" s="7">
        <f t="shared" si="5"/>
        <v>51.025000000000006</v>
      </c>
    </row>
    <row r="102" spans="2:5" x14ac:dyDescent="0.25">
      <c r="B102" s="2">
        <v>43678</v>
      </c>
      <c r="C102" s="7">
        <v>51.1</v>
      </c>
      <c r="D102" s="7">
        <f t="shared" si="4"/>
        <v>1.3999999999999986</v>
      </c>
      <c r="E102" s="7">
        <f t="shared" si="5"/>
        <v>50.824999999999996</v>
      </c>
    </row>
    <row r="103" spans="2:5" x14ac:dyDescent="0.25">
      <c r="B103" s="2">
        <v>43709</v>
      </c>
      <c r="C103" s="7">
        <v>50.1</v>
      </c>
      <c r="D103" s="7">
        <f t="shared" si="4"/>
        <v>-1</v>
      </c>
      <c r="E103" s="7">
        <f t="shared" si="5"/>
        <v>50.625</v>
      </c>
    </row>
    <row r="104" spans="2:5" x14ac:dyDescent="0.25">
      <c r="B104" s="2">
        <v>43739</v>
      </c>
      <c r="C104" s="7">
        <v>50.7</v>
      </c>
      <c r="D104" s="7">
        <f t="shared" si="4"/>
        <v>0.60000000000000142</v>
      </c>
      <c r="E104" s="7">
        <f t="shared" si="5"/>
        <v>50.583333333333336</v>
      </c>
    </row>
    <row r="105" spans="2:5" x14ac:dyDescent="0.25">
      <c r="B105" s="2">
        <v>43770</v>
      </c>
      <c r="C105" s="7">
        <v>51.7</v>
      </c>
      <c r="D105" s="7">
        <f t="shared" si="4"/>
        <v>1</v>
      </c>
      <c r="E105" s="7">
        <f t="shared" si="5"/>
        <v>50.658333333333339</v>
      </c>
    </row>
    <row r="106" spans="2:5" x14ac:dyDescent="0.25">
      <c r="B106" s="2">
        <v>43800</v>
      </c>
      <c r="C106" s="7">
        <v>50.3</v>
      </c>
      <c r="D106" s="7">
        <f t="shared" si="4"/>
        <v>-1.4000000000000057</v>
      </c>
      <c r="E106" s="7">
        <f t="shared" si="5"/>
        <v>50.708333333333336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69957-920F-462A-8EB6-24BA93F190CD}">
  <sheetPr codeName="Sheet14"/>
  <dimension ref="A1:G81"/>
  <sheetViews>
    <sheetView workbookViewId="0">
      <selection activeCell="F2" sqref="F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41395</v>
      </c>
      <c r="C2" s="10">
        <v>50.2</v>
      </c>
      <c r="E2" s="7" t="str">
        <f t="shared" ref="E2:E33" si="0">IF(ROW(A2)&lt;13,"",AVERAGEIFS($C$2:$C$5000,$B$2:$B$5000,"&gt;"&amp;EDATE(B2,-12),$B$2:$B$5000,"&lt;="&amp;B2))</f>
        <v/>
      </c>
      <c r="F2" s="13">
        <f>INDEX(Germany[% Change],ROWS(Germany[% Change]),1)</f>
        <v>0</v>
      </c>
      <c r="G2" s="44">
        <f>INDEX(Germany[12 Mth Rolling Avg.],ROWS(Germany[12 Mth Rolling Avg.]),1)</f>
        <v>51.041666666666664</v>
      </c>
    </row>
    <row r="3" spans="1:7" x14ac:dyDescent="0.25">
      <c r="A3" t="s">
        <v>14</v>
      </c>
      <c r="B3" s="2">
        <v>41426</v>
      </c>
      <c r="C3" s="10">
        <v>50.4</v>
      </c>
      <c r="D3" s="10">
        <f>C3-C2</f>
        <v>0.19999999999999574</v>
      </c>
      <c r="E3" s="42" t="str">
        <f t="shared" si="0"/>
        <v/>
      </c>
    </row>
    <row r="4" spans="1:7" x14ac:dyDescent="0.25">
      <c r="A4" t="s">
        <v>14</v>
      </c>
      <c r="B4" s="2">
        <v>41456</v>
      </c>
      <c r="C4" s="10">
        <v>52.1</v>
      </c>
      <c r="D4" s="10">
        <f t="shared" ref="D4:D67" si="1">C4-C3</f>
        <v>1.7000000000000028</v>
      </c>
      <c r="E4" s="42" t="str">
        <f t="shared" si="0"/>
        <v/>
      </c>
    </row>
    <row r="5" spans="1:7" x14ac:dyDescent="0.25">
      <c r="A5" t="s">
        <v>14</v>
      </c>
      <c r="B5" s="2">
        <v>41487</v>
      </c>
      <c r="C5" s="10">
        <v>53.5</v>
      </c>
      <c r="D5" s="10">
        <f t="shared" si="1"/>
        <v>1.3999999999999986</v>
      </c>
      <c r="E5" s="42" t="str">
        <f t="shared" si="0"/>
        <v/>
      </c>
    </row>
    <row r="6" spans="1:7" x14ac:dyDescent="0.25">
      <c r="A6" t="s">
        <v>14</v>
      </c>
      <c r="B6" s="2">
        <v>41518</v>
      </c>
      <c r="C6" s="10">
        <v>53.2</v>
      </c>
      <c r="D6" s="10">
        <f t="shared" si="1"/>
        <v>-0.29999999999999716</v>
      </c>
      <c r="E6" s="42" t="str">
        <f t="shared" si="0"/>
        <v/>
      </c>
    </row>
    <row r="7" spans="1:7" x14ac:dyDescent="0.25">
      <c r="A7" t="s">
        <v>14</v>
      </c>
      <c r="B7" s="2">
        <v>41548</v>
      </c>
      <c r="C7" s="10">
        <v>53.2</v>
      </c>
      <c r="D7" s="10">
        <f t="shared" si="1"/>
        <v>0</v>
      </c>
      <c r="E7" s="42" t="str">
        <f t="shared" si="0"/>
        <v/>
      </c>
    </row>
    <row r="8" spans="1:7" x14ac:dyDescent="0.25">
      <c r="A8" t="s">
        <v>14</v>
      </c>
      <c r="B8" s="2">
        <v>44184</v>
      </c>
      <c r="C8" s="10">
        <v>43.4</v>
      </c>
      <c r="D8" s="10">
        <f t="shared" si="1"/>
        <v>-9.8000000000000043</v>
      </c>
      <c r="E8" s="42" t="str">
        <f t="shared" si="0"/>
        <v/>
      </c>
    </row>
    <row r="9" spans="1:7" x14ac:dyDescent="0.25">
      <c r="B9" s="2">
        <v>41609</v>
      </c>
      <c r="C9" s="10">
        <v>55</v>
      </c>
      <c r="D9" s="10">
        <f t="shared" si="1"/>
        <v>11.600000000000001</v>
      </c>
      <c r="E9" s="42" t="str">
        <f t="shared" si="0"/>
        <v/>
      </c>
    </row>
    <row r="10" spans="1:7" x14ac:dyDescent="0.25">
      <c r="B10" s="2">
        <v>41640</v>
      </c>
      <c r="C10" s="10">
        <v>55.5</v>
      </c>
      <c r="D10" s="10">
        <f t="shared" si="1"/>
        <v>0.5</v>
      </c>
      <c r="E10" s="42" t="str">
        <f t="shared" si="0"/>
        <v/>
      </c>
    </row>
    <row r="11" spans="1:7" x14ac:dyDescent="0.25">
      <c r="B11" s="2">
        <v>41671</v>
      </c>
      <c r="C11" s="10">
        <v>56.4</v>
      </c>
      <c r="D11" s="10">
        <f t="shared" si="1"/>
        <v>0.89999999999999858</v>
      </c>
      <c r="E11" s="42" t="str">
        <f t="shared" si="0"/>
        <v/>
      </c>
    </row>
    <row r="12" spans="1:7" x14ac:dyDescent="0.25">
      <c r="B12" s="2">
        <v>41699</v>
      </c>
      <c r="C12" s="10">
        <v>54.3</v>
      </c>
      <c r="D12" s="10">
        <f t="shared" si="1"/>
        <v>-2.1000000000000014</v>
      </c>
      <c r="E12" s="42" t="str">
        <f t="shared" si="0"/>
        <v/>
      </c>
    </row>
    <row r="13" spans="1:7" x14ac:dyDescent="0.25">
      <c r="B13" s="2">
        <v>41730</v>
      </c>
      <c r="C13" s="10">
        <v>56.1</v>
      </c>
      <c r="D13" s="10">
        <f t="shared" si="1"/>
        <v>1.8000000000000043</v>
      </c>
      <c r="E13" s="42">
        <f>IF(ROW(A13)&lt;13,"",AVERAGEIFS($C$2:$C$5000,$B$2:$B$5000,"&gt;"&amp;EDATE(B13,-12),$B$2:$B$5000,"&lt;="&amp;B13))</f>
        <v>53.627272727272725</v>
      </c>
    </row>
    <row r="14" spans="1:7" x14ac:dyDescent="0.25">
      <c r="B14" s="2">
        <v>41760</v>
      </c>
      <c r="C14" s="10">
        <v>55.6</v>
      </c>
      <c r="D14" s="10">
        <f t="shared" si="1"/>
        <v>-0.5</v>
      </c>
      <c r="E14" s="42">
        <f t="shared" si="0"/>
        <v>54.118181818181817</v>
      </c>
    </row>
    <row r="15" spans="1:7" x14ac:dyDescent="0.25">
      <c r="B15" s="2">
        <v>41791</v>
      </c>
      <c r="C15" s="10">
        <v>54</v>
      </c>
      <c r="D15" s="10">
        <f t="shared" si="1"/>
        <v>-1.6000000000000014</v>
      </c>
      <c r="E15" s="42">
        <f t="shared" si="0"/>
        <v>54.445454545454545</v>
      </c>
    </row>
    <row r="16" spans="1:7" x14ac:dyDescent="0.25">
      <c r="B16" s="2">
        <v>41821</v>
      </c>
      <c r="C16" s="10">
        <v>55.7</v>
      </c>
      <c r="D16" s="10">
        <f t="shared" si="1"/>
        <v>1.7000000000000028</v>
      </c>
      <c r="E16" s="42">
        <f t="shared" si="0"/>
        <v>54.772727272727273</v>
      </c>
    </row>
    <row r="17" spans="2:5" x14ac:dyDescent="0.25">
      <c r="B17" s="2">
        <v>41852</v>
      </c>
      <c r="C17" s="10">
        <v>53.7</v>
      </c>
      <c r="D17" s="10">
        <f t="shared" si="1"/>
        <v>-2</v>
      </c>
      <c r="E17" s="42">
        <f t="shared" si="0"/>
        <v>54.790909090909103</v>
      </c>
    </row>
    <row r="18" spans="2:5" x14ac:dyDescent="0.25">
      <c r="B18" s="2">
        <v>41883</v>
      </c>
      <c r="C18" s="10">
        <v>54.1</v>
      </c>
      <c r="D18" s="10">
        <f t="shared" si="1"/>
        <v>0.39999999999999858</v>
      </c>
      <c r="E18" s="42">
        <f t="shared" si="0"/>
        <v>54.872727272727275</v>
      </c>
    </row>
    <row r="19" spans="2:5" x14ac:dyDescent="0.25">
      <c r="B19" s="2">
        <v>41913</v>
      </c>
      <c r="C19" s="10">
        <v>53.9</v>
      </c>
      <c r="D19" s="10">
        <f t="shared" si="1"/>
        <v>-0.20000000000000284</v>
      </c>
      <c r="E19" s="42">
        <f t="shared" si="0"/>
        <v>54.93636363636363</v>
      </c>
    </row>
    <row r="20" spans="2:5" x14ac:dyDescent="0.25">
      <c r="B20" s="2">
        <v>41944</v>
      </c>
      <c r="C20" s="10">
        <v>51.7</v>
      </c>
      <c r="D20" s="10">
        <f t="shared" si="1"/>
        <v>-2.1999999999999957</v>
      </c>
      <c r="E20" s="7">
        <f t="shared" si="0"/>
        <v>54.666666666666664</v>
      </c>
    </row>
    <row r="21" spans="2:5" x14ac:dyDescent="0.25">
      <c r="B21" s="2">
        <v>41974</v>
      </c>
      <c r="C21" s="10">
        <v>52</v>
      </c>
      <c r="D21" s="10">
        <f t="shared" si="1"/>
        <v>0.29999999999999716</v>
      </c>
      <c r="E21" s="7">
        <f t="shared" si="0"/>
        <v>54.416666666666664</v>
      </c>
    </row>
    <row r="22" spans="2:5" x14ac:dyDescent="0.25">
      <c r="B22" s="2">
        <v>42005</v>
      </c>
      <c r="C22" s="10">
        <v>53.5</v>
      </c>
      <c r="D22" s="10">
        <f t="shared" si="1"/>
        <v>1.5</v>
      </c>
      <c r="E22" s="7">
        <f t="shared" si="0"/>
        <v>54.25</v>
      </c>
    </row>
    <row r="23" spans="2:5" x14ac:dyDescent="0.25">
      <c r="B23" s="2">
        <v>42036</v>
      </c>
      <c r="C23" s="10">
        <v>53.8</v>
      </c>
      <c r="D23" s="10">
        <f t="shared" si="1"/>
        <v>0.29999999999999716</v>
      </c>
      <c r="E23" s="7">
        <f t="shared" si="0"/>
        <v>54.033333333333324</v>
      </c>
    </row>
    <row r="24" spans="2:5" x14ac:dyDescent="0.25">
      <c r="B24" s="2">
        <v>42064</v>
      </c>
      <c r="C24" s="10">
        <v>55.4</v>
      </c>
      <c r="D24" s="10">
        <f t="shared" si="1"/>
        <v>1.6000000000000014</v>
      </c>
      <c r="E24" s="7">
        <f t="shared" si="0"/>
        <v>54.124999999999993</v>
      </c>
    </row>
    <row r="25" spans="2:5" x14ac:dyDescent="0.25">
      <c r="B25" s="2">
        <v>42095</v>
      </c>
      <c r="C25" s="10">
        <v>54.1</v>
      </c>
      <c r="D25" s="10">
        <f t="shared" si="1"/>
        <v>-1.2999999999999972</v>
      </c>
      <c r="E25" s="7">
        <f t="shared" si="0"/>
        <v>53.958333333333336</v>
      </c>
    </row>
    <row r="26" spans="2:5" x14ac:dyDescent="0.25">
      <c r="B26" s="2">
        <v>42125</v>
      </c>
      <c r="C26" s="10">
        <v>52.6</v>
      </c>
      <c r="D26" s="10">
        <f t="shared" si="1"/>
        <v>-1.5</v>
      </c>
      <c r="E26" s="7">
        <f t="shared" si="0"/>
        <v>53.708333333333336</v>
      </c>
    </row>
    <row r="27" spans="2:5" x14ac:dyDescent="0.25">
      <c r="B27" s="2">
        <v>42156</v>
      </c>
      <c r="C27" s="10">
        <v>53.7</v>
      </c>
      <c r="D27" s="10">
        <f t="shared" si="1"/>
        <v>1.1000000000000014</v>
      </c>
      <c r="E27" s="7">
        <f t="shared" si="0"/>
        <v>53.683333333333337</v>
      </c>
    </row>
    <row r="28" spans="2:5" x14ac:dyDescent="0.25">
      <c r="B28" s="2">
        <v>42186</v>
      </c>
      <c r="C28" s="10">
        <v>53.7</v>
      </c>
      <c r="D28" s="10">
        <f t="shared" si="1"/>
        <v>0</v>
      </c>
      <c r="E28" s="7">
        <f t="shared" si="0"/>
        <v>53.51666666666668</v>
      </c>
    </row>
    <row r="29" spans="2:5" x14ac:dyDescent="0.25">
      <c r="B29" s="2">
        <v>42217</v>
      </c>
      <c r="C29" s="10">
        <v>55</v>
      </c>
      <c r="D29" s="10">
        <f t="shared" si="1"/>
        <v>1.2999999999999972</v>
      </c>
      <c r="E29" s="7">
        <f t="shared" si="0"/>
        <v>53.625000000000007</v>
      </c>
    </row>
    <row r="30" spans="2:5" x14ac:dyDescent="0.25">
      <c r="B30" s="2">
        <v>42248</v>
      </c>
      <c r="C30" s="10">
        <v>54.1</v>
      </c>
      <c r="D30" s="10">
        <f t="shared" si="1"/>
        <v>-0.89999999999999858</v>
      </c>
      <c r="E30" s="7">
        <f t="shared" si="0"/>
        <v>53.625</v>
      </c>
    </row>
    <row r="31" spans="2:5" x14ac:dyDescent="0.25">
      <c r="B31" s="2">
        <v>42278</v>
      </c>
      <c r="C31" s="10">
        <v>54.2</v>
      </c>
      <c r="D31" s="10">
        <f t="shared" si="1"/>
        <v>0.10000000000000142</v>
      </c>
      <c r="E31" s="7">
        <f t="shared" si="0"/>
        <v>53.650000000000006</v>
      </c>
    </row>
    <row r="32" spans="2:5" x14ac:dyDescent="0.25">
      <c r="B32" s="2">
        <v>42309</v>
      </c>
      <c r="C32" s="10">
        <v>55.2</v>
      </c>
      <c r="D32" s="10">
        <f t="shared" si="1"/>
        <v>1</v>
      </c>
      <c r="E32" s="7">
        <f t="shared" si="0"/>
        <v>53.94166666666667</v>
      </c>
    </row>
    <row r="33" spans="2:5" x14ac:dyDescent="0.25">
      <c r="B33" s="2">
        <v>42339</v>
      </c>
      <c r="C33" s="10">
        <v>55.5</v>
      </c>
      <c r="D33" s="10">
        <f t="shared" si="1"/>
        <v>0.29999999999999716</v>
      </c>
      <c r="E33" s="7">
        <f t="shared" si="0"/>
        <v>54.233333333333341</v>
      </c>
    </row>
    <row r="34" spans="2:5" x14ac:dyDescent="0.25">
      <c r="B34" s="2">
        <v>42370</v>
      </c>
      <c r="C34" s="10">
        <v>54.5</v>
      </c>
      <c r="D34" s="10">
        <f t="shared" si="1"/>
        <v>-1</v>
      </c>
      <c r="E34" s="7">
        <f t="shared" ref="E34:E65" si="2">IF(ROW(A34)&lt;13,"",AVERAGEIFS($C$2:$C$5000,$B$2:$B$5000,"&gt;"&amp;EDATE(B34,-12),$B$2:$B$5000,"&lt;="&amp;B34))</f>
        <v>54.316666666666663</v>
      </c>
    </row>
    <row r="35" spans="2:5" x14ac:dyDescent="0.25">
      <c r="B35" s="2">
        <v>42401</v>
      </c>
      <c r="C35" s="10">
        <v>54.1</v>
      </c>
      <c r="D35" s="10">
        <f t="shared" si="1"/>
        <v>-0.39999999999999858</v>
      </c>
      <c r="E35" s="7">
        <f t="shared" si="2"/>
        <v>54.341666666666669</v>
      </c>
    </row>
    <row r="36" spans="2:5" x14ac:dyDescent="0.25">
      <c r="B36" s="2">
        <v>42430</v>
      </c>
      <c r="C36" s="10">
        <v>54</v>
      </c>
      <c r="D36" s="10">
        <f t="shared" si="1"/>
        <v>-0.10000000000000142</v>
      </c>
      <c r="E36" s="7">
        <f t="shared" si="2"/>
        <v>54.225000000000001</v>
      </c>
    </row>
    <row r="37" spans="2:5" x14ac:dyDescent="0.25">
      <c r="B37" s="2">
        <v>42461</v>
      </c>
      <c r="C37" s="10">
        <v>53.6</v>
      </c>
      <c r="D37" s="10">
        <f t="shared" si="1"/>
        <v>-0.39999999999999858</v>
      </c>
      <c r="E37" s="7">
        <f t="shared" si="2"/>
        <v>54.183333333333337</v>
      </c>
    </row>
    <row r="38" spans="2:5" x14ac:dyDescent="0.25">
      <c r="B38" s="2">
        <v>42491</v>
      </c>
      <c r="C38" s="10">
        <v>54.5</v>
      </c>
      <c r="D38" s="10">
        <f t="shared" si="1"/>
        <v>0.89999999999999858</v>
      </c>
      <c r="E38" s="7">
        <f t="shared" si="2"/>
        <v>54.341666666666669</v>
      </c>
    </row>
    <row r="39" spans="2:5" x14ac:dyDescent="0.25">
      <c r="B39" s="2">
        <v>42522</v>
      </c>
      <c r="C39" s="10">
        <v>54.4</v>
      </c>
      <c r="D39" s="10">
        <f t="shared" si="1"/>
        <v>-0.10000000000000142</v>
      </c>
      <c r="E39" s="7">
        <f t="shared" si="2"/>
        <v>54.4</v>
      </c>
    </row>
    <row r="40" spans="2:5" x14ac:dyDescent="0.25">
      <c r="B40" s="2">
        <v>42552</v>
      </c>
      <c r="C40" s="10">
        <v>55.3</v>
      </c>
      <c r="D40" s="10">
        <f t="shared" si="1"/>
        <v>0.89999999999999858</v>
      </c>
      <c r="E40" s="7">
        <f t="shared" si="2"/>
        <v>54.533333333333331</v>
      </c>
    </row>
    <row r="41" spans="2:5" x14ac:dyDescent="0.25">
      <c r="B41" s="2">
        <v>42583</v>
      </c>
      <c r="C41" s="10">
        <v>53.3</v>
      </c>
      <c r="D41" s="10">
        <f t="shared" si="1"/>
        <v>-2</v>
      </c>
      <c r="E41" s="7">
        <f t="shared" si="2"/>
        <v>54.391666666666659</v>
      </c>
    </row>
    <row r="42" spans="2:5" x14ac:dyDescent="0.25">
      <c r="B42" s="2">
        <v>42614</v>
      </c>
      <c r="C42" s="10">
        <v>52.8</v>
      </c>
      <c r="D42" s="10">
        <f t="shared" si="1"/>
        <v>-0.5</v>
      </c>
      <c r="E42" s="7">
        <f t="shared" si="2"/>
        <v>54.283333333333324</v>
      </c>
    </row>
    <row r="43" spans="2:5" x14ac:dyDescent="0.25">
      <c r="B43" s="2">
        <v>42644</v>
      </c>
      <c r="C43" s="10">
        <v>55.1</v>
      </c>
      <c r="D43" s="10">
        <f t="shared" si="1"/>
        <v>2.3000000000000043</v>
      </c>
      <c r="E43" s="7">
        <f t="shared" si="2"/>
        <v>54.358333333333327</v>
      </c>
    </row>
    <row r="44" spans="2:5" x14ac:dyDescent="0.25">
      <c r="B44" s="2">
        <v>42675</v>
      </c>
      <c r="C44" s="10">
        <v>55</v>
      </c>
      <c r="D44" s="10">
        <f t="shared" si="1"/>
        <v>-0.10000000000000142</v>
      </c>
      <c r="E44" s="7">
        <f t="shared" si="2"/>
        <v>54.341666666666669</v>
      </c>
    </row>
    <row r="45" spans="2:5" x14ac:dyDescent="0.25">
      <c r="B45" s="2">
        <v>42705</v>
      </c>
      <c r="C45" s="10">
        <v>55.2</v>
      </c>
      <c r="D45" s="10">
        <f t="shared" si="1"/>
        <v>0.20000000000000284</v>
      </c>
      <c r="E45" s="7">
        <f t="shared" si="2"/>
        <v>54.31666666666667</v>
      </c>
    </row>
    <row r="46" spans="2:5" x14ac:dyDescent="0.25">
      <c r="B46" s="2">
        <v>42736</v>
      </c>
      <c r="C46" s="10">
        <v>54.8</v>
      </c>
      <c r="D46" s="10">
        <f t="shared" si="1"/>
        <v>-0.40000000000000568</v>
      </c>
      <c r="E46" s="7">
        <f t="shared" si="2"/>
        <v>54.341666666666669</v>
      </c>
    </row>
    <row r="47" spans="2:5" x14ac:dyDescent="0.25">
      <c r="B47" s="2">
        <v>42767</v>
      </c>
      <c r="C47" s="10">
        <v>56.1</v>
      </c>
      <c r="D47" s="10">
        <f t="shared" si="1"/>
        <v>1.3000000000000043</v>
      </c>
      <c r="E47" s="7">
        <f t="shared" si="2"/>
        <v>54.508333333333333</v>
      </c>
    </row>
    <row r="48" spans="2:5" x14ac:dyDescent="0.25">
      <c r="B48" s="2">
        <v>42795</v>
      </c>
      <c r="C48" s="10">
        <v>57.1</v>
      </c>
      <c r="D48" s="10">
        <f t="shared" si="1"/>
        <v>1</v>
      </c>
      <c r="E48" s="7">
        <f t="shared" si="2"/>
        <v>54.766666666666673</v>
      </c>
    </row>
    <row r="49" spans="2:5" x14ac:dyDescent="0.25">
      <c r="B49" s="2">
        <v>42826</v>
      </c>
      <c r="C49" s="10">
        <v>56.7</v>
      </c>
      <c r="D49" s="10">
        <f t="shared" si="1"/>
        <v>-0.39999999999999858</v>
      </c>
      <c r="E49" s="7">
        <f t="shared" si="2"/>
        <v>55.025000000000006</v>
      </c>
    </row>
    <row r="50" spans="2:5" x14ac:dyDescent="0.25">
      <c r="B50" s="2">
        <v>42856</v>
      </c>
      <c r="C50" s="10">
        <v>57.4</v>
      </c>
      <c r="D50" s="10">
        <f t="shared" si="1"/>
        <v>0.69999999999999574</v>
      </c>
      <c r="E50" s="7">
        <f t="shared" si="2"/>
        <v>55.266666666666673</v>
      </c>
    </row>
    <row r="51" spans="2:5" x14ac:dyDescent="0.25">
      <c r="B51" s="2">
        <v>42887</v>
      </c>
      <c r="C51" s="10">
        <v>56.4</v>
      </c>
      <c r="D51" s="10">
        <f t="shared" si="1"/>
        <v>-1</v>
      </c>
      <c r="E51" s="7">
        <f t="shared" si="2"/>
        <v>55.433333333333337</v>
      </c>
    </row>
    <row r="52" spans="2:5" x14ac:dyDescent="0.25">
      <c r="B52" s="2">
        <v>42917</v>
      </c>
      <c r="C52" s="10">
        <v>54.7</v>
      </c>
      <c r="D52" s="10">
        <f t="shared" si="1"/>
        <v>-1.6999999999999957</v>
      </c>
      <c r="E52" s="7">
        <f t="shared" si="2"/>
        <v>55.383333333333333</v>
      </c>
    </row>
    <row r="53" spans="2:5" x14ac:dyDescent="0.25">
      <c r="B53" s="2">
        <v>42948</v>
      </c>
      <c r="C53" s="10">
        <v>55.8</v>
      </c>
      <c r="D53" s="10">
        <f t="shared" si="1"/>
        <v>1.0999999999999943</v>
      </c>
      <c r="E53" s="7">
        <f t="shared" si="2"/>
        <v>55.591666666666669</v>
      </c>
    </row>
    <row r="54" spans="2:5" x14ac:dyDescent="0.25">
      <c r="B54" s="2">
        <v>42979</v>
      </c>
      <c r="C54" s="10">
        <v>57.7</v>
      </c>
      <c r="D54" s="10">
        <f t="shared" si="1"/>
        <v>1.9000000000000057</v>
      </c>
      <c r="E54" s="7">
        <f t="shared" si="2"/>
        <v>56</v>
      </c>
    </row>
    <row r="55" spans="2:5" x14ac:dyDescent="0.25">
      <c r="B55" s="2">
        <v>43009</v>
      </c>
      <c r="C55" s="10">
        <v>56.6</v>
      </c>
      <c r="D55" s="10">
        <f t="shared" si="1"/>
        <v>-1.1000000000000014</v>
      </c>
      <c r="E55" s="7">
        <f t="shared" si="2"/>
        <v>56.125</v>
      </c>
    </row>
    <row r="56" spans="2:5" x14ac:dyDescent="0.25">
      <c r="B56" s="2">
        <v>43040</v>
      </c>
      <c r="C56" s="10">
        <v>57.3</v>
      </c>
      <c r="D56" s="10">
        <f t="shared" si="1"/>
        <v>0.69999999999999574</v>
      </c>
      <c r="E56" s="7">
        <f t="shared" si="2"/>
        <v>56.316666666666663</v>
      </c>
    </row>
    <row r="57" spans="2:5" x14ac:dyDescent="0.25">
      <c r="B57" s="2">
        <v>43070</v>
      </c>
      <c r="C57" s="10">
        <v>58.9</v>
      </c>
      <c r="D57" s="10">
        <f t="shared" si="1"/>
        <v>1.6000000000000014</v>
      </c>
      <c r="E57" s="7">
        <f t="shared" si="2"/>
        <v>56.624999999999993</v>
      </c>
    </row>
    <row r="58" spans="2:5" x14ac:dyDescent="0.25">
      <c r="B58" s="2">
        <v>43101</v>
      </c>
      <c r="C58" s="10">
        <v>59</v>
      </c>
      <c r="D58" s="10">
        <f t="shared" si="1"/>
        <v>0.10000000000000142</v>
      </c>
      <c r="E58" s="7">
        <f t="shared" si="2"/>
        <v>56.974999999999994</v>
      </c>
    </row>
    <row r="59" spans="2:5" x14ac:dyDescent="0.25">
      <c r="B59" s="2">
        <v>43132</v>
      </c>
      <c r="C59" s="10">
        <v>57.6</v>
      </c>
      <c r="D59" s="10">
        <f t="shared" si="1"/>
        <v>-1.3999999999999986</v>
      </c>
      <c r="E59" s="7">
        <f t="shared" si="2"/>
        <v>57.1</v>
      </c>
    </row>
    <row r="60" spans="2:5" x14ac:dyDescent="0.25">
      <c r="B60" s="2">
        <v>43160</v>
      </c>
      <c r="C60" s="10">
        <v>55.1</v>
      </c>
      <c r="D60" s="10">
        <f t="shared" si="1"/>
        <v>-2.5</v>
      </c>
      <c r="E60" s="7">
        <f t="shared" si="2"/>
        <v>56.933333333333337</v>
      </c>
    </row>
    <row r="61" spans="2:5" x14ac:dyDescent="0.25">
      <c r="B61" s="2">
        <v>43191</v>
      </c>
      <c r="C61" s="10">
        <v>54.6</v>
      </c>
      <c r="D61" s="10">
        <f t="shared" si="1"/>
        <v>-0.5</v>
      </c>
      <c r="E61" s="7">
        <f t="shared" si="2"/>
        <v>56.758333333333333</v>
      </c>
    </row>
    <row r="62" spans="2:5" x14ac:dyDescent="0.25">
      <c r="B62" s="2">
        <v>43221</v>
      </c>
      <c r="C62" s="10">
        <v>53.4</v>
      </c>
      <c r="D62" s="10">
        <f t="shared" si="1"/>
        <v>-1.2000000000000028</v>
      </c>
      <c r="E62" s="7">
        <f t="shared" si="2"/>
        <v>56.425000000000004</v>
      </c>
    </row>
    <row r="63" spans="2:5" x14ac:dyDescent="0.25">
      <c r="B63" s="2">
        <v>43252</v>
      </c>
      <c r="C63" s="10">
        <v>54.8</v>
      </c>
      <c r="D63" s="10">
        <f t="shared" si="1"/>
        <v>1.3999999999999986</v>
      </c>
      <c r="E63" s="7">
        <f t="shared" si="2"/>
        <v>56.291666666666657</v>
      </c>
    </row>
    <row r="64" spans="2:5" x14ac:dyDescent="0.25">
      <c r="B64" s="2">
        <v>43282</v>
      </c>
      <c r="C64" s="10">
        <v>55</v>
      </c>
      <c r="D64" s="10">
        <f t="shared" si="1"/>
        <v>0.20000000000000284</v>
      </c>
      <c r="E64" s="7">
        <f t="shared" si="2"/>
        <v>56.316666666666663</v>
      </c>
    </row>
    <row r="65" spans="2:5" x14ac:dyDescent="0.25">
      <c r="B65" s="2">
        <v>43313</v>
      </c>
      <c r="C65" s="10">
        <v>55.6</v>
      </c>
      <c r="D65" s="10">
        <f t="shared" si="1"/>
        <v>0.60000000000000142</v>
      </c>
      <c r="E65" s="7">
        <f t="shared" si="2"/>
        <v>56.300000000000004</v>
      </c>
    </row>
    <row r="66" spans="2:5" x14ac:dyDescent="0.25">
      <c r="B66" s="2">
        <v>43344</v>
      </c>
      <c r="C66" s="10">
        <v>55</v>
      </c>
      <c r="D66" s="10">
        <f t="shared" si="1"/>
        <v>-0.60000000000000142</v>
      </c>
      <c r="E66" s="7">
        <f t="shared" ref="E66:E81" si="3">IF(ROW(A66)&lt;13,"",AVERAGEIFS($C$2:$C$5000,$B$2:$B$5000,"&gt;"&amp;EDATE(B66,-12),$B$2:$B$5000,"&lt;="&amp;B66))</f>
        <v>56.07500000000001</v>
      </c>
    </row>
    <row r="67" spans="2:5" x14ac:dyDescent="0.25">
      <c r="B67" s="2">
        <v>43374</v>
      </c>
      <c r="C67" s="10">
        <v>53.4</v>
      </c>
      <c r="D67" s="10">
        <f t="shared" si="1"/>
        <v>-1.6000000000000014</v>
      </c>
      <c r="E67" s="7">
        <f t="shared" si="3"/>
        <v>55.80833333333333</v>
      </c>
    </row>
    <row r="68" spans="2:5" x14ac:dyDescent="0.25">
      <c r="B68" s="2">
        <v>43405</v>
      </c>
      <c r="C68" s="10">
        <v>52.3</v>
      </c>
      <c r="D68" s="10">
        <f t="shared" ref="D68:D81" si="4">C68-C67</f>
        <v>-1.1000000000000014</v>
      </c>
      <c r="E68" s="7">
        <f t="shared" si="3"/>
        <v>55.391666666666659</v>
      </c>
    </row>
    <row r="69" spans="2:5" x14ac:dyDescent="0.25">
      <c r="B69" s="2">
        <v>43435</v>
      </c>
      <c r="C69" s="10">
        <v>51.6</v>
      </c>
      <c r="D69" s="10">
        <f t="shared" si="4"/>
        <v>-0.69999999999999574</v>
      </c>
      <c r="E69" s="7">
        <f t="shared" si="3"/>
        <v>54.783333333333331</v>
      </c>
    </row>
    <row r="70" spans="2:5" x14ac:dyDescent="0.25">
      <c r="B70" s="2">
        <v>43466</v>
      </c>
      <c r="C70" s="10">
        <v>52.1</v>
      </c>
      <c r="D70" s="10">
        <f t="shared" si="4"/>
        <v>0.5</v>
      </c>
      <c r="E70" s="7">
        <f t="shared" si="3"/>
        <v>54.208333333333336</v>
      </c>
    </row>
    <row r="71" spans="2:5" x14ac:dyDescent="0.25">
      <c r="B71" s="2">
        <v>43497</v>
      </c>
      <c r="C71" s="10">
        <v>52.8</v>
      </c>
      <c r="D71" s="10">
        <f t="shared" si="4"/>
        <v>0.69999999999999574</v>
      </c>
      <c r="E71" s="7">
        <f t="shared" si="3"/>
        <v>53.80833333333333</v>
      </c>
    </row>
    <row r="72" spans="2:5" x14ac:dyDescent="0.25">
      <c r="B72" s="2">
        <v>43525</v>
      </c>
      <c r="C72" s="10">
        <v>51.4</v>
      </c>
      <c r="D72" s="10">
        <f t="shared" si="4"/>
        <v>-1.3999999999999986</v>
      </c>
      <c r="E72" s="7">
        <f t="shared" si="3"/>
        <v>53.5</v>
      </c>
    </row>
    <row r="73" spans="2:5" x14ac:dyDescent="0.25">
      <c r="B73" s="2">
        <v>43556</v>
      </c>
      <c r="C73" s="10">
        <v>52.2</v>
      </c>
      <c r="D73" s="10">
        <f t="shared" si="4"/>
        <v>0.80000000000000426</v>
      </c>
      <c r="E73" s="7">
        <f t="shared" si="3"/>
        <v>53.300000000000004</v>
      </c>
    </row>
    <row r="74" spans="2:5" x14ac:dyDescent="0.25">
      <c r="B74" s="2">
        <v>43586</v>
      </c>
      <c r="C74" s="10">
        <v>52.6</v>
      </c>
      <c r="D74" s="10">
        <f t="shared" si="4"/>
        <v>0.39999999999999858</v>
      </c>
      <c r="E74" s="7">
        <f t="shared" si="3"/>
        <v>53.233333333333348</v>
      </c>
    </row>
    <row r="75" spans="2:5" x14ac:dyDescent="0.25">
      <c r="B75" s="2">
        <v>43617</v>
      </c>
      <c r="C75" s="10">
        <v>52.6</v>
      </c>
      <c r="D75" s="10">
        <f t="shared" si="4"/>
        <v>0</v>
      </c>
      <c r="E75" s="7">
        <f t="shared" si="3"/>
        <v>53.050000000000011</v>
      </c>
    </row>
    <row r="76" spans="2:5" x14ac:dyDescent="0.25">
      <c r="B76" s="2">
        <v>43647</v>
      </c>
      <c r="C76" s="10">
        <v>50.9</v>
      </c>
      <c r="D76" s="10">
        <f t="shared" si="4"/>
        <v>-1.7000000000000028</v>
      </c>
      <c r="E76" s="7">
        <f t="shared" si="3"/>
        <v>52.708333333333336</v>
      </c>
    </row>
    <row r="77" spans="2:5" x14ac:dyDescent="0.25">
      <c r="B77" s="2">
        <v>43678</v>
      </c>
      <c r="C77" s="10">
        <v>51.7</v>
      </c>
      <c r="D77" s="10">
        <f t="shared" si="4"/>
        <v>0.80000000000000426</v>
      </c>
      <c r="E77" s="7">
        <f t="shared" si="3"/>
        <v>52.383333333333333</v>
      </c>
    </row>
    <row r="78" spans="2:5" x14ac:dyDescent="0.25">
      <c r="B78" s="2">
        <v>43709</v>
      </c>
      <c r="C78" s="10">
        <v>48.5</v>
      </c>
      <c r="D78" s="10">
        <f t="shared" si="4"/>
        <v>-3.2000000000000028</v>
      </c>
      <c r="E78" s="7">
        <f t="shared" si="3"/>
        <v>51.841666666666669</v>
      </c>
    </row>
    <row r="79" spans="2:5" x14ac:dyDescent="0.25">
      <c r="B79" s="2">
        <v>43739</v>
      </c>
      <c r="C79" s="10">
        <v>48.9</v>
      </c>
      <c r="D79" s="10">
        <f t="shared" si="4"/>
        <v>0.39999999999999858</v>
      </c>
      <c r="E79" s="7">
        <f t="shared" si="3"/>
        <v>51.466666666666669</v>
      </c>
    </row>
    <row r="80" spans="2:5" x14ac:dyDescent="0.25">
      <c r="B80" s="2">
        <v>43770</v>
      </c>
      <c r="C80" s="10">
        <v>49.4</v>
      </c>
      <c r="D80" s="10">
        <f t="shared" si="4"/>
        <v>0.5</v>
      </c>
      <c r="E80" s="7">
        <f t="shared" si="3"/>
        <v>51.225000000000001</v>
      </c>
    </row>
    <row r="81" spans="2:5" x14ac:dyDescent="0.25">
      <c r="B81" s="2">
        <v>43800</v>
      </c>
      <c r="C81" s="10">
        <v>49.4</v>
      </c>
      <c r="D81" s="10">
        <f t="shared" si="4"/>
        <v>0</v>
      </c>
      <c r="E81" s="7">
        <f t="shared" si="3"/>
        <v>51.041666666666664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F5CCC-F7DF-4D6E-9D92-ADD1772478A7}">
  <sheetPr codeName="Sheet15"/>
  <dimension ref="A1:G104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40695</v>
      </c>
      <c r="C2" s="10">
        <v>45.5</v>
      </c>
      <c r="E2" s="7" t="str">
        <f t="shared" ref="E2:E33" si="0">IF(ROW(A2)&lt;13,"",AVERAGEIFS($C$2:$C$5000,$B$2:$B$5000,"&gt;"&amp;EDATE(B2,-12),$B$2:$B$5000,"&lt;="&amp;B2))</f>
        <v/>
      </c>
      <c r="F2" s="13">
        <f>INDEX(Greece[% Change],ROWS(Greece[% Change]),1)</f>
        <v>-0.20000000000000284</v>
      </c>
      <c r="G2" s="44">
        <f>INDEX(Greece[12 Mth Rolling Avg.],ROWS(Greece[12 Mth Rolling Avg.]),1)</f>
        <v>54.20000000000001</v>
      </c>
    </row>
    <row r="3" spans="1:7" x14ac:dyDescent="0.25">
      <c r="A3" t="s">
        <v>15</v>
      </c>
      <c r="B3" s="2">
        <v>40725</v>
      </c>
      <c r="C3" s="10">
        <v>45.2</v>
      </c>
      <c r="D3" s="10">
        <f>C3-C2</f>
        <v>-0.29999999999999716</v>
      </c>
      <c r="E3" s="7" t="str">
        <f t="shared" si="0"/>
        <v/>
      </c>
    </row>
    <row r="4" spans="1:7" x14ac:dyDescent="0.25">
      <c r="A4" t="s">
        <v>15</v>
      </c>
      <c r="B4" s="2">
        <v>40756</v>
      </c>
      <c r="C4" s="10">
        <v>43.3</v>
      </c>
      <c r="D4" s="10">
        <f t="shared" ref="D4:D67" si="1">C4-C3</f>
        <v>-1.9000000000000057</v>
      </c>
      <c r="E4" s="7" t="str">
        <f t="shared" si="0"/>
        <v/>
      </c>
    </row>
    <row r="5" spans="1:7" x14ac:dyDescent="0.25">
      <c r="A5" t="s">
        <v>15</v>
      </c>
      <c r="B5" s="2">
        <v>40787</v>
      </c>
      <c r="C5" s="10">
        <v>43.2</v>
      </c>
      <c r="D5" s="10">
        <f t="shared" si="1"/>
        <v>-9.9999999999994316E-2</v>
      </c>
      <c r="E5" s="7" t="str">
        <f t="shared" si="0"/>
        <v/>
      </c>
    </row>
    <row r="6" spans="1:7" x14ac:dyDescent="0.25">
      <c r="A6" t="s">
        <v>15</v>
      </c>
      <c r="B6" s="2">
        <v>40817</v>
      </c>
      <c r="C6" s="10">
        <v>40.5</v>
      </c>
      <c r="D6" s="10">
        <f t="shared" si="1"/>
        <v>-2.7000000000000028</v>
      </c>
      <c r="E6" s="7" t="str">
        <f t="shared" si="0"/>
        <v/>
      </c>
    </row>
    <row r="7" spans="1:7" x14ac:dyDescent="0.25">
      <c r="A7" t="s">
        <v>15</v>
      </c>
      <c r="B7" s="2">
        <v>40848</v>
      </c>
      <c r="C7" s="10">
        <v>40.9</v>
      </c>
      <c r="D7" s="10">
        <f t="shared" si="1"/>
        <v>0.39999999999999858</v>
      </c>
      <c r="E7" s="7" t="str">
        <f t="shared" si="0"/>
        <v/>
      </c>
    </row>
    <row r="8" spans="1:7" x14ac:dyDescent="0.25">
      <c r="A8" t="s">
        <v>15</v>
      </c>
      <c r="B8" s="2">
        <v>44154</v>
      </c>
      <c r="C8" s="10">
        <v>54.1</v>
      </c>
      <c r="D8" s="10">
        <f t="shared" si="1"/>
        <v>13.200000000000003</v>
      </c>
      <c r="E8" s="7" t="str">
        <f t="shared" si="0"/>
        <v/>
      </c>
    </row>
    <row r="9" spans="1:7" x14ac:dyDescent="0.25">
      <c r="B9" s="2">
        <v>40909</v>
      </c>
      <c r="C9" s="10">
        <v>41</v>
      </c>
      <c r="D9" s="10">
        <f t="shared" si="1"/>
        <v>-13.100000000000001</v>
      </c>
      <c r="E9" s="7" t="str">
        <f t="shared" si="0"/>
        <v/>
      </c>
    </row>
    <row r="10" spans="1:7" x14ac:dyDescent="0.25">
      <c r="B10" s="2">
        <v>40940</v>
      </c>
      <c r="C10" s="10">
        <v>37.700000000000003</v>
      </c>
      <c r="D10" s="10">
        <f t="shared" si="1"/>
        <v>-3.2999999999999972</v>
      </c>
      <c r="E10" s="7" t="str">
        <f t="shared" si="0"/>
        <v/>
      </c>
    </row>
    <row r="11" spans="1:7" x14ac:dyDescent="0.25">
      <c r="B11" s="2">
        <v>40969</v>
      </c>
      <c r="C11" s="10">
        <v>41.3</v>
      </c>
      <c r="D11" s="10">
        <f t="shared" si="1"/>
        <v>3.5999999999999943</v>
      </c>
      <c r="E11" s="7" t="str">
        <f t="shared" si="0"/>
        <v/>
      </c>
    </row>
    <row r="12" spans="1:7" x14ac:dyDescent="0.25">
      <c r="B12" s="2">
        <v>41000</v>
      </c>
      <c r="C12" s="10">
        <v>40.700000000000003</v>
      </c>
      <c r="D12" s="10">
        <f t="shared" si="1"/>
        <v>-0.59999999999999432</v>
      </c>
      <c r="E12" s="7" t="str">
        <f t="shared" si="0"/>
        <v/>
      </c>
    </row>
    <row r="13" spans="1:7" x14ac:dyDescent="0.25">
      <c r="B13" s="2">
        <v>41030</v>
      </c>
      <c r="C13" s="10">
        <v>43.1</v>
      </c>
      <c r="D13" s="10">
        <f t="shared" si="1"/>
        <v>2.3999999999999986</v>
      </c>
      <c r="E13" s="7">
        <f t="shared" si="0"/>
        <v>42.036363636363632</v>
      </c>
    </row>
    <row r="14" spans="1:7" x14ac:dyDescent="0.25">
      <c r="B14" s="2">
        <v>41061</v>
      </c>
      <c r="C14" s="10">
        <v>40.1</v>
      </c>
      <c r="D14" s="10">
        <f t="shared" si="1"/>
        <v>-3</v>
      </c>
      <c r="E14" s="7">
        <f t="shared" si="0"/>
        <v>41.545454545454554</v>
      </c>
    </row>
    <row r="15" spans="1:7" x14ac:dyDescent="0.25">
      <c r="B15" s="2">
        <v>41091</v>
      </c>
      <c r="C15" s="10">
        <v>41.9</v>
      </c>
      <c r="D15" s="10">
        <f t="shared" si="1"/>
        <v>1.7999999999999972</v>
      </c>
      <c r="E15" s="7">
        <f t="shared" si="0"/>
        <v>41.24545454545455</v>
      </c>
    </row>
    <row r="16" spans="1:7" x14ac:dyDescent="0.25">
      <c r="B16" s="2">
        <v>41122</v>
      </c>
      <c r="C16" s="10">
        <v>42.1</v>
      </c>
      <c r="D16" s="10">
        <f t="shared" si="1"/>
        <v>0.20000000000000284</v>
      </c>
      <c r="E16" s="7">
        <f t="shared" si="0"/>
        <v>41.13636363636364</v>
      </c>
    </row>
    <row r="17" spans="2:5" x14ac:dyDescent="0.25">
      <c r="B17" s="2">
        <v>41153</v>
      </c>
      <c r="C17" s="10">
        <v>42.2</v>
      </c>
      <c r="D17" s="10">
        <f t="shared" si="1"/>
        <v>0.10000000000000142</v>
      </c>
      <c r="E17" s="7">
        <f t="shared" si="0"/>
        <v>41.045454545454554</v>
      </c>
    </row>
    <row r="18" spans="2:5" x14ac:dyDescent="0.25">
      <c r="B18" s="2">
        <v>41183</v>
      </c>
      <c r="C18" s="10">
        <v>41</v>
      </c>
      <c r="D18" s="10">
        <f t="shared" si="1"/>
        <v>-1.2000000000000028</v>
      </c>
      <c r="E18" s="7">
        <f t="shared" si="0"/>
        <v>41.090909090909093</v>
      </c>
    </row>
    <row r="19" spans="2:5" x14ac:dyDescent="0.25">
      <c r="B19" s="2">
        <v>41214</v>
      </c>
      <c r="C19" s="10">
        <v>41.8</v>
      </c>
      <c r="D19" s="10">
        <f t="shared" si="1"/>
        <v>0.79999999999999716</v>
      </c>
      <c r="E19" s="7">
        <f t="shared" si="0"/>
        <v>41.172727272727272</v>
      </c>
    </row>
    <row r="20" spans="2:5" x14ac:dyDescent="0.25">
      <c r="B20" s="2">
        <v>41244</v>
      </c>
      <c r="C20" s="10">
        <v>41.4</v>
      </c>
      <c r="D20" s="10">
        <f t="shared" si="1"/>
        <v>-0.39999999999999858</v>
      </c>
      <c r="E20" s="7">
        <f t="shared" si="0"/>
        <v>41.191666666666663</v>
      </c>
    </row>
    <row r="21" spans="2:5" x14ac:dyDescent="0.25">
      <c r="B21" s="2">
        <v>41275</v>
      </c>
      <c r="C21" s="10">
        <v>41.7</v>
      </c>
      <c r="D21" s="10">
        <f t="shared" si="1"/>
        <v>0.30000000000000426</v>
      </c>
      <c r="E21" s="7">
        <f t="shared" si="0"/>
        <v>41.25</v>
      </c>
    </row>
    <row r="22" spans="2:5" x14ac:dyDescent="0.25">
      <c r="B22" s="2">
        <v>41306</v>
      </c>
      <c r="C22" s="10">
        <v>43</v>
      </c>
      <c r="D22" s="10">
        <f t="shared" si="1"/>
        <v>1.2999999999999972</v>
      </c>
      <c r="E22" s="7">
        <f t="shared" si="0"/>
        <v>41.691666666666663</v>
      </c>
    </row>
    <row r="23" spans="2:5" x14ac:dyDescent="0.25">
      <c r="B23" s="2">
        <v>41334</v>
      </c>
      <c r="C23" s="10">
        <v>42.1</v>
      </c>
      <c r="D23" s="10">
        <f t="shared" si="1"/>
        <v>-0.89999999999999858</v>
      </c>
      <c r="E23" s="7">
        <f t="shared" si="0"/>
        <v>41.758333333333333</v>
      </c>
    </row>
    <row r="24" spans="2:5" x14ac:dyDescent="0.25">
      <c r="B24" s="2">
        <v>41365</v>
      </c>
      <c r="C24" s="10">
        <v>45</v>
      </c>
      <c r="D24" s="10">
        <f t="shared" si="1"/>
        <v>2.8999999999999986</v>
      </c>
      <c r="E24" s="7">
        <f t="shared" si="0"/>
        <v>42.116666666666667</v>
      </c>
    </row>
    <row r="25" spans="2:5" x14ac:dyDescent="0.25">
      <c r="B25" s="2">
        <v>41395</v>
      </c>
      <c r="C25" s="10">
        <v>45.3</v>
      </c>
      <c r="D25" s="10">
        <f t="shared" si="1"/>
        <v>0.29999999999999716</v>
      </c>
      <c r="E25" s="7">
        <f t="shared" si="0"/>
        <v>42.300000000000004</v>
      </c>
    </row>
    <row r="26" spans="2:5" x14ac:dyDescent="0.25">
      <c r="B26" s="2">
        <v>41426</v>
      </c>
      <c r="C26" s="10">
        <v>45.4</v>
      </c>
      <c r="D26" s="10">
        <f t="shared" si="1"/>
        <v>0.10000000000000142</v>
      </c>
      <c r="E26" s="7">
        <f t="shared" si="0"/>
        <v>42.741666666666674</v>
      </c>
    </row>
    <row r="27" spans="2:5" x14ac:dyDescent="0.25">
      <c r="B27" s="2">
        <v>41456</v>
      </c>
      <c r="C27" s="10">
        <v>47</v>
      </c>
      <c r="D27" s="10">
        <f t="shared" si="1"/>
        <v>1.6000000000000014</v>
      </c>
      <c r="E27" s="7">
        <f t="shared" si="0"/>
        <v>43.166666666666664</v>
      </c>
    </row>
    <row r="28" spans="2:5" x14ac:dyDescent="0.25">
      <c r="B28" s="2">
        <v>41487</v>
      </c>
      <c r="C28" s="10">
        <v>48.7</v>
      </c>
      <c r="D28" s="10">
        <f t="shared" si="1"/>
        <v>1.7000000000000028</v>
      </c>
      <c r="E28" s="7">
        <f t="shared" si="0"/>
        <v>43.716666666666669</v>
      </c>
    </row>
    <row r="29" spans="2:5" x14ac:dyDescent="0.25">
      <c r="B29" s="2">
        <v>41518</v>
      </c>
      <c r="C29" s="10">
        <v>47.5</v>
      </c>
      <c r="D29" s="10">
        <f t="shared" si="1"/>
        <v>-1.2000000000000028</v>
      </c>
      <c r="E29" s="7">
        <f t="shared" si="0"/>
        <v>44.158333333333331</v>
      </c>
    </row>
    <row r="30" spans="2:5" x14ac:dyDescent="0.25">
      <c r="B30" s="2">
        <v>41548</v>
      </c>
      <c r="C30" s="10">
        <v>47.3</v>
      </c>
      <c r="D30" s="10">
        <f t="shared" si="1"/>
        <v>-0.20000000000000284</v>
      </c>
      <c r="E30" s="7">
        <f t="shared" si="0"/>
        <v>44.68333333333333</v>
      </c>
    </row>
    <row r="31" spans="2:5" x14ac:dyDescent="0.25">
      <c r="B31" s="2">
        <v>41579</v>
      </c>
      <c r="C31" s="10">
        <v>49.2</v>
      </c>
      <c r="D31" s="10">
        <f t="shared" si="1"/>
        <v>1.9000000000000057</v>
      </c>
      <c r="E31" s="7">
        <f t="shared" si="0"/>
        <v>45.300000000000004</v>
      </c>
    </row>
    <row r="32" spans="2:5" x14ac:dyDescent="0.25">
      <c r="B32" s="2">
        <v>41609</v>
      </c>
      <c r="C32" s="10">
        <v>49.6</v>
      </c>
      <c r="D32" s="10">
        <f t="shared" si="1"/>
        <v>0.39999999999999858</v>
      </c>
      <c r="E32" s="7">
        <f t="shared" si="0"/>
        <v>45.983333333333327</v>
      </c>
    </row>
    <row r="33" spans="2:5" x14ac:dyDescent="0.25">
      <c r="B33" s="2">
        <v>41640</v>
      </c>
      <c r="C33" s="10">
        <v>51.2</v>
      </c>
      <c r="D33" s="10">
        <f t="shared" si="1"/>
        <v>1.6000000000000014</v>
      </c>
      <c r="E33" s="7">
        <f t="shared" si="0"/>
        <v>46.774999999999999</v>
      </c>
    </row>
    <row r="34" spans="2:5" x14ac:dyDescent="0.25">
      <c r="B34" s="2">
        <v>41671</v>
      </c>
      <c r="C34" s="10">
        <v>51.3</v>
      </c>
      <c r="D34" s="10">
        <f t="shared" si="1"/>
        <v>9.9999999999994316E-2</v>
      </c>
      <c r="E34" s="7">
        <f t="shared" ref="E34:E65" si="2">IF(ROW(A34)&lt;13,"",AVERAGEIFS($C$2:$C$5000,$B$2:$B$5000,"&gt;"&amp;EDATE(B34,-12),$B$2:$B$5000,"&lt;="&amp;B34))</f>
        <v>47.466666666666669</v>
      </c>
    </row>
    <row r="35" spans="2:5" x14ac:dyDescent="0.25">
      <c r="B35" s="2">
        <v>41699</v>
      </c>
      <c r="C35" s="10">
        <v>49.7</v>
      </c>
      <c r="D35" s="10">
        <f t="shared" si="1"/>
        <v>-1.5999999999999943</v>
      </c>
      <c r="E35" s="7">
        <f t="shared" si="2"/>
        <v>48.1</v>
      </c>
    </row>
    <row r="36" spans="2:5" x14ac:dyDescent="0.25">
      <c r="B36" s="2">
        <v>41730</v>
      </c>
      <c r="C36" s="10">
        <v>51.1</v>
      </c>
      <c r="D36" s="10">
        <f t="shared" si="1"/>
        <v>1.3999999999999986</v>
      </c>
      <c r="E36" s="7">
        <f t="shared" si="2"/>
        <v>48.608333333333341</v>
      </c>
    </row>
    <row r="37" spans="2:5" x14ac:dyDescent="0.25">
      <c r="B37" s="2">
        <v>41760</v>
      </c>
      <c r="C37" s="10">
        <v>51</v>
      </c>
      <c r="D37" s="10">
        <f t="shared" si="1"/>
        <v>-0.10000000000000142</v>
      </c>
      <c r="E37" s="7">
        <f t="shared" si="2"/>
        <v>49.083333333333336</v>
      </c>
    </row>
    <row r="38" spans="2:5" x14ac:dyDescent="0.25">
      <c r="B38" s="2">
        <v>41791</v>
      </c>
      <c r="C38" s="10">
        <v>49.4</v>
      </c>
      <c r="D38" s="10">
        <f t="shared" si="1"/>
        <v>-1.6000000000000014</v>
      </c>
      <c r="E38" s="7">
        <f t="shared" si="2"/>
        <v>49.416666666666664</v>
      </c>
    </row>
    <row r="39" spans="2:5" x14ac:dyDescent="0.25">
      <c r="B39" s="2">
        <v>41821</v>
      </c>
      <c r="C39" s="10">
        <v>48.7</v>
      </c>
      <c r="D39" s="10">
        <f t="shared" si="1"/>
        <v>-0.69999999999999574</v>
      </c>
      <c r="E39" s="7">
        <f t="shared" si="2"/>
        <v>49.558333333333337</v>
      </c>
    </row>
    <row r="40" spans="2:5" x14ac:dyDescent="0.25">
      <c r="B40" s="2">
        <v>41852</v>
      </c>
      <c r="C40" s="10">
        <v>50.1</v>
      </c>
      <c r="D40" s="10">
        <f t="shared" si="1"/>
        <v>1.3999999999999986</v>
      </c>
      <c r="E40" s="7">
        <f t="shared" si="2"/>
        <v>49.675000000000004</v>
      </c>
    </row>
    <row r="41" spans="2:5" x14ac:dyDescent="0.25">
      <c r="B41" s="2">
        <v>41883</v>
      </c>
      <c r="C41" s="10">
        <v>48.4</v>
      </c>
      <c r="D41" s="10">
        <f t="shared" si="1"/>
        <v>-1.7000000000000028</v>
      </c>
      <c r="E41" s="7">
        <f t="shared" si="2"/>
        <v>49.75</v>
      </c>
    </row>
    <row r="42" spans="2:5" x14ac:dyDescent="0.25">
      <c r="B42" s="2">
        <v>41913</v>
      </c>
      <c r="C42" s="10">
        <v>48.8</v>
      </c>
      <c r="D42" s="10">
        <f t="shared" si="1"/>
        <v>0.39999999999999858</v>
      </c>
      <c r="E42" s="7">
        <f t="shared" si="2"/>
        <v>49.875</v>
      </c>
    </row>
    <row r="43" spans="2:5" x14ac:dyDescent="0.25">
      <c r="B43" s="2">
        <v>41944</v>
      </c>
      <c r="C43" s="10">
        <v>49.1</v>
      </c>
      <c r="D43" s="10">
        <f t="shared" si="1"/>
        <v>0.30000000000000426</v>
      </c>
      <c r="E43" s="7">
        <f t="shared" si="2"/>
        <v>49.866666666666667</v>
      </c>
    </row>
    <row r="44" spans="2:5" x14ac:dyDescent="0.25">
      <c r="B44" s="2">
        <v>41974</v>
      </c>
      <c r="C44" s="10">
        <v>49.4</v>
      </c>
      <c r="D44" s="10">
        <f t="shared" si="1"/>
        <v>0.29999999999999716</v>
      </c>
      <c r="E44" s="7">
        <f t="shared" si="2"/>
        <v>49.849999999999994</v>
      </c>
    </row>
    <row r="45" spans="2:5" x14ac:dyDescent="0.25">
      <c r="B45" s="2">
        <v>42005</v>
      </c>
      <c r="C45" s="10">
        <v>48.3</v>
      </c>
      <c r="D45" s="10">
        <f t="shared" si="1"/>
        <v>-1.1000000000000014</v>
      </c>
      <c r="E45" s="7">
        <f t="shared" si="2"/>
        <v>49.608333333333327</v>
      </c>
    </row>
    <row r="46" spans="2:5" x14ac:dyDescent="0.25">
      <c r="B46" s="2">
        <v>42036</v>
      </c>
      <c r="C46" s="10">
        <v>48.4</v>
      </c>
      <c r="D46" s="10">
        <f t="shared" si="1"/>
        <v>0.10000000000000142</v>
      </c>
      <c r="E46" s="7">
        <f t="shared" si="2"/>
        <v>49.366666666666667</v>
      </c>
    </row>
    <row r="47" spans="2:5" x14ac:dyDescent="0.25">
      <c r="B47" s="2">
        <v>42064</v>
      </c>
      <c r="C47" s="10">
        <v>48.9</v>
      </c>
      <c r="D47" s="10">
        <f t="shared" si="1"/>
        <v>0.5</v>
      </c>
      <c r="E47" s="7">
        <f t="shared" si="2"/>
        <v>49.300000000000004</v>
      </c>
    </row>
    <row r="48" spans="2:5" x14ac:dyDescent="0.25">
      <c r="B48" s="2">
        <v>42095</v>
      </c>
      <c r="C48" s="10">
        <v>46.5</v>
      </c>
      <c r="D48" s="10">
        <f t="shared" si="1"/>
        <v>-2.3999999999999986</v>
      </c>
      <c r="E48" s="7">
        <f t="shared" si="2"/>
        <v>48.916666666666664</v>
      </c>
    </row>
    <row r="49" spans="2:5" x14ac:dyDescent="0.25">
      <c r="B49" s="2">
        <v>42125</v>
      </c>
      <c r="C49" s="10">
        <v>48</v>
      </c>
      <c r="D49" s="10">
        <f t="shared" si="1"/>
        <v>1.5</v>
      </c>
      <c r="E49" s="7">
        <f t="shared" si="2"/>
        <v>48.666666666666664</v>
      </c>
    </row>
    <row r="50" spans="2:5" x14ac:dyDescent="0.25">
      <c r="B50" s="2">
        <v>42156</v>
      </c>
      <c r="C50" s="10">
        <v>46.9</v>
      </c>
      <c r="D50" s="10">
        <f t="shared" si="1"/>
        <v>-1.1000000000000014</v>
      </c>
      <c r="E50" s="7">
        <f t="shared" si="2"/>
        <v>48.458333333333321</v>
      </c>
    </row>
    <row r="51" spans="2:5" x14ac:dyDescent="0.25">
      <c r="B51" s="2">
        <v>42186</v>
      </c>
      <c r="C51" s="10">
        <v>30.2</v>
      </c>
      <c r="D51" s="10">
        <f t="shared" si="1"/>
        <v>-16.7</v>
      </c>
      <c r="E51" s="7">
        <f t="shared" si="2"/>
        <v>46.916666666666664</v>
      </c>
    </row>
    <row r="52" spans="2:5" x14ac:dyDescent="0.25">
      <c r="B52" s="2">
        <v>42217</v>
      </c>
      <c r="C52" s="10">
        <v>39.1</v>
      </c>
      <c r="D52" s="10">
        <f t="shared" si="1"/>
        <v>8.9000000000000021</v>
      </c>
      <c r="E52" s="7">
        <f t="shared" si="2"/>
        <v>46</v>
      </c>
    </row>
    <row r="53" spans="2:5" x14ac:dyDescent="0.25">
      <c r="B53" s="2">
        <v>42248</v>
      </c>
      <c r="C53" s="10">
        <v>43.3</v>
      </c>
      <c r="D53" s="10">
        <f t="shared" si="1"/>
        <v>4.1999999999999957</v>
      </c>
      <c r="E53" s="7">
        <f t="shared" si="2"/>
        <v>45.574999999999996</v>
      </c>
    </row>
    <row r="54" spans="2:5" x14ac:dyDescent="0.25">
      <c r="B54" s="2">
        <v>42278</v>
      </c>
      <c r="C54" s="10">
        <v>47.3</v>
      </c>
      <c r="D54" s="10">
        <f t="shared" si="1"/>
        <v>4</v>
      </c>
      <c r="E54" s="7">
        <f t="shared" si="2"/>
        <v>45.449999999999996</v>
      </c>
    </row>
    <row r="55" spans="2:5" x14ac:dyDescent="0.25">
      <c r="B55" s="2">
        <v>42309</v>
      </c>
      <c r="C55" s="10">
        <v>48.1</v>
      </c>
      <c r="D55" s="10">
        <f t="shared" si="1"/>
        <v>0.80000000000000426</v>
      </c>
      <c r="E55" s="7">
        <f t="shared" si="2"/>
        <v>45.366666666666667</v>
      </c>
    </row>
    <row r="56" spans="2:5" x14ac:dyDescent="0.25">
      <c r="B56" s="2">
        <v>42339</v>
      </c>
      <c r="C56" s="10">
        <v>50.2</v>
      </c>
      <c r="D56" s="10">
        <f t="shared" si="1"/>
        <v>2.1000000000000014</v>
      </c>
      <c r="E56" s="7">
        <f t="shared" si="2"/>
        <v>45.433333333333337</v>
      </c>
    </row>
    <row r="57" spans="2:5" x14ac:dyDescent="0.25">
      <c r="B57" s="2">
        <v>42370</v>
      </c>
      <c r="C57" s="10">
        <v>50</v>
      </c>
      <c r="D57" s="10">
        <f t="shared" si="1"/>
        <v>-0.20000000000000284</v>
      </c>
      <c r="E57" s="7">
        <f t="shared" si="2"/>
        <v>45.57500000000001</v>
      </c>
    </row>
    <row r="58" spans="2:5" x14ac:dyDescent="0.25">
      <c r="B58" s="2">
        <v>42401</v>
      </c>
      <c r="C58" s="10">
        <v>48.4</v>
      </c>
      <c r="D58" s="10">
        <f t="shared" si="1"/>
        <v>-1.6000000000000014</v>
      </c>
      <c r="E58" s="7">
        <f t="shared" si="2"/>
        <v>45.57500000000001</v>
      </c>
    </row>
    <row r="59" spans="2:5" x14ac:dyDescent="0.25">
      <c r="B59" s="2">
        <v>42430</v>
      </c>
      <c r="C59" s="10">
        <v>49</v>
      </c>
      <c r="D59" s="10">
        <f t="shared" si="1"/>
        <v>0.60000000000000142</v>
      </c>
      <c r="E59" s="7">
        <f t="shared" si="2"/>
        <v>45.583333333333336</v>
      </c>
    </row>
    <row r="60" spans="2:5" x14ac:dyDescent="0.25">
      <c r="B60" s="2">
        <v>42461</v>
      </c>
      <c r="C60" s="10">
        <v>49.7</v>
      </c>
      <c r="D60" s="10">
        <f t="shared" si="1"/>
        <v>0.70000000000000284</v>
      </c>
      <c r="E60" s="7">
        <f t="shared" si="2"/>
        <v>45.85</v>
      </c>
    </row>
    <row r="61" spans="2:5" x14ac:dyDescent="0.25">
      <c r="B61" s="2">
        <v>42491</v>
      </c>
      <c r="C61" s="10">
        <v>48.4</v>
      </c>
      <c r="D61" s="10">
        <f t="shared" si="1"/>
        <v>-1.3000000000000043</v>
      </c>
      <c r="E61" s="7">
        <f t="shared" si="2"/>
        <v>45.883333333333333</v>
      </c>
    </row>
    <row r="62" spans="2:5" x14ac:dyDescent="0.25">
      <c r="B62" s="2">
        <v>42522</v>
      </c>
      <c r="C62" s="10">
        <v>50.4</v>
      </c>
      <c r="D62" s="10">
        <f t="shared" si="1"/>
        <v>2</v>
      </c>
      <c r="E62" s="7">
        <f t="shared" si="2"/>
        <v>46.17499999999999</v>
      </c>
    </row>
    <row r="63" spans="2:5" x14ac:dyDescent="0.25">
      <c r="B63" s="2">
        <v>42552</v>
      </c>
      <c r="C63" s="10">
        <v>48.7</v>
      </c>
      <c r="D63" s="10">
        <f t="shared" si="1"/>
        <v>-1.6999999999999957</v>
      </c>
      <c r="E63" s="7">
        <f t="shared" si="2"/>
        <v>47.716666666666669</v>
      </c>
    </row>
    <row r="64" spans="2:5" x14ac:dyDescent="0.25">
      <c r="B64" s="2">
        <v>42583</v>
      </c>
      <c r="C64" s="10">
        <v>50.4</v>
      </c>
      <c r="D64" s="10">
        <f t="shared" si="1"/>
        <v>1.6999999999999957</v>
      </c>
      <c r="E64" s="7">
        <f t="shared" si="2"/>
        <v>48.658333333333324</v>
      </c>
    </row>
    <row r="65" spans="2:5" x14ac:dyDescent="0.25">
      <c r="B65" s="2">
        <v>42614</v>
      </c>
      <c r="C65" s="10">
        <v>49.2</v>
      </c>
      <c r="D65" s="10">
        <f t="shared" si="1"/>
        <v>-1.1999999999999957</v>
      </c>
      <c r="E65" s="7">
        <f t="shared" si="2"/>
        <v>49.15</v>
      </c>
    </row>
    <row r="66" spans="2:5" x14ac:dyDescent="0.25">
      <c r="B66" s="2">
        <v>42644</v>
      </c>
      <c r="C66" s="10">
        <v>48.6</v>
      </c>
      <c r="D66" s="10">
        <f t="shared" si="1"/>
        <v>-0.60000000000000142</v>
      </c>
      <c r="E66" s="7">
        <f t="shared" ref="E66:E97" si="3">IF(ROW(A66)&lt;13,"",AVERAGEIFS($C$2:$C$5000,$B$2:$B$5000,"&gt;"&amp;EDATE(B66,-12),$B$2:$B$5000,"&lt;="&amp;B66))</f>
        <v>49.258333333333333</v>
      </c>
    </row>
    <row r="67" spans="2:5" x14ac:dyDescent="0.25">
      <c r="B67" s="2">
        <v>42675</v>
      </c>
      <c r="C67" s="10">
        <v>48.3</v>
      </c>
      <c r="D67" s="10">
        <f t="shared" si="1"/>
        <v>-0.30000000000000426</v>
      </c>
      <c r="E67" s="7">
        <f t="shared" si="3"/>
        <v>49.274999999999984</v>
      </c>
    </row>
    <row r="68" spans="2:5" x14ac:dyDescent="0.25">
      <c r="B68" s="2">
        <v>42705</v>
      </c>
      <c r="C68" s="10">
        <v>49.3</v>
      </c>
      <c r="D68" s="10">
        <f t="shared" ref="D68:D103" si="4">C68-C67</f>
        <v>1</v>
      </c>
      <c r="E68" s="7">
        <f t="shared" si="3"/>
        <v>49.199999999999996</v>
      </c>
    </row>
    <row r="69" spans="2:5" x14ac:dyDescent="0.25">
      <c r="B69" s="2">
        <v>42736</v>
      </c>
      <c r="C69" s="10">
        <v>46.6</v>
      </c>
      <c r="D69" s="10">
        <f t="shared" si="4"/>
        <v>-2.6999999999999957</v>
      </c>
      <c r="E69" s="7">
        <f t="shared" si="3"/>
        <v>48.916666666666664</v>
      </c>
    </row>
    <row r="70" spans="2:5" x14ac:dyDescent="0.25">
      <c r="B70" s="2">
        <v>42767</v>
      </c>
      <c r="C70" s="10">
        <v>47.7</v>
      </c>
      <c r="D70" s="10">
        <f t="shared" si="4"/>
        <v>1.1000000000000014</v>
      </c>
      <c r="E70" s="7">
        <f t="shared" si="3"/>
        <v>48.858333333333341</v>
      </c>
    </row>
    <row r="71" spans="2:5" x14ac:dyDescent="0.25">
      <c r="B71" s="2">
        <v>42795</v>
      </c>
      <c r="C71" s="10">
        <v>46.7</v>
      </c>
      <c r="D71" s="10">
        <f t="shared" si="4"/>
        <v>-1</v>
      </c>
      <c r="E71" s="7">
        <f t="shared" si="3"/>
        <v>48.666666666666679</v>
      </c>
    </row>
    <row r="72" spans="2:5" x14ac:dyDescent="0.25">
      <c r="B72" s="2">
        <v>42826</v>
      </c>
      <c r="C72" s="10">
        <v>48.2</v>
      </c>
      <c r="D72" s="10">
        <f t="shared" si="4"/>
        <v>1.5</v>
      </c>
      <c r="E72" s="7">
        <f t="shared" si="3"/>
        <v>48.541666666666679</v>
      </c>
    </row>
    <row r="73" spans="2:5" x14ac:dyDescent="0.25">
      <c r="B73" s="2">
        <v>42856</v>
      </c>
      <c r="C73" s="10">
        <v>49.6</v>
      </c>
      <c r="D73" s="10">
        <f t="shared" si="4"/>
        <v>1.3999999999999986</v>
      </c>
      <c r="E73" s="7">
        <f t="shared" si="3"/>
        <v>48.641666666666673</v>
      </c>
    </row>
    <row r="74" spans="2:5" x14ac:dyDescent="0.25">
      <c r="B74" s="2">
        <v>42887</v>
      </c>
      <c r="C74" s="10">
        <v>50.5</v>
      </c>
      <c r="D74" s="10">
        <f t="shared" si="4"/>
        <v>0.89999999999999858</v>
      </c>
      <c r="E74" s="7">
        <f t="shared" si="3"/>
        <v>48.65</v>
      </c>
    </row>
    <row r="75" spans="2:5" x14ac:dyDescent="0.25">
      <c r="B75" s="2">
        <v>42917</v>
      </c>
      <c r="C75" s="10">
        <v>50.5</v>
      </c>
      <c r="D75" s="10">
        <f t="shared" si="4"/>
        <v>0</v>
      </c>
      <c r="E75" s="7">
        <f t="shared" si="3"/>
        <v>48.800000000000004</v>
      </c>
    </row>
    <row r="76" spans="2:5" x14ac:dyDescent="0.25">
      <c r="B76" s="2">
        <v>42948</v>
      </c>
      <c r="C76" s="10">
        <v>52.2</v>
      </c>
      <c r="D76" s="10">
        <f t="shared" si="4"/>
        <v>1.7000000000000028</v>
      </c>
      <c r="E76" s="7">
        <f t="shared" si="3"/>
        <v>48.95000000000001</v>
      </c>
    </row>
    <row r="77" spans="2:5" x14ac:dyDescent="0.25">
      <c r="B77" s="2">
        <v>42979</v>
      </c>
      <c r="C77" s="10">
        <v>52.8</v>
      </c>
      <c r="D77" s="10">
        <f t="shared" si="4"/>
        <v>0.59999999999999432</v>
      </c>
      <c r="E77" s="7">
        <f t="shared" si="3"/>
        <v>49.25</v>
      </c>
    </row>
    <row r="78" spans="2:5" x14ac:dyDescent="0.25">
      <c r="B78" s="2">
        <v>43009</v>
      </c>
      <c r="C78" s="10">
        <v>52.1</v>
      </c>
      <c r="D78" s="10">
        <f t="shared" si="4"/>
        <v>-0.69999999999999574</v>
      </c>
      <c r="E78" s="7">
        <f t="shared" si="3"/>
        <v>49.541666666666664</v>
      </c>
    </row>
    <row r="79" spans="2:5" x14ac:dyDescent="0.25">
      <c r="B79" s="2">
        <v>43040</v>
      </c>
      <c r="C79" s="10">
        <v>52.2</v>
      </c>
      <c r="D79" s="10">
        <f t="shared" si="4"/>
        <v>0.10000000000000142</v>
      </c>
      <c r="E79" s="7">
        <f t="shared" si="3"/>
        <v>49.866666666666674</v>
      </c>
    </row>
    <row r="80" spans="2:5" x14ac:dyDescent="0.25">
      <c r="B80" s="2">
        <v>43070</v>
      </c>
      <c r="C80" s="10">
        <v>53.1</v>
      </c>
      <c r="D80" s="10">
        <f t="shared" si="4"/>
        <v>0.89999999999999858</v>
      </c>
      <c r="E80" s="7">
        <f t="shared" si="3"/>
        <v>50.183333333333337</v>
      </c>
    </row>
    <row r="81" spans="2:5" x14ac:dyDescent="0.25">
      <c r="B81" s="2">
        <v>43101</v>
      </c>
      <c r="C81" s="10">
        <v>55.2</v>
      </c>
      <c r="D81" s="10">
        <f t="shared" si="4"/>
        <v>2.1000000000000014</v>
      </c>
      <c r="E81" s="7">
        <f t="shared" si="3"/>
        <v>50.900000000000006</v>
      </c>
    </row>
    <row r="82" spans="2:5" x14ac:dyDescent="0.25">
      <c r="B82" s="2">
        <v>43132</v>
      </c>
      <c r="C82" s="7">
        <v>56.1</v>
      </c>
      <c r="D82" s="10">
        <f t="shared" si="4"/>
        <v>0.89999999999999858</v>
      </c>
      <c r="E82" s="7">
        <f t="shared" si="3"/>
        <v>51.6</v>
      </c>
    </row>
    <row r="83" spans="2:5" x14ac:dyDescent="0.25">
      <c r="B83" s="2">
        <v>43160</v>
      </c>
      <c r="C83" s="7">
        <v>55</v>
      </c>
      <c r="D83" s="10">
        <f t="shared" si="4"/>
        <v>-1.1000000000000014</v>
      </c>
      <c r="E83" s="7">
        <f t="shared" si="3"/>
        <v>52.291666666666679</v>
      </c>
    </row>
    <row r="84" spans="2:5" x14ac:dyDescent="0.25">
      <c r="B84" s="2">
        <v>43191</v>
      </c>
      <c r="C84" s="7">
        <v>52.9</v>
      </c>
      <c r="D84" s="10">
        <f t="shared" si="4"/>
        <v>-2.1000000000000014</v>
      </c>
      <c r="E84" s="7">
        <f t="shared" si="3"/>
        <v>52.683333333333337</v>
      </c>
    </row>
    <row r="85" spans="2:5" x14ac:dyDescent="0.25">
      <c r="B85" s="2">
        <v>43221</v>
      </c>
      <c r="C85" s="7">
        <v>54.2</v>
      </c>
      <c r="D85" s="10">
        <f t="shared" si="4"/>
        <v>1.3000000000000043</v>
      </c>
      <c r="E85" s="7">
        <f t="shared" si="3"/>
        <v>53.06666666666667</v>
      </c>
    </row>
    <row r="86" spans="2:5" x14ac:dyDescent="0.25">
      <c r="B86" s="2">
        <v>43252</v>
      </c>
      <c r="C86" s="7">
        <v>53.5</v>
      </c>
      <c r="D86" s="10">
        <f t="shared" si="4"/>
        <v>-0.70000000000000284</v>
      </c>
      <c r="E86" s="7">
        <f t="shared" si="3"/>
        <v>53.31666666666667</v>
      </c>
    </row>
    <row r="87" spans="2:5" x14ac:dyDescent="0.25">
      <c r="B87" s="2">
        <v>43282</v>
      </c>
      <c r="C87" s="7">
        <v>53.5</v>
      </c>
      <c r="D87" s="10">
        <f t="shared" si="4"/>
        <v>0</v>
      </c>
      <c r="E87" s="7">
        <f t="shared" si="3"/>
        <v>53.56666666666667</v>
      </c>
    </row>
    <row r="88" spans="2:5" x14ac:dyDescent="0.25">
      <c r="B88" s="2">
        <v>43313</v>
      </c>
      <c r="C88" s="7">
        <v>53.9</v>
      </c>
      <c r="D88" s="10">
        <f t="shared" si="4"/>
        <v>0.39999999999999858</v>
      </c>
      <c r="E88" s="7">
        <f t="shared" si="3"/>
        <v>53.708333333333336</v>
      </c>
    </row>
    <row r="89" spans="2:5" x14ac:dyDescent="0.25">
      <c r="B89" s="2">
        <v>43344</v>
      </c>
      <c r="C89" s="7">
        <v>53.6</v>
      </c>
      <c r="D89" s="10">
        <f t="shared" si="4"/>
        <v>-0.29999999999999716</v>
      </c>
      <c r="E89" s="7">
        <f t="shared" si="3"/>
        <v>53.774999999999999</v>
      </c>
    </row>
    <row r="90" spans="2:5" x14ac:dyDescent="0.25">
      <c r="B90" s="2">
        <v>43374</v>
      </c>
      <c r="C90" s="7">
        <v>53.1</v>
      </c>
      <c r="D90" s="10">
        <f t="shared" si="4"/>
        <v>-0.5</v>
      </c>
      <c r="E90" s="7">
        <f t="shared" si="3"/>
        <v>53.858333333333341</v>
      </c>
    </row>
    <row r="91" spans="2:5" x14ac:dyDescent="0.25">
      <c r="B91" s="2">
        <v>43405</v>
      </c>
      <c r="C91" s="7">
        <v>54</v>
      </c>
      <c r="D91" s="10">
        <f t="shared" si="4"/>
        <v>0.89999999999999858</v>
      </c>
      <c r="E91" s="7">
        <f t="shared" si="3"/>
        <v>54.008333333333333</v>
      </c>
    </row>
    <row r="92" spans="2:5" x14ac:dyDescent="0.25">
      <c r="B92" s="2">
        <v>43435</v>
      </c>
      <c r="C92" s="7">
        <v>53.8</v>
      </c>
      <c r="D92" s="10">
        <f t="shared" si="4"/>
        <v>-0.20000000000000284</v>
      </c>
      <c r="E92" s="7">
        <f t="shared" si="3"/>
        <v>54.066666666666663</v>
      </c>
    </row>
    <row r="93" spans="2:5" x14ac:dyDescent="0.25">
      <c r="B93" s="2">
        <v>43466</v>
      </c>
      <c r="C93" s="7">
        <v>53.7</v>
      </c>
      <c r="D93" s="10">
        <f t="shared" si="4"/>
        <v>-9.9999999999994316E-2</v>
      </c>
      <c r="E93" s="7">
        <f t="shared" si="3"/>
        <v>53.941666666666663</v>
      </c>
    </row>
    <row r="94" spans="2:5" x14ac:dyDescent="0.25">
      <c r="B94" s="2">
        <v>43497</v>
      </c>
      <c r="C94" s="7">
        <v>54.2</v>
      </c>
      <c r="D94" s="10">
        <f t="shared" si="4"/>
        <v>0.5</v>
      </c>
      <c r="E94" s="7">
        <f t="shared" si="3"/>
        <v>53.783333333333339</v>
      </c>
    </row>
    <row r="95" spans="2:5" x14ac:dyDescent="0.25">
      <c r="B95" s="2">
        <v>43525</v>
      </c>
      <c r="C95" s="7">
        <v>54.7</v>
      </c>
      <c r="D95" s="10">
        <f t="shared" si="4"/>
        <v>0.5</v>
      </c>
      <c r="E95" s="7">
        <f t="shared" si="3"/>
        <v>53.758333333333347</v>
      </c>
    </row>
    <row r="96" spans="2:5" x14ac:dyDescent="0.25">
      <c r="B96" s="2">
        <v>43556</v>
      </c>
      <c r="C96" s="7">
        <v>56.6</v>
      </c>
      <c r="D96" s="10">
        <f t="shared" si="4"/>
        <v>1.8999999999999986</v>
      </c>
      <c r="E96" s="7">
        <f t="shared" si="3"/>
        <v>54.06666666666667</v>
      </c>
    </row>
    <row r="97" spans="2:5" x14ac:dyDescent="0.25">
      <c r="B97" s="2">
        <v>43586</v>
      </c>
      <c r="C97" s="7">
        <v>54.2</v>
      </c>
      <c r="D97" s="10">
        <f t="shared" si="4"/>
        <v>-2.3999999999999986</v>
      </c>
      <c r="E97" s="7">
        <f t="shared" si="3"/>
        <v>54.06666666666667</v>
      </c>
    </row>
    <row r="98" spans="2:5" x14ac:dyDescent="0.25">
      <c r="B98" s="2">
        <v>43617</v>
      </c>
      <c r="C98" s="7">
        <v>52.4</v>
      </c>
      <c r="D98" s="10">
        <f t="shared" si="4"/>
        <v>-1.8000000000000043</v>
      </c>
      <c r="E98" s="7">
        <f t="shared" ref="E98:E103" si="5">IF(ROW(A98)&lt;13,"",AVERAGEIFS($C$2:$C$5000,$B$2:$B$5000,"&gt;"&amp;EDATE(B98,-12),$B$2:$B$5000,"&lt;="&amp;B98))</f>
        <v>53.975000000000001</v>
      </c>
    </row>
    <row r="99" spans="2:5" x14ac:dyDescent="0.25">
      <c r="B99" s="2">
        <v>43647</v>
      </c>
      <c r="C99" s="7">
        <v>54.6</v>
      </c>
      <c r="D99" s="10">
        <f t="shared" si="4"/>
        <v>2.2000000000000028</v>
      </c>
      <c r="E99" s="7">
        <f t="shared" si="5"/>
        <v>54.066666666666663</v>
      </c>
    </row>
    <row r="100" spans="2:5" x14ac:dyDescent="0.25">
      <c r="B100" s="2">
        <v>43678</v>
      </c>
      <c r="C100" s="7">
        <v>54.9</v>
      </c>
      <c r="D100" s="10">
        <f t="shared" si="4"/>
        <v>0.29999999999999716</v>
      </c>
      <c r="E100" s="7">
        <f t="shared" si="5"/>
        <v>54.15</v>
      </c>
    </row>
    <row r="101" spans="2:5" x14ac:dyDescent="0.25">
      <c r="B101" s="2">
        <v>43709</v>
      </c>
      <c r="C101" s="7">
        <v>53.6</v>
      </c>
      <c r="D101" s="10">
        <f t="shared" si="4"/>
        <v>-1.2999999999999972</v>
      </c>
      <c r="E101" s="7">
        <f t="shared" si="5"/>
        <v>54.15</v>
      </c>
    </row>
    <row r="102" spans="2:5" x14ac:dyDescent="0.25">
      <c r="B102" s="2">
        <v>43739</v>
      </c>
      <c r="C102" s="7">
        <v>53.5</v>
      </c>
      <c r="D102" s="10">
        <f t="shared" si="4"/>
        <v>-0.10000000000000142</v>
      </c>
      <c r="E102" s="7">
        <f t="shared" si="5"/>
        <v>54.183333333333337</v>
      </c>
    </row>
    <row r="103" spans="2:5" x14ac:dyDescent="0.25">
      <c r="B103" s="2">
        <v>43770</v>
      </c>
      <c r="C103" s="7">
        <v>54.1</v>
      </c>
      <c r="D103" s="10">
        <f t="shared" si="4"/>
        <v>0.60000000000000142</v>
      </c>
      <c r="E103" s="7">
        <f t="shared" si="5"/>
        <v>54.191666666666663</v>
      </c>
    </row>
    <row r="104" spans="2:5" x14ac:dyDescent="0.25">
      <c r="B104" s="2">
        <v>43800</v>
      </c>
      <c r="C104" s="7">
        <v>53.9</v>
      </c>
      <c r="D104" s="10">
        <f>C104-C103</f>
        <v>-0.20000000000000284</v>
      </c>
      <c r="E104" s="7">
        <f>IF(ROW(A104)&lt;13,"",AVERAGEIFS($C$2:$C$5000,$B$2:$B$5000,"&gt;"&amp;EDATE(B104,-12),$B$2:$B$5000,"&lt;="&amp;B104))</f>
        <v>54.20000000000001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73E0-DE0B-41BC-97FA-72BE20FC735B}">
  <sheetPr codeName="Sheet16"/>
  <dimension ref="A1:G98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49.7</v>
      </c>
      <c r="E2" s="7" t="str">
        <f t="shared" ref="E2:E33" si="0">IF(ROW(A2)&lt;13,"",AVERAGEIFS($C$2:$C$5000,$B$2:$B$5000,"&gt;"&amp;EDATE(B2,-12),$B$2:$B$5000,"&lt;="&amp;B2))</f>
        <v/>
      </c>
      <c r="F2" s="13">
        <f>INDEX(HongKong[% Change],ROWS(HongKong[% Change]),1)</f>
        <v>3.6000000000000014</v>
      </c>
      <c r="G2" s="44">
        <f>INDEX(HongKong[12 Mth Rolling Avg.],ROWS(HongKong[12 Mth Rolling Avg.]),1)</f>
        <v>44.483333333333341</v>
      </c>
    </row>
    <row r="3" spans="1:7" x14ac:dyDescent="0.25">
      <c r="A3" t="s">
        <v>16</v>
      </c>
      <c r="B3" s="2">
        <v>40909</v>
      </c>
      <c r="C3" s="7">
        <v>51.9</v>
      </c>
      <c r="D3" s="7">
        <f>C3-C2</f>
        <v>2.1999999999999957</v>
      </c>
      <c r="E3" s="7" t="str">
        <f t="shared" si="0"/>
        <v/>
      </c>
    </row>
    <row r="4" spans="1:7" x14ac:dyDescent="0.25">
      <c r="A4" t="s">
        <v>16</v>
      </c>
      <c r="B4" s="2">
        <v>40940</v>
      </c>
      <c r="C4" s="7">
        <v>52.8</v>
      </c>
      <c r="D4" s="7">
        <f t="shared" ref="D4:D67" si="1">C4-C3</f>
        <v>0.89999999999999858</v>
      </c>
      <c r="E4" s="7" t="str">
        <f t="shared" si="0"/>
        <v/>
      </c>
    </row>
    <row r="5" spans="1:7" x14ac:dyDescent="0.25">
      <c r="A5" t="s">
        <v>16</v>
      </c>
      <c r="B5" s="2">
        <v>40969</v>
      </c>
      <c r="C5" s="7">
        <v>52</v>
      </c>
      <c r="D5" s="7">
        <f t="shared" si="1"/>
        <v>-0.79999999999999716</v>
      </c>
      <c r="E5" s="7" t="str">
        <f t="shared" si="0"/>
        <v/>
      </c>
    </row>
    <row r="6" spans="1:7" x14ac:dyDescent="0.25">
      <c r="A6" t="s">
        <v>16</v>
      </c>
      <c r="B6" s="2">
        <v>41000</v>
      </c>
      <c r="C6" s="7">
        <v>50.3</v>
      </c>
      <c r="D6" s="7">
        <f t="shared" si="1"/>
        <v>-1.7000000000000028</v>
      </c>
      <c r="E6" s="7" t="str">
        <f t="shared" si="0"/>
        <v/>
      </c>
    </row>
    <row r="7" spans="1:7" x14ac:dyDescent="0.25">
      <c r="A7" t="s">
        <v>16</v>
      </c>
      <c r="B7" s="2">
        <v>41030</v>
      </c>
      <c r="C7" s="7">
        <v>49.4</v>
      </c>
      <c r="D7" s="7">
        <f t="shared" si="1"/>
        <v>-0.89999999999999858</v>
      </c>
      <c r="E7" s="7" t="str">
        <f t="shared" si="0"/>
        <v/>
      </c>
    </row>
    <row r="8" spans="1:7" x14ac:dyDescent="0.25">
      <c r="A8" t="s">
        <v>16</v>
      </c>
      <c r="B8" s="2">
        <v>44154</v>
      </c>
      <c r="C8" s="7">
        <v>38.5</v>
      </c>
      <c r="D8" s="7">
        <f t="shared" si="1"/>
        <v>-10.899999999999999</v>
      </c>
      <c r="E8" s="7" t="str">
        <f t="shared" si="0"/>
        <v/>
      </c>
    </row>
    <row r="9" spans="1:7" x14ac:dyDescent="0.25">
      <c r="B9" s="2">
        <v>41091</v>
      </c>
      <c r="C9" s="7">
        <v>50.3</v>
      </c>
      <c r="D9" s="7">
        <f t="shared" si="1"/>
        <v>11.799999999999997</v>
      </c>
      <c r="E9" s="7" t="str">
        <f t="shared" si="0"/>
        <v/>
      </c>
    </row>
    <row r="10" spans="1:7" x14ac:dyDescent="0.25">
      <c r="B10" s="2">
        <v>41122</v>
      </c>
      <c r="C10" s="7">
        <v>50.5</v>
      </c>
      <c r="D10" s="7">
        <f t="shared" si="1"/>
        <v>0.20000000000000284</v>
      </c>
      <c r="E10" s="7" t="str">
        <f t="shared" si="0"/>
        <v/>
      </c>
    </row>
    <row r="11" spans="1:7" x14ac:dyDescent="0.25">
      <c r="B11" s="2">
        <v>41153</v>
      </c>
      <c r="C11" s="7">
        <v>49.6</v>
      </c>
      <c r="D11" s="7">
        <f t="shared" si="1"/>
        <v>-0.89999999999999858</v>
      </c>
      <c r="E11" s="7" t="str">
        <f t="shared" si="0"/>
        <v/>
      </c>
    </row>
    <row r="12" spans="1:7" x14ac:dyDescent="0.25">
      <c r="B12" s="2">
        <v>41183</v>
      </c>
      <c r="C12" s="7">
        <v>50.5</v>
      </c>
      <c r="D12" s="7">
        <f t="shared" si="1"/>
        <v>0.89999999999999858</v>
      </c>
      <c r="E12" s="7" t="str">
        <f t="shared" si="0"/>
        <v/>
      </c>
    </row>
    <row r="13" spans="1:7" x14ac:dyDescent="0.25">
      <c r="B13" s="2">
        <v>41214</v>
      </c>
      <c r="C13" s="7">
        <v>52.2</v>
      </c>
      <c r="D13" s="7">
        <f t="shared" si="1"/>
        <v>1.7000000000000028</v>
      </c>
      <c r="E13" s="7">
        <f t="shared" si="0"/>
        <v>50.836363636363643</v>
      </c>
    </row>
    <row r="14" spans="1:7" x14ac:dyDescent="0.25">
      <c r="B14" s="2">
        <v>41244</v>
      </c>
      <c r="C14" s="7">
        <v>51.7</v>
      </c>
      <c r="D14" s="7">
        <f t="shared" si="1"/>
        <v>-0.5</v>
      </c>
      <c r="E14" s="7">
        <f t="shared" si="0"/>
        <v>51.018181818181823</v>
      </c>
    </row>
    <row r="15" spans="1:7" x14ac:dyDescent="0.25">
      <c r="B15" s="2">
        <v>41275</v>
      </c>
      <c r="C15" s="7">
        <v>52.5</v>
      </c>
      <c r="D15" s="7">
        <f t="shared" si="1"/>
        <v>0.79999999999999716</v>
      </c>
      <c r="E15" s="7">
        <f t="shared" si="0"/>
        <v>51.072727272727271</v>
      </c>
    </row>
    <row r="16" spans="1:7" x14ac:dyDescent="0.25">
      <c r="B16" s="2">
        <v>41306</v>
      </c>
      <c r="C16" s="7">
        <v>51.2</v>
      </c>
      <c r="D16" s="7">
        <f t="shared" si="1"/>
        <v>-1.2999999999999972</v>
      </c>
      <c r="E16" s="7">
        <f t="shared" si="0"/>
        <v>50.927272727272729</v>
      </c>
    </row>
    <row r="17" spans="2:5" x14ac:dyDescent="0.25">
      <c r="B17" s="2">
        <v>41334</v>
      </c>
      <c r="C17" s="7">
        <v>50.5</v>
      </c>
      <c r="D17" s="7">
        <f t="shared" si="1"/>
        <v>-0.70000000000000284</v>
      </c>
      <c r="E17" s="7">
        <f t="shared" si="0"/>
        <v>50.790909090909096</v>
      </c>
    </row>
    <row r="18" spans="2:5" x14ac:dyDescent="0.25">
      <c r="B18" s="2">
        <v>41365</v>
      </c>
      <c r="C18" s="7">
        <v>49.9</v>
      </c>
      <c r="D18" s="7">
        <f t="shared" si="1"/>
        <v>-0.60000000000000142</v>
      </c>
      <c r="E18" s="7">
        <f t="shared" si="0"/>
        <v>50.75454545454545</v>
      </c>
    </row>
    <row r="19" spans="2:5" x14ac:dyDescent="0.25">
      <c r="B19" s="2">
        <v>41395</v>
      </c>
      <c r="C19" s="7">
        <v>49.8</v>
      </c>
      <c r="D19" s="7">
        <f t="shared" si="1"/>
        <v>-0.10000000000000142</v>
      </c>
      <c r="E19" s="7">
        <f t="shared" si="0"/>
        <v>50.790909090909082</v>
      </c>
    </row>
    <row r="20" spans="2:5" x14ac:dyDescent="0.25">
      <c r="B20" s="2">
        <v>41426</v>
      </c>
      <c r="C20" s="7">
        <v>48.7</v>
      </c>
      <c r="D20" s="7">
        <f t="shared" si="1"/>
        <v>-1.0999999999999943</v>
      </c>
      <c r="E20" s="7">
        <f t="shared" si="0"/>
        <v>50.616666666666667</v>
      </c>
    </row>
    <row r="21" spans="2:5" x14ac:dyDescent="0.25">
      <c r="B21" s="2">
        <v>41456</v>
      </c>
      <c r="C21" s="7">
        <v>49.7</v>
      </c>
      <c r="D21" s="7">
        <f t="shared" si="1"/>
        <v>1</v>
      </c>
      <c r="E21" s="7">
        <f t="shared" si="0"/>
        <v>50.56666666666667</v>
      </c>
    </row>
    <row r="22" spans="2:5" x14ac:dyDescent="0.25">
      <c r="B22" s="2">
        <v>41487</v>
      </c>
      <c r="C22" s="7">
        <v>49.7</v>
      </c>
      <c r="D22" s="7">
        <f t="shared" si="1"/>
        <v>0</v>
      </c>
      <c r="E22" s="7">
        <f t="shared" si="0"/>
        <v>50.5</v>
      </c>
    </row>
    <row r="23" spans="2:5" x14ac:dyDescent="0.25">
      <c r="B23" s="2">
        <v>41518</v>
      </c>
      <c r="C23" s="7">
        <v>50</v>
      </c>
      <c r="D23" s="7">
        <f t="shared" si="1"/>
        <v>0.29999999999999716</v>
      </c>
      <c r="E23" s="7">
        <f t="shared" si="0"/>
        <v>50.533333333333331</v>
      </c>
    </row>
    <row r="24" spans="2:5" x14ac:dyDescent="0.25">
      <c r="B24" s="2">
        <v>41548</v>
      </c>
      <c r="C24" s="7">
        <v>50.1</v>
      </c>
      <c r="D24" s="7">
        <f t="shared" si="1"/>
        <v>0.10000000000000142</v>
      </c>
      <c r="E24" s="7">
        <f t="shared" si="0"/>
        <v>50.5</v>
      </c>
    </row>
    <row r="25" spans="2:5" x14ac:dyDescent="0.25">
      <c r="B25" s="2">
        <v>41579</v>
      </c>
      <c r="C25" s="7">
        <v>52.1</v>
      </c>
      <c r="D25" s="7">
        <f t="shared" si="1"/>
        <v>2</v>
      </c>
      <c r="E25" s="7">
        <f t="shared" si="0"/>
        <v>50.491666666666667</v>
      </c>
    </row>
    <row r="26" spans="2:5" x14ac:dyDescent="0.25">
      <c r="B26" s="2">
        <v>41609</v>
      </c>
      <c r="C26" s="7">
        <v>51.2</v>
      </c>
      <c r="D26" s="7">
        <f t="shared" si="1"/>
        <v>-0.89999999999999858</v>
      </c>
      <c r="E26" s="7">
        <f t="shared" si="0"/>
        <v>50.449999999999996</v>
      </c>
    </row>
    <row r="27" spans="2:5" x14ac:dyDescent="0.25">
      <c r="B27" s="2">
        <v>41640</v>
      </c>
      <c r="C27" s="7">
        <v>52.7</v>
      </c>
      <c r="D27" s="7">
        <f t="shared" si="1"/>
        <v>1.5</v>
      </c>
      <c r="E27" s="7">
        <f t="shared" si="0"/>
        <v>50.466666666666669</v>
      </c>
    </row>
    <row r="28" spans="2:5" x14ac:dyDescent="0.25">
      <c r="B28" s="2">
        <v>41671</v>
      </c>
      <c r="C28" s="7">
        <v>53.3</v>
      </c>
      <c r="D28" s="7">
        <f t="shared" si="1"/>
        <v>0.59999999999999432</v>
      </c>
      <c r="E28" s="7">
        <f t="shared" si="0"/>
        <v>50.641666666666659</v>
      </c>
    </row>
    <row r="29" spans="2:5" x14ac:dyDescent="0.25">
      <c r="B29" s="2">
        <v>41699</v>
      </c>
      <c r="C29" s="7">
        <v>49.9</v>
      </c>
      <c r="D29" s="7">
        <f t="shared" si="1"/>
        <v>-3.3999999999999986</v>
      </c>
      <c r="E29" s="7">
        <f t="shared" si="0"/>
        <v>50.591666666666661</v>
      </c>
    </row>
    <row r="30" spans="2:5" x14ac:dyDescent="0.25">
      <c r="B30" s="2">
        <v>41730</v>
      </c>
      <c r="C30" s="7">
        <v>49.7</v>
      </c>
      <c r="D30" s="7">
        <f t="shared" si="1"/>
        <v>-0.19999999999999574</v>
      </c>
      <c r="E30" s="7">
        <f t="shared" si="0"/>
        <v>50.57500000000001</v>
      </c>
    </row>
    <row r="31" spans="2:5" x14ac:dyDescent="0.25">
      <c r="B31" s="2">
        <v>41760</v>
      </c>
      <c r="C31" s="7">
        <v>49.1</v>
      </c>
      <c r="D31" s="7">
        <f t="shared" si="1"/>
        <v>-0.60000000000000142</v>
      </c>
      <c r="E31" s="7">
        <f t="shared" si="0"/>
        <v>50.516666666666673</v>
      </c>
    </row>
    <row r="32" spans="2:5" x14ac:dyDescent="0.25">
      <c r="B32" s="2">
        <v>41791</v>
      </c>
      <c r="C32" s="7">
        <v>50.1</v>
      </c>
      <c r="D32" s="7">
        <f t="shared" si="1"/>
        <v>1</v>
      </c>
      <c r="E32" s="7">
        <f t="shared" si="0"/>
        <v>50.633333333333333</v>
      </c>
    </row>
    <row r="33" spans="2:5" x14ac:dyDescent="0.25">
      <c r="B33" s="2">
        <v>41821</v>
      </c>
      <c r="C33" s="7">
        <v>50.4</v>
      </c>
      <c r="D33" s="7">
        <f t="shared" si="1"/>
        <v>0.29999999999999716</v>
      </c>
      <c r="E33" s="7">
        <f t="shared" si="0"/>
        <v>50.691666666666663</v>
      </c>
    </row>
    <row r="34" spans="2:5" x14ac:dyDescent="0.25">
      <c r="B34" s="2">
        <v>41852</v>
      </c>
      <c r="C34" s="7">
        <v>49.6</v>
      </c>
      <c r="D34" s="7">
        <f t="shared" si="1"/>
        <v>-0.79999999999999716</v>
      </c>
      <c r="E34" s="7">
        <f t="shared" ref="E34:E65" si="2">IF(ROW(A34)&lt;13,"",AVERAGEIFS($C$2:$C$5000,$B$2:$B$5000,"&gt;"&amp;EDATE(B34,-12),$B$2:$B$5000,"&lt;="&amp;B34))</f>
        <v>50.683333333333337</v>
      </c>
    </row>
    <row r="35" spans="2:5" x14ac:dyDescent="0.25">
      <c r="B35" s="2">
        <v>41883</v>
      </c>
      <c r="C35" s="7">
        <v>49.8</v>
      </c>
      <c r="D35" s="7">
        <f t="shared" si="1"/>
        <v>0.19999999999999574</v>
      </c>
      <c r="E35" s="7">
        <f t="shared" si="2"/>
        <v>50.666666666666664</v>
      </c>
    </row>
    <row r="36" spans="2:5" x14ac:dyDescent="0.25">
      <c r="B36" s="2">
        <v>41913</v>
      </c>
      <c r="C36" s="7">
        <v>47.7</v>
      </c>
      <c r="D36" s="7">
        <f t="shared" si="1"/>
        <v>-2.0999999999999943</v>
      </c>
      <c r="E36" s="7">
        <f t="shared" si="2"/>
        <v>50.466666666666669</v>
      </c>
    </row>
    <row r="37" spans="2:5" x14ac:dyDescent="0.25">
      <c r="B37" s="2">
        <v>41944</v>
      </c>
      <c r="C37" s="7">
        <v>48.8</v>
      </c>
      <c r="D37" s="7">
        <f t="shared" si="1"/>
        <v>1.0999999999999943</v>
      </c>
      <c r="E37" s="7">
        <f t="shared" si="2"/>
        <v>50.19166666666667</v>
      </c>
    </row>
    <row r="38" spans="2:5" x14ac:dyDescent="0.25">
      <c r="B38" s="2">
        <v>41974</v>
      </c>
      <c r="C38" s="7">
        <v>50.3</v>
      </c>
      <c r="D38" s="7">
        <f t="shared" si="1"/>
        <v>1.5</v>
      </c>
      <c r="E38" s="7">
        <f t="shared" si="2"/>
        <v>50.116666666666667</v>
      </c>
    </row>
    <row r="39" spans="2:5" x14ac:dyDescent="0.25">
      <c r="B39" s="2">
        <v>42005</v>
      </c>
      <c r="C39" s="7">
        <v>49.4</v>
      </c>
      <c r="D39" s="7">
        <f t="shared" si="1"/>
        <v>-0.89999999999999858</v>
      </c>
      <c r="E39" s="7">
        <f t="shared" si="2"/>
        <v>49.841666666666661</v>
      </c>
    </row>
    <row r="40" spans="2:5" x14ac:dyDescent="0.25">
      <c r="B40" s="2">
        <v>42036</v>
      </c>
      <c r="C40" s="7">
        <v>50.7</v>
      </c>
      <c r="D40" s="7">
        <f t="shared" si="1"/>
        <v>1.3000000000000043</v>
      </c>
      <c r="E40" s="7">
        <f t="shared" si="2"/>
        <v>49.625000000000007</v>
      </c>
    </row>
    <row r="41" spans="2:5" x14ac:dyDescent="0.25">
      <c r="B41" s="2">
        <v>42064</v>
      </c>
      <c r="C41" s="7">
        <v>49.6</v>
      </c>
      <c r="D41" s="7">
        <f t="shared" si="1"/>
        <v>-1.1000000000000014</v>
      </c>
      <c r="E41" s="7">
        <f t="shared" si="2"/>
        <v>49.6</v>
      </c>
    </row>
    <row r="42" spans="2:5" x14ac:dyDescent="0.25">
      <c r="B42" s="2">
        <v>42095</v>
      </c>
      <c r="C42" s="7">
        <v>46.6</v>
      </c>
      <c r="D42" s="7">
        <f t="shared" si="1"/>
        <v>-3</v>
      </c>
      <c r="E42" s="7">
        <f t="shared" si="2"/>
        <v>49.341666666666669</v>
      </c>
    </row>
    <row r="43" spans="2:5" x14ac:dyDescent="0.25">
      <c r="B43" s="2">
        <v>42125</v>
      </c>
      <c r="C43" s="7">
        <v>47.6</v>
      </c>
      <c r="D43" s="7">
        <f t="shared" si="1"/>
        <v>1</v>
      </c>
      <c r="E43" s="7">
        <f t="shared" si="2"/>
        <v>49.216666666666669</v>
      </c>
    </row>
    <row r="44" spans="2:5" x14ac:dyDescent="0.25">
      <c r="B44" s="2">
        <v>42156</v>
      </c>
      <c r="C44" s="7">
        <v>49.2</v>
      </c>
      <c r="D44" s="7">
        <f t="shared" si="1"/>
        <v>1.6000000000000014</v>
      </c>
      <c r="E44" s="7">
        <f t="shared" si="2"/>
        <v>49.141666666666673</v>
      </c>
    </row>
    <row r="45" spans="2:5" x14ac:dyDescent="0.25">
      <c r="B45" s="2">
        <v>42186</v>
      </c>
      <c r="C45" s="7">
        <v>48.2</v>
      </c>
      <c r="D45" s="7">
        <f t="shared" si="1"/>
        <v>-1</v>
      </c>
      <c r="E45" s="7">
        <f t="shared" si="2"/>
        <v>48.958333333333343</v>
      </c>
    </row>
    <row r="46" spans="2:5" x14ac:dyDescent="0.25">
      <c r="B46" s="2">
        <v>42217</v>
      </c>
      <c r="C46" s="7">
        <v>44.4</v>
      </c>
      <c r="D46" s="7">
        <f t="shared" si="1"/>
        <v>-3.8000000000000043</v>
      </c>
      <c r="E46" s="7">
        <f t="shared" si="2"/>
        <v>48.525000000000006</v>
      </c>
    </row>
    <row r="47" spans="2:5" x14ac:dyDescent="0.25">
      <c r="B47" s="2">
        <v>42248</v>
      </c>
      <c r="C47" s="7">
        <v>45.7</v>
      </c>
      <c r="D47" s="7">
        <f t="shared" si="1"/>
        <v>1.3000000000000043</v>
      </c>
      <c r="E47" s="7">
        <f t="shared" si="2"/>
        <v>48.183333333333344</v>
      </c>
    </row>
    <row r="48" spans="2:5" x14ac:dyDescent="0.25">
      <c r="B48" s="2">
        <v>42278</v>
      </c>
      <c r="C48" s="7">
        <v>46.6</v>
      </c>
      <c r="D48" s="7">
        <f t="shared" si="1"/>
        <v>0.89999999999999858</v>
      </c>
      <c r="E48" s="7">
        <f t="shared" si="2"/>
        <v>48.091666666666669</v>
      </c>
    </row>
    <row r="49" spans="2:5" x14ac:dyDescent="0.25">
      <c r="B49" s="2">
        <v>42309</v>
      </c>
      <c r="C49" s="7">
        <v>46.6</v>
      </c>
      <c r="D49" s="7">
        <f t="shared" si="1"/>
        <v>0</v>
      </c>
      <c r="E49" s="7">
        <f t="shared" si="2"/>
        <v>47.908333333333331</v>
      </c>
    </row>
    <row r="50" spans="2:5" x14ac:dyDescent="0.25">
      <c r="B50" s="2">
        <v>42339</v>
      </c>
      <c r="C50" s="7">
        <v>46.4</v>
      </c>
      <c r="D50" s="7">
        <f t="shared" si="1"/>
        <v>-0.20000000000000284</v>
      </c>
      <c r="E50" s="7">
        <f t="shared" si="2"/>
        <v>47.583333333333321</v>
      </c>
    </row>
    <row r="51" spans="2:5" x14ac:dyDescent="0.25">
      <c r="B51" s="2">
        <v>42370</v>
      </c>
      <c r="C51" s="7">
        <v>46.1</v>
      </c>
      <c r="D51" s="7">
        <f t="shared" si="1"/>
        <v>-0.29999999999999716</v>
      </c>
      <c r="E51" s="7">
        <f t="shared" si="2"/>
        <v>47.308333333333337</v>
      </c>
    </row>
    <row r="52" spans="2:5" x14ac:dyDescent="0.25">
      <c r="B52" s="2">
        <v>42401</v>
      </c>
      <c r="C52" s="7">
        <v>46.4</v>
      </c>
      <c r="D52" s="7">
        <f t="shared" si="1"/>
        <v>0.29999999999999716</v>
      </c>
      <c r="E52" s="7">
        <f t="shared" si="2"/>
        <v>46.949999999999996</v>
      </c>
    </row>
    <row r="53" spans="2:5" x14ac:dyDescent="0.25">
      <c r="B53" s="2">
        <v>42430</v>
      </c>
      <c r="C53" s="7">
        <v>45.5</v>
      </c>
      <c r="D53" s="7">
        <f t="shared" si="1"/>
        <v>-0.89999999999999858</v>
      </c>
      <c r="E53" s="7">
        <f t="shared" si="2"/>
        <v>46.608333333333341</v>
      </c>
    </row>
    <row r="54" spans="2:5" x14ac:dyDescent="0.25">
      <c r="B54" s="2">
        <v>42461</v>
      </c>
      <c r="C54" s="7">
        <v>45.3</v>
      </c>
      <c r="D54" s="7">
        <f t="shared" si="1"/>
        <v>-0.20000000000000284</v>
      </c>
      <c r="E54" s="7">
        <f t="shared" si="2"/>
        <v>46.5</v>
      </c>
    </row>
    <row r="55" spans="2:5" x14ac:dyDescent="0.25">
      <c r="B55" s="2">
        <v>42491</v>
      </c>
      <c r="C55" s="7">
        <v>47.2</v>
      </c>
      <c r="D55" s="7">
        <f t="shared" si="1"/>
        <v>1.9000000000000057</v>
      </c>
      <c r="E55" s="7">
        <f t="shared" si="2"/>
        <v>46.466666666666669</v>
      </c>
    </row>
    <row r="56" spans="2:5" x14ac:dyDescent="0.25">
      <c r="B56" s="2">
        <v>42522</v>
      </c>
      <c r="C56" s="7">
        <v>45.4</v>
      </c>
      <c r="D56" s="7">
        <f t="shared" si="1"/>
        <v>-1.8000000000000043</v>
      </c>
      <c r="E56" s="7">
        <f t="shared" si="2"/>
        <v>46.15</v>
      </c>
    </row>
    <row r="57" spans="2:5" x14ac:dyDescent="0.25">
      <c r="B57" s="2">
        <v>42552</v>
      </c>
      <c r="C57" s="7">
        <v>47.2</v>
      </c>
      <c r="D57" s="7">
        <f t="shared" si="1"/>
        <v>1.8000000000000043</v>
      </c>
      <c r="E57" s="7">
        <f t="shared" si="2"/>
        <v>46.066666666666663</v>
      </c>
    </row>
    <row r="58" spans="2:5" x14ac:dyDescent="0.25">
      <c r="B58" s="2">
        <v>42583</v>
      </c>
      <c r="C58" s="7">
        <v>49</v>
      </c>
      <c r="D58" s="7">
        <f t="shared" si="1"/>
        <v>1.7999999999999972</v>
      </c>
      <c r="E58" s="7">
        <f t="shared" si="2"/>
        <v>46.449999999999996</v>
      </c>
    </row>
    <row r="59" spans="2:5" x14ac:dyDescent="0.25">
      <c r="B59" s="2">
        <v>42614</v>
      </c>
      <c r="C59" s="7">
        <v>49.3</v>
      </c>
      <c r="D59" s="7">
        <f t="shared" si="1"/>
        <v>0.29999999999999716</v>
      </c>
      <c r="E59" s="7">
        <f t="shared" si="2"/>
        <v>46.75</v>
      </c>
    </row>
    <row r="60" spans="2:5" x14ac:dyDescent="0.25">
      <c r="B60" s="2">
        <v>42644</v>
      </c>
      <c r="C60" s="7">
        <v>48.2</v>
      </c>
      <c r="D60" s="7">
        <f t="shared" si="1"/>
        <v>-1.0999999999999943</v>
      </c>
      <c r="E60" s="7">
        <f t="shared" si="2"/>
        <v>46.883333333333333</v>
      </c>
    </row>
    <row r="61" spans="2:5" x14ac:dyDescent="0.25">
      <c r="B61" s="2">
        <v>42675</v>
      </c>
      <c r="C61" s="7">
        <v>49.5</v>
      </c>
      <c r="D61" s="7">
        <f t="shared" si="1"/>
        <v>1.2999999999999972</v>
      </c>
      <c r="E61" s="7">
        <f t="shared" si="2"/>
        <v>47.125</v>
      </c>
    </row>
    <row r="62" spans="2:5" x14ac:dyDescent="0.25">
      <c r="B62" s="2">
        <v>42705</v>
      </c>
      <c r="C62" s="7">
        <v>50.3</v>
      </c>
      <c r="D62" s="7">
        <f t="shared" si="1"/>
        <v>0.79999999999999716</v>
      </c>
      <c r="E62" s="7">
        <f t="shared" si="2"/>
        <v>47.449999999999989</v>
      </c>
    </row>
    <row r="63" spans="2:5" x14ac:dyDescent="0.25">
      <c r="B63" s="2">
        <v>42736</v>
      </c>
      <c r="C63" s="7">
        <v>49.9</v>
      </c>
      <c r="D63" s="7">
        <f t="shared" si="1"/>
        <v>-0.39999999999999858</v>
      </c>
      <c r="E63" s="7">
        <f t="shared" si="2"/>
        <v>47.766666666666659</v>
      </c>
    </row>
    <row r="64" spans="2:5" x14ac:dyDescent="0.25">
      <c r="B64" s="2">
        <v>42767</v>
      </c>
      <c r="C64" s="7">
        <v>49.6</v>
      </c>
      <c r="D64" s="7">
        <f t="shared" si="1"/>
        <v>-0.29999999999999716</v>
      </c>
      <c r="E64" s="7">
        <f t="shared" si="2"/>
        <v>48.033333333333339</v>
      </c>
    </row>
    <row r="65" spans="2:5" x14ac:dyDescent="0.25">
      <c r="B65" s="2">
        <v>42795</v>
      </c>
      <c r="C65" s="7">
        <v>49.9</v>
      </c>
      <c r="D65" s="7">
        <f t="shared" si="1"/>
        <v>0.29999999999999716</v>
      </c>
      <c r="E65" s="7">
        <f t="shared" si="2"/>
        <v>48.4</v>
      </c>
    </row>
    <row r="66" spans="2:5" x14ac:dyDescent="0.25">
      <c r="B66" s="2">
        <v>42826</v>
      </c>
      <c r="C66" s="7">
        <v>51.1</v>
      </c>
      <c r="D66" s="7">
        <f t="shared" si="1"/>
        <v>1.2000000000000028</v>
      </c>
      <c r="E66" s="7">
        <f t="shared" ref="E66:E97" si="3">IF(ROW(A66)&lt;13,"",AVERAGEIFS($C$2:$C$5000,$B$2:$B$5000,"&gt;"&amp;EDATE(B66,-12),$B$2:$B$5000,"&lt;="&amp;B66))</f>
        <v>48.883333333333333</v>
      </c>
    </row>
    <row r="67" spans="2:5" x14ac:dyDescent="0.25">
      <c r="B67" s="2">
        <v>42856</v>
      </c>
      <c r="C67" s="7">
        <v>50.5</v>
      </c>
      <c r="D67" s="7">
        <f t="shared" si="1"/>
        <v>-0.60000000000000142</v>
      </c>
      <c r="E67" s="7">
        <f t="shared" si="3"/>
        <v>49.158333333333331</v>
      </c>
    </row>
    <row r="68" spans="2:5" x14ac:dyDescent="0.25">
      <c r="B68" s="2">
        <v>42887</v>
      </c>
      <c r="C68" s="7">
        <v>51.1</v>
      </c>
      <c r="D68" s="7">
        <f t="shared" ref="D68:D97" si="4">C68-C67</f>
        <v>0.60000000000000142</v>
      </c>
      <c r="E68" s="7">
        <f t="shared" si="3"/>
        <v>49.633333333333333</v>
      </c>
    </row>
    <row r="69" spans="2:5" x14ac:dyDescent="0.25">
      <c r="B69" s="2">
        <v>42917</v>
      </c>
      <c r="C69" s="7">
        <v>51.3</v>
      </c>
      <c r="D69" s="7">
        <f t="shared" si="4"/>
        <v>0.19999999999999574</v>
      </c>
      <c r="E69" s="7">
        <f t="shared" si="3"/>
        <v>49.974999999999994</v>
      </c>
    </row>
    <row r="70" spans="2:5" x14ac:dyDescent="0.25">
      <c r="B70" s="2">
        <v>42948</v>
      </c>
      <c r="C70" s="7">
        <v>49.7</v>
      </c>
      <c r="D70" s="7">
        <f t="shared" si="4"/>
        <v>-1.5999999999999943</v>
      </c>
      <c r="E70" s="7">
        <f t="shared" si="3"/>
        <v>50.033333333333339</v>
      </c>
    </row>
    <row r="71" spans="2:5" x14ac:dyDescent="0.25">
      <c r="B71" s="2">
        <v>42979</v>
      </c>
      <c r="C71" s="7">
        <v>51.2</v>
      </c>
      <c r="D71" s="7">
        <f t="shared" si="4"/>
        <v>1.5</v>
      </c>
      <c r="E71" s="7">
        <f t="shared" si="3"/>
        <v>50.19166666666667</v>
      </c>
    </row>
    <row r="72" spans="2:5" x14ac:dyDescent="0.25">
      <c r="B72" s="2">
        <v>43009</v>
      </c>
      <c r="C72" s="7">
        <v>50.3</v>
      </c>
      <c r="D72" s="7">
        <f t="shared" si="4"/>
        <v>-0.90000000000000568</v>
      </c>
      <c r="E72" s="7">
        <f t="shared" si="3"/>
        <v>50.366666666666667</v>
      </c>
    </row>
    <row r="73" spans="2:5" x14ac:dyDescent="0.25">
      <c r="B73" s="2">
        <v>43040</v>
      </c>
      <c r="C73" s="7">
        <v>50.7</v>
      </c>
      <c r="D73" s="7">
        <f t="shared" si="4"/>
        <v>0.40000000000000568</v>
      </c>
      <c r="E73" s="7">
        <f t="shared" si="3"/>
        <v>50.466666666666669</v>
      </c>
    </row>
    <row r="74" spans="2:5" x14ac:dyDescent="0.25">
      <c r="B74" s="2">
        <v>43070</v>
      </c>
      <c r="C74" s="7">
        <v>51.5</v>
      </c>
      <c r="D74" s="7">
        <f t="shared" si="4"/>
        <v>0.79999999999999716</v>
      </c>
      <c r="E74" s="7">
        <f t="shared" si="3"/>
        <v>50.56666666666667</v>
      </c>
    </row>
    <row r="75" spans="2:5" x14ac:dyDescent="0.25">
      <c r="B75" s="2">
        <v>43101</v>
      </c>
      <c r="C75" s="7">
        <v>51.1</v>
      </c>
      <c r="D75" s="7">
        <f t="shared" si="4"/>
        <v>-0.39999999999999858</v>
      </c>
      <c r="E75" s="7">
        <f t="shared" si="3"/>
        <v>50.666666666666664</v>
      </c>
    </row>
    <row r="76" spans="2:5" x14ac:dyDescent="0.25">
      <c r="B76" s="2">
        <v>43132</v>
      </c>
      <c r="C76" s="7">
        <v>51.7</v>
      </c>
      <c r="D76" s="7">
        <f t="shared" si="4"/>
        <v>0.60000000000000142</v>
      </c>
      <c r="E76" s="7">
        <f t="shared" si="3"/>
        <v>50.841666666666669</v>
      </c>
    </row>
    <row r="77" spans="2:5" x14ac:dyDescent="0.25">
      <c r="B77" s="2">
        <v>43160</v>
      </c>
      <c r="C77" s="7">
        <v>50.6</v>
      </c>
      <c r="D77" s="7">
        <f t="shared" si="4"/>
        <v>-1.1000000000000014</v>
      </c>
      <c r="E77" s="7">
        <f t="shared" si="3"/>
        <v>50.900000000000006</v>
      </c>
    </row>
    <row r="78" spans="2:5" x14ac:dyDescent="0.25">
      <c r="B78" s="2">
        <v>43191</v>
      </c>
      <c r="C78" s="7">
        <v>49.1</v>
      </c>
      <c r="D78" s="7">
        <f t="shared" si="4"/>
        <v>-1.5</v>
      </c>
      <c r="E78" s="7">
        <f t="shared" si="3"/>
        <v>50.733333333333327</v>
      </c>
    </row>
    <row r="79" spans="2:5" x14ac:dyDescent="0.25">
      <c r="B79" s="2">
        <v>43221</v>
      </c>
      <c r="C79" s="7">
        <v>47.8</v>
      </c>
      <c r="D79" s="7">
        <f t="shared" si="4"/>
        <v>-1.3000000000000043</v>
      </c>
      <c r="E79" s="7">
        <f t="shared" si="3"/>
        <v>50.508333333333333</v>
      </c>
    </row>
    <row r="80" spans="2:5" x14ac:dyDescent="0.25">
      <c r="B80" s="2">
        <v>43252</v>
      </c>
      <c r="C80" s="7">
        <v>47.7</v>
      </c>
      <c r="D80" s="7">
        <f t="shared" si="4"/>
        <v>-9.9999999999994316E-2</v>
      </c>
      <c r="E80" s="7">
        <f t="shared" si="3"/>
        <v>50.225000000000001</v>
      </c>
    </row>
    <row r="81" spans="2:5" x14ac:dyDescent="0.25">
      <c r="B81" s="2">
        <v>43282</v>
      </c>
      <c r="C81" s="7">
        <v>48.2</v>
      </c>
      <c r="D81" s="7">
        <f t="shared" si="4"/>
        <v>0.5</v>
      </c>
      <c r="E81" s="7">
        <f t="shared" si="3"/>
        <v>49.966666666666676</v>
      </c>
    </row>
    <row r="82" spans="2:5" x14ac:dyDescent="0.25">
      <c r="B82" s="2">
        <v>43313</v>
      </c>
      <c r="C82" s="7">
        <v>48.5</v>
      </c>
      <c r="D82" s="7">
        <f t="shared" si="4"/>
        <v>0.29999999999999716</v>
      </c>
      <c r="E82" s="7">
        <f t="shared" si="3"/>
        <v>49.866666666666674</v>
      </c>
    </row>
    <row r="83" spans="2:5" x14ac:dyDescent="0.25">
      <c r="B83" s="2">
        <v>43344</v>
      </c>
      <c r="C83" s="7">
        <v>47.9</v>
      </c>
      <c r="D83" s="7">
        <f t="shared" si="4"/>
        <v>-0.60000000000000142</v>
      </c>
      <c r="E83" s="7">
        <f t="shared" si="3"/>
        <v>49.591666666666669</v>
      </c>
    </row>
    <row r="84" spans="2:5" x14ac:dyDescent="0.25">
      <c r="B84" s="2">
        <v>43374</v>
      </c>
      <c r="C84" s="7">
        <v>48.6</v>
      </c>
      <c r="D84" s="7">
        <f t="shared" si="4"/>
        <v>0.70000000000000284</v>
      </c>
      <c r="E84" s="7">
        <f t="shared" si="3"/>
        <v>49.449999999999996</v>
      </c>
    </row>
    <row r="85" spans="2:5" x14ac:dyDescent="0.25">
      <c r="B85" s="2">
        <v>43405</v>
      </c>
      <c r="C85" s="7">
        <v>47.1</v>
      </c>
      <c r="D85" s="7">
        <f t="shared" si="4"/>
        <v>-1.5</v>
      </c>
      <c r="E85" s="7">
        <f t="shared" si="3"/>
        <v>49.15</v>
      </c>
    </row>
    <row r="86" spans="2:5" x14ac:dyDescent="0.25">
      <c r="B86" s="2">
        <v>43435</v>
      </c>
      <c r="C86" s="7">
        <v>48</v>
      </c>
      <c r="D86" s="7">
        <f t="shared" si="4"/>
        <v>0.89999999999999858</v>
      </c>
      <c r="E86" s="7">
        <f t="shared" si="3"/>
        <v>48.858333333333327</v>
      </c>
    </row>
    <row r="87" spans="2:5" x14ac:dyDescent="0.25">
      <c r="B87" s="2">
        <v>43466</v>
      </c>
      <c r="C87" s="7">
        <v>48.2</v>
      </c>
      <c r="D87" s="7">
        <f t="shared" si="4"/>
        <v>0.20000000000000284</v>
      </c>
      <c r="E87" s="7">
        <f t="shared" si="3"/>
        <v>48.616666666666674</v>
      </c>
    </row>
    <row r="88" spans="2:5" x14ac:dyDescent="0.25">
      <c r="B88" s="2">
        <v>43497</v>
      </c>
      <c r="C88" s="7">
        <v>48.4</v>
      </c>
      <c r="D88" s="7">
        <f t="shared" si="4"/>
        <v>0.19999999999999574</v>
      </c>
      <c r="E88" s="7">
        <f t="shared" si="3"/>
        <v>48.341666666666669</v>
      </c>
    </row>
    <row r="89" spans="2:5" x14ac:dyDescent="0.25">
      <c r="B89" s="2">
        <v>43525</v>
      </c>
      <c r="C89" s="7">
        <v>48</v>
      </c>
      <c r="D89" s="7">
        <f t="shared" si="4"/>
        <v>-0.39999999999999858</v>
      </c>
      <c r="E89" s="7">
        <f t="shared" si="3"/>
        <v>48.125</v>
      </c>
    </row>
    <row r="90" spans="2:5" x14ac:dyDescent="0.25">
      <c r="B90" s="2">
        <v>43556</v>
      </c>
      <c r="C90" s="7">
        <v>48.4</v>
      </c>
      <c r="D90" s="7">
        <f t="shared" si="4"/>
        <v>0.39999999999999858</v>
      </c>
      <c r="E90" s="7">
        <f t="shared" si="3"/>
        <v>48.066666666666663</v>
      </c>
    </row>
    <row r="91" spans="2:5" x14ac:dyDescent="0.25">
      <c r="B91" s="2">
        <v>43586</v>
      </c>
      <c r="C91" s="7">
        <v>46.9</v>
      </c>
      <c r="D91" s="7">
        <f t="shared" si="4"/>
        <v>-1.5</v>
      </c>
      <c r="E91" s="7">
        <f t="shared" si="3"/>
        <v>47.991666666666667</v>
      </c>
    </row>
    <row r="92" spans="2:5" x14ac:dyDescent="0.25">
      <c r="B92" s="2">
        <v>43617</v>
      </c>
      <c r="C92" s="7">
        <v>47.9</v>
      </c>
      <c r="D92" s="7">
        <f t="shared" si="4"/>
        <v>1</v>
      </c>
      <c r="E92" s="7">
        <f t="shared" si="3"/>
        <v>48.008333333333326</v>
      </c>
    </row>
    <row r="93" spans="2:5" x14ac:dyDescent="0.25">
      <c r="B93" s="2">
        <v>43647</v>
      </c>
      <c r="C93" s="7">
        <v>43.8</v>
      </c>
      <c r="D93" s="7">
        <f t="shared" si="4"/>
        <v>-4.1000000000000014</v>
      </c>
      <c r="E93" s="7">
        <f t="shared" si="3"/>
        <v>47.641666666666659</v>
      </c>
    </row>
    <row r="94" spans="2:5" x14ac:dyDescent="0.25">
      <c r="B94" s="2">
        <v>43678</v>
      </c>
      <c r="C94" s="7">
        <v>40.799999999999997</v>
      </c>
      <c r="D94" s="7">
        <f t="shared" si="4"/>
        <v>-3</v>
      </c>
      <c r="E94" s="7">
        <f t="shared" si="3"/>
        <v>46.999999999999993</v>
      </c>
    </row>
    <row r="95" spans="2:5" x14ac:dyDescent="0.25">
      <c r="B95" s="2">
        <v>43709</v>
      </c>
      <c r="C95" s="7">
        <v>41.5</v>
      </c>
      <c r="D95" s="7">
        <f t="shared" si="4"/>
        <v>0.70000000000000284</v>
      </c>
      <c r="E95" s="7">
        <f t="shared" si="3"/>
        <v>46.466666666666661</v>
      </c>
    </row>
    <row r="96" spans="2:5" x14ac:dyDescent="0.25">
      <c r="B96" s="2">
        <v>43739</v>
      </c>
      <c r="C96" s="7">
        <v>39.299999999999997</v>
      </c>
      <c r="D96" s="7">
        <f t="shared" si="4"/>
        <v>-2.2000000000000028</v>
      </c>
      <c r="E96" s="7">
        <f t="shared" si="3"/>
        <v>45.691666666666663</v>
      </c>
    </row>
    <row r="97" spans="2:5" x14ac:dyDescent="0.25">
      <c r="B97" s="2">
        <v>43770</v>
      </c>
      <c r="C97" s="7">
        <v>38.5</v>
      </c>
      <c r="D97" s="7">
        <f t="shared" si="4"/>
        <v>-0.79999999999999716</v>
      </c>
      <c r="E97" s="7">
        <f t="shared" si="3"/>
        <v>44.975000000000001</v>
      </c>
    </row>
    <row r="98" spans="2:5" x14ac:dyDescent="0.25">
      <c r="B98" s="2">
        <v>43800</v>
      </c>
      <c r="C98" s="7">
        <v>42.1</v>
      </c>
      <c r="D98" s="7">
        <f>C98-C97</f>
        <v>3.6000000000000014</v>
      </c>
      <c r="E98" s="7">
        <f>IF(ROW(A98)&lt;13,"",AVERAGEIFS($C$2:$C$5000,$B$2:$B$5000,"&gt;"&amp;EDATE(B98,-12),$B$2:$B$5000,"&lt;="&amp;B98))</f>
        <v>44.483333333333341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532FC-E4E3-4190-B70F-0010B52E481C}">
  <sheetPr codeName="Sheet17"/>
  <dimension ref="A1:G293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34943</v>
      </c>
      <c r="C2" s="7">
        <v>53.6</v>
      </c>
      <c r="E2" s="7" t="str">
        <f t="shared" ref="E2:E65" si="0">IF(ROW(A2)&lt;13,"",AVERAGEIFS($C$2:$C$5000,$B$2:$B$5000,"&gt;"&amp;EDATE(B2,-12),$B$2:$B$5000,"&lt;="&amp;B2))</f>
        <v/>
      </c>
      <c r="F2" s="13">
        <f>INDEX(Hungary[% Change],ROWS(Hungary[% Change]),1)</f>
        <v>0.89999999999999858</v>
      </c>
      <c r="G2" s="44">
        <f>INDEX(Hungary[12 Mth Rolling Avg.],ROWS(Hungary[12 Mth Rolling Avg.]),1)</f>
        <v>53.583333333333336</v>
      </c>
    </row>
    <row r="3" spans="1:7" x14ac:dyDescent="0.25">
      <c r="A3" t="s">
        <v>17</v>
      </c>
      <c r="B3" s="2">
        <v>34973</v>
      </c>
      <c r="C3" s="7">
        <v>50.4</v>
      </c>
      <c r="D3" s="7">
        <f>C3-C2</f>
        <v>-3.2000000000000028</v>
      </c>
      <c r="E3" s="7" t="str">
        <f t="shared" si="0"/>
        <v/>
      </c>
    </row>
    <row r="4" spans="1:7" x14ac:dyDescent="0.25">
      <c r="A4" t="s">
        <v>17</v>
      </c>
      <c r="B4" s="2">
        <v>35004</v>
      </c>
      <c r="C4" s="7">
        <v>50.2</v>
      </c>
      <c r="D4" s="7">
        <f t="shared" ref="D4:D67" si="1">C4-C3</f>
        <v>-0.19999999999999574</v>
      </c>
      <c r="E4" s="7" t="str">
        <f t="shared" si="0"/>
        <v/>
      </c>
    </row>
    <row r="5" spans="1:7" x14ac:dyDescent="0.25">
      <c r="A5" t="s">
        <v>17</v>
      </c>
      <c r="B5" s="2">
        <v>35034</v>
      </c>
      <c r="C5" s="7">
        <v>46.5</v>
      </c>
      <c r="D5" s="7">
        <f t="shared" si="1"/>
        <v>-3.7000000000000028</v>
      </c>
      <c r="E5" s="7" t="str">
        <f t="shared" si="0"/>
        <v/>
      </c>
    </row>
    <row r="6" spans="1:7" x14ac:dyDescent="0.25">
      <c r="A6" t="s">
        <v>17</v>
      </c>
      <c r="B6" s="2">
        <v>35065</v>
      </c>
      <c r="C6" s="7">
        <v>51.5</v>
      </c>
      <c r="D6" s="7">
        <f t="shared" si="1"/>
        <v>5</v>
      </c>
      <c r="E6" s="7" t="str">
        <f t="shared" si="0"/>
        <v/>
      </c>
    </row>
    <row r="7" spans="1:7" x14ac:dyDescent="0.25">
      <c r="A7" t="s">
        <v>17</v>
      </c>
      <c r="B7" s="2">
        <v>35096</v>
      </c>
      <c r="C7" s="7">
        <v>53.3</v>
      </c>
      <c r="D7" s="7">
        <f t="shared" si="1"/>
        <v>1.7999999999999972</v>
      </c>
      <c r="E7" s="7" t="str">
        <f t="shared" si="0"/>
        <v/>
      </c>
    </row>
    <row r="8" spans="1:7" x14ac:dyDescent="0.25">
      <c r="A8" t="s">
        <v>17</v>
      </c>
      <c r="B8" s="2">
        <v>44154</v>
      </c>
      <c r="C8" s="7">
        <v>53</v>
      </c>
      <c r="D8" s="7">
        <f t="shared" si="1"/>
        <v>-0.29999999999999716</v>
      </c>
      <c r="E8" s="7" t="str">
        <f t="shared" si="0"/>
        <v/>
      </c>
    </row>
    <row r="9" spans="1:7" x14ac:dyDescent="0.25">
      <c r="B9" s="2">
        <v>35156</v>
      </c>
      <c r="C9" s="7">
        <v>49.1</v>
      </c>
      <c r="D9" s="7">
        <f t="shared" si="1"/>
        <v>-3.8999999999999986</v>
      </c>
      <c r="E9" s="7" t="str">
        <f t="shared" si="0"/>
        <v/>
      </c>
    </row>
    <row r="10" spans="1:7" x14ac:dyDescent="0.25">
      <c r="B10" s="2">
        <v>35186</v>
      </c>
      <c r="C10" s="7">
        <v>52.3</v>
      </c>
      <c r="D10" s="7">
        <f t="shared" si="1"/>
        <v>3.1999999999999957</v>
      </c>
      <c r="E10" s="7" t="str">
        <f t="shared" si="0"/>
        <v/>
      </c>
    </row>
    <row r="11" spans="1:7" x14ac:dyDescent="0.25">
      <c r="B11" s="2">
        <v>35217</v>
      </c>
      <c r="C11" s="7">
        <v>49.8</v>
      </c>
      <c r="D11" s="7">
        <f t="shared" si="1"/>
        <v>-2.5</v>
      </c>
      <c r="E11" s="7" t="str">
        <f t="shared" si="0"/>
        <v/>
      </c>
    </row>
    <row r="12" spans="1:7" x14ac:dyDescent="0.25">
      <c r="B12" s="2">
        <v>35247</v>
      </c>
      <c r="C12" s="7">
        <v>49.8</v>
      </c>
      <c r="D12" s="7">
        <f t="shared" si="1"/>
        <v>0</v>
      </c>
      <c r="E12" s="7" t="str">
        <f t="shared" si="0"/>
        <v/>
      </c>
    </row>
    <row r="13" spans="1:7" x14ac:dyDescent="0.25">
      <c r="B13" s="2">
        <v>35278</v>
      </c>
      <c r="C13" s="7">
        <v>55.2</v>
      </c>
      <c r="D13" s="7">
        <f t="shared" si="1"/>
        <v>5.4000000000000057</v>
      </c>
      <c r="E13" s="7">
        <f t="shared" si="0"/>
        <v>51.06363636363637</v>
      </c>
    </row>
    <row r="14" spans="1:7" x14ac:dyDescent="0.25">
      <c r="B14" s="2">
        <v>35309</v>
      </c>
      <c r="C14" s="7">
        <v>55.1</v>
      </c>
      <c r="D14" s="7">
        <f t="shared" si="1"/>
        <v>-0.10000000000000142</v>
      </c>
      <c r="E14" s="7">
        <f t="shared" si="0"/>
        <v>51.2</v>
      </c>
    </row>
    <row r="15" spans="1:7" x14ac:dyDescent="0.25">
      <c r="B15" s="2">
        <v>35339</v>
      </c>
      <c r="C15" s="7">
        <v>55.7</v>
      </c>
      <c r="D15" s="7">
        <f t="shared" si="1"/>
        <v>0.60000000000000142</v>
      </c>
      <c r="E15" s="7">
        <f t="shared" si="0"/>
        <v>51.68181818181818</v>
      </c>
    </row>
    <row r="16" spans="1:7" x14ac:dyDescent="0.25">
      <c r="B16" s="2">
        <v>35370</v>
      </c>
      <c r="C16" s="7">
        <v>52</v>
      </c>
      <c r="D16" s="7">
        <f t="shared" si="1"/>
        <v>-3.7000000000000028</v>
      </c>
      <c r="E16" s="7">
        <f t="shared" si="0"/>
        <v>51.845454545454551</v>
      </c>
    </row>
    <row r="17" spans="2:5" x14ac:dyDescent="0.25">
      <c r="B17" s="2">
        <v>35400</v>
      </c>
      <c r="C17" s="7">
        <v>53.5</v>
      </c>
      <c r="D17" s="7">
        <f t="shared" si="1"/>
        <v>1.5</v>
      </c>
      <c r="E17" s="7">
        <f t="shared" si="0"/>
        <v>52.481818181818177</v>
      </c>
    </row>
    <row r="18" spans="2:5" x14ac:dyDescent="0.25">
      <c r="B18" s="2">
        <v>35431</v>
      </c>
      <c r="C18" s="7">
        <v>50</v>
      </c>
      <c r="D18" s="7">
        <f t="shared" si="1"/>
        <v>-3.5</v>
      </c>
      <c r="E18" s="7">
        <f t="shared" si="0"/>
        <v>52.345454545454544</v>
      </c>
    </row>
    <row r="19" spans="2:5" x14ac:dyDescent="0.25">
      <c r="B19" s="2">
        <v>35462</v>
      </c>
      <c r="C19" s="7">
        <v>50.1</v>
      </c>
      <c r="D19" s="7">
        <f t="shared" si="1"/>
        <v>0.10000000000000142</v>
      </c>
      <c r="E19" s="7">
        <f t="shared" si="0"/>
        <v>52.054545454545455</v>
      </c>
    </row>
    <row r="20" spans="2:5" x14ac:dyDescent="0.25">
      <c r="B20" s="2">
        <v>35490</v>
      </c>
      <c r="C20" s="7">
        <v>51.8</v>
      </c>
      <c r="D20" s="7">
        <f t="shared" si="1"/>
        <v>1.6999999999999957</v>
      </c>
      <c r="E20" s="7">
        <f t="shared" si="0"/>
        <v>52.033333333333331</v>
      </c>
    </row>
    <row r="21" spans="2:5" x14ac:dyDescent="0.25">
      <c r="B21" s="2">
        <v>35521</v>
      </c>
      <c r="C21" s="7">
        <v>55.1</v>
      </c>
      <c r="D21" s="7">
        <f t="shared" si="1"/>
        <v>3.3000000000000043</v>
      </c>
      <c r="E21" s="7">
        <f t="shared" si="0"/>
        <v>52.533333333333331</v>
      </c>
    </row>
    <row r="22" spans="2:5" x14ac:dyDescent="0.25">
      <c r="B22" s="2">
        <v>35551</v>
      </c>
      <c r="C22" s="7">
        <v>51.8</v>
      </c>
      <c r="D22" s="7">
        <f t="shared" si="1"/>
        <v>-3.3000000000000043</v>
      </c>
      <c r="E22" s="7">
        <f t="shared" si="0"/>
        <v>52.491666666666667</v>
      </c>
    </row>
    <row r="23" spans="2:5" x14ac:dyDescent="0.25">
      <c r="B23" s="2">
        <v>35582</v>
      </c>
      <c r="C23" s="7">
        <v>55.2</v>
      </c>
      <c r="D23" s="7">
        <f t="shared" si="1"/>
        <v>3.4000000000000057</v>
      </c>
      <c r="E23" s="7">
        <f t="shared" si="0"/>
        <v>52.94166666666667</v>
      </c>
    </row>
    <row r="24" spans="2:5" x14ac:dyDescent="0.25">
      <c r="B24" s="2">
        <v>35612</v>
      </c>
      <c r="C24" s="7">
        <v>51.8</v>
      </c>
      <c r="D24" s="7">
        <f t="shared" si="1"/>
        <v>-3.4000000000000057</v>
      </c>
      <c r="E24" s="7">
        <f t="shared" si="0"/>
        <v>53.108333333333341</v>
      </c>
    </row>
    <row r="25" spans="2:5" x14ac:dyDescent="0.25">
      <c r="B25" s="2">
        <v>35643</v>
      </c>
      <c r="C25" s="7">
        <v>49.4</v>
      </c>
      <c r="D25" s="7">
        <f t="shared" si="1"/>
        <v>-2.3999999999999986</v>
      </c>
      <c r="E25" s="7">
        <f t="shared" si="0"/>
        <v>52.625</v>
      </c>
    </row>
    <row r="26" spans="2:5" x14ac:dyDescent="0.25">
      <c r="B26" s="2">
        <v>35674</v>
      </c>
      <c r="C26" s="7">
        <v>51.5</v>
      </c>
      <c r="D26" s="7">
        <f t="shared" si="1"/>
        <v>2.1000000000000014</v>
      </c>
      <c r="E26" s="7">
        <f t="shared" si="0"/>
        <v>52.324999999999996</v>
      </c>
    </row>
    <row r="27" spans="2:5" x14ac:dyDescent="0.25">
      <c r="B27" s="2">
        <v>35704</v>
      </c>
      <c r="C27" s="7">
        <v>55.2</v>
      </c>
      <c r="D27" s="7">
        <f t="shared" si="1"/>
        <v>3.7000000000000028</v>
      </c>
      <c r="E27" s="7">
        <f t="shared" si="0"/>
        <v>52.283333333333339</v>
      </c>
    </row>
    <row r="28" spans="2:5" x14ac:dyDescent="0.25">
      <c r="B28" s="2">
        <v>35735</v>
      </c>
      <c r="C28" s="7">
        <v>54.7</v>
      </c>
      <c r="D28" s="7">
        <f t="shared" si="1"/>
        <v>-0.5</v>
      </c>
      <c r="E28" s="7">
        <f t="shared" si="0"/>
        <v>52.508333333333347</v>
      </c>
    </row>
    <row r="29" spans="2:5" x14ac:dyDescent="0.25">
      <c r="B29" s="2">
        <v>35765</v>
      </c>
      <c r="C29" s="7">
        <v>53.5</v>
      </c>
      <c r="D29" s="7">
        <f t="shared" si="1"/>
        <v>-1.2000000000000028</v>
      </c>
      <c r="E29" s="7">
        <f t="shared" si="0"/>
        <v>52.508333333333333</v>
      </c>
    </row>
    <row r="30" spans="2:5" x14ac:dyDescent="0.25">
      <c r="B30" s="2">
        <v>35796</v>
      </c>
      <c r="C30" s="7">
        <v>57.2</v>
      </c>
      <c r="D30" s="7">
        <f t="shared" si="1"/>
        <v>3.7000000000000028</v>
      </c>
      <c r="E30" s="7">
        <f t="shared" si="0"/>
        <v>53.108333333333341</v>
      </c>
    </row>
    <row r="31" spans="2:5" x14ac:dyDescent="0.25">
      <c r="B31" s="2">
        <v>35827</v>
      </c>
      <c r="C31" s="7">
        <v>54.9</v>
      </c>
      <c r="D31" s="7">
        <f t="shared" si="1"/>
        <v>-2.3000000000000043</v>
      </c>
      <c r="E31" s="7">
        <f t="shared" si="0"/>
        <v>53.508333333333333</v>
      </c>
    </row>
    <row r="32" spans="2:5" x14ac:dyDescent="0.25">
      <c r="B32" s="2">
        <v>35855</v>
      </c>
      <c r="C32" s="7">
        <v>59.3</v>
      </c>
      <c r="D32" s="7">
        <f t="shared" si="1"/>
        <v>4.3999999999999986</v>
      </c>
      <c r="E32" s="7">
        <f t="shared" si="0"/>
        <v>54.133333333333326</v>
      </c>
    </row>
    <row r="33" spans="2:5" x14ac:dyDescent="0.25">
      <c r="B33" s="2">
        <v>35886</v>
      </c>
      <c r="C33" s="7">
        <v>51.5</v>
      </c>
      <c r="D33" s="7">
        <f t="shared" si="1"/>
        <v>-7.7999999999999972</v>
      </c>
      <c r="E33" s="7">
        <f t="shared" si="0"/>
        <v>53.833333333333336</v>
      </c>
    </row>
    <row r="34" spans="2:5" x14ac:dyDescent="0.25">
      <c r="B34" s="2">
        <v>35916</v>
      </c>
      <c r="C34" s="7">
        <v>48.7</v>
      </c>
      <c r="D34" s="7">
        <f t="shared" si="1"/>
        <v>-2.7999999999999972</v>
      </c>
      <c r="E34" s="7">
        <f t="shared" si="0"/>
        <v>53.574999999999996</v>
      </c>
    </row>
    <row r="35" spans="2:5" x14ac:dyDescent="0.25">
      <c r="B35" s="2">
        <v>35947</v>
      </c>
      <c r="C35" s="7">
        <v>47.4</v>
      </c>
      <c r="D35" s="7">
        <f t="shared" si="1"/>
        <v>-1.3000000000000043</v>
      </c>
      <c r="E35" s="7">
        <f t="shared" si="0"/>
        <v>52.925000000000004</v>
      </c>
    </row>
    <row r="36" spans="2:5" x14ac:dyDescent="0.25">
      <c r="B36" s="2">
        <v>35977</v>
      </c>
      <c r="C36" s="7">
        <v>49.7</v>
      </c>
      <c r="D36" s="7">
        <f t="shared" si="1"/>
        <v>2.3000000000000043</v>
      </c>
      <c r="E36" s="7">
        <f t="shared" si="0"/>
        <v>52.75</v>
      </c>
    </row>
    <row r="37" spans="2:5" x14ac:dyDescent="0.25">
      <c r="B37" s="2">
        <v>36008</v>
      </c>
      <c r="C37" s="7">
        <v>48.1</v>
      </c>
      <c r="D37" s="7">
        <f t="shared" si="1"/>
        <v>-1.6000000000000014</v>
      </c>
      <c r="E37" s="7">
        <f t="shared" si="0"/>
        <v>52.641666666666673</v>
      </c>
    </row>
    <row r="38" spans="2:5" x14ac:dyDescent="0.25">
      <c r="B38" s="2">
        <v>36039</v>
      </c>
      <c r="C38" s="7">
        <v>48.6</v>
      </c>
      <c r="D38" s="7">
        <f t="shared" si="1"/>
        <v>0.5</v>
      </c>
      <c r="E38" s="7">
        <f t="shared" si="0"/>
        <v>52.400000000000006</v>
      </c>
    </row>
    <row r="39" spans="2:5" x14ac:dyDescent="0.25">
      <c r="B39" s="2">
        <v>36069</v>
      </c>
      <c r="C39" s="7">
        <v>45.9</v>
      </c>
      <c r="D39" s="7">
        <f t="shared" si="1"/>
        <v>-2.7000000000000028</v>
      </c>
      <c r="E39" s="7">
        <f t="shared" si="0"/>
        <v>51.625</v>
      </c>
    </row>
    <row r="40" spans="2:5" x14ac:dyDescent="0.25">
      <c r="B40" s="2">
        <v>36100</v>
      </c>
      <c r="C40" s="7">
        <v>48.2</v>
      </c>
      <c r="D40" s="7">
        <f t="shared" si="1"/>
        <v>2.3000000000000043</v>
      </c>
      <c r="E40" s="7">
        <f t="shared" si="0"/>
        <v>51.083333333333336</v>
      </c>
    </row>
    <row r="41" spans="2:5" x14ac:dyDescent="0.25">
      <c r="B41" s="2">
        <v>36130</v>
      </c>
      <c r="C41" s="7">
        <v>46.7</v>
      </c>
      <c r="D41" s="7">
        <f t="shared" si="1"/>
        <v>-1.5</v>
      </c>
      <c r="E41" s="7">
        <f t="shared" si="0"/>
        <v>50.516666666666673</v>
      </c>
    </row>
    <row r="42" spans="2:5" x14ac:dyDescent="0.25">
      <c r="B42" s="2">
        <v>36161</v>
      </c>
      <c r="C42" s="7">
        <v>58.7</v>
      </c>
      <c r="D42" s="7">
        <f t="shared" si="1"/>
        <v>12</v>
      </c>
      <c r="E42" s="7">
        <f t="shared" si="0"/>
        <v>50.641666666666673</v>
      </c>
    </row>
    <row r="43" spans="2:5" x14ac:dyDescent="0.25">
      <c r="B43" s="2">
        <v>36192</v>
      </c>
      <c r="C43" s="7">
        <v>56.8</v>
      </c>
      <c r="D43" s="7">
        <f t="shared" si="1"/>
        <v>-1.9000000000000057</v>
      </c>
      <c r="E43" s="7">
        <f t="shared" si="0"/>
        <v>50.800000000000004</v>
      </c>
    </row>
    <row r="44" spans="2:5" x14ac:dyDescent="0.25">
      <c r="B44" s="2">
        <v>36220</v>
      </c>
      <c r="C44" s="7">
        <v>52.4</v>
      </c>
      <c r="D44" s="7">
        <f t="shared" si="1"/>
        <v>-4.3999999999999986</v>
      </c>
      <c r="E44" s="7">
        <f t="shared" si="0"/>
        <v>50.224999999999994</v>
      </c>
    </row>
    <row r="45" spans="2:5" x14ac:dyDescent="0.25">
      <c r="B45" s="2">
        <v>36251</v>
      </c>
      <c r="C45" s="7">
        <v>50.3</v>
      </c>
      <c r="D45" s="7">
        <f t="shared" si="1"/>
        <v>-2.1000000000000014</v>
      </c>
      <c r="E45" s="7">
        <f t="shared" si="0"/>
        <v>50.124999999999993</v>
      </c>
    </row>
    <row r="46" spans="2:5" x14ac:dyDescent="0.25">
      <c r="B46" s="2">
        <v>36281</v>
      </c>
      <c r="C46" s="7">
        <v>50.1</v>
      </c>
      <c r="D46" s="7">
        <f t="shared" si="1"/>
        <v>-0.19999999999999574</v>
      </c>
      <c r="E46" s="7">
        <f t="shared" si="0"/>
        <v>50.241666666666667</v>
      </c>
    </row>
    <row r="47" spans="2:5" x14ac:dyDescent="0.25">
      <c r="B47" s="2">
        <v>36312</v>
      </c>
      <c r="C47" s="7">
        <v>49.9</v>
      </c>
      <c r="D47" s="7">
        <f t="shared" si="1"/>
        <v>-0.20000000000000284</v>
      </c>
      <c r="E47" s="7">
        <f t="shared" si="0"/>
        <v>50.449999999999996</v>
      </c>
    </row>
    <row r="48" spans="2:5" x14ac:dyDescent="0.25">
      <c r="B48" s="2">
        <v>36342</v>
      </c>
      <c r="C48" s="7">
        <v>49.7</v>
      </c>
      <c r="D48" s="7">
        <f t="shared" si="1"/>
        <v>-0.19999999999999574</v>
      </c>
      <c r="E48" s="7">
        <f t="shared" si="0"/>
        <v>50.45000000000001</v>
      </c>
    </row>
    <row r="49" spans="2:5" x14ac:dyDescent="0.25">
      <c r="B49" s="2">
        <v>36373</v>
      </c>
      <c r="C49" s="7">
        <v>50.4</v>
      </c>
      <c r="D49" s="7">
        <f t="shared" si="1"/>
        <v>0.69999999999999574</v>
      </c>
      <c r="E49" s="7">
        <f t="shared" si="0"/>
        <v>50.641666666666659</v>
      </c>
    </row>
    <row r="50" spans="2:5" x14ac:dyDescent="0.25">
      <c r="B50" s="2">
        <v>36404</v>
      </c>
      <c r="C50" s="7">
        <v>52.7</v>
      </c>
      <c r="D50" s="7">
        <f t="shared" si="1"/>
        <v>2.3000000000000043</v>
      </c>
      <c r="E50" s="7">
        <f t="shared" si="0"/>
        <v>50.983333333333341</v>
      </c>
    </row>
    <row r="51" spans="2:5" x14ac:dyDescent="0.25">
      <c r="B51" s="2">
        <v>36434</v>
      </c>
      <c r="C51" s="7">
        <v>52.5</v>
      </c>
      <c r="D51" s="7">
        <f t="shared" si="1"/>
        <v>-0.20000000000000284</v>
      </c>
      <c r="E51" s="7">
        <f t="shared" si="0"/>
        <v>51.533333333333339</v>
      </c>
    </row>
    <row r="52" spans="2:5" x14ac:dyDescent="0.25">
      <c r="B52" s="2">
        <v>36465</v>
      </c>
      <c r="C52" s="7">
        <v>51.8</v>
      </c>
      <c r="D52" s="7">
        <f t="shared" si="1"/>
        <v>-0.70000000000000284</v>
      </c>
      <c r="E52" s="7">
        <f t="shared" si="0"/>
        <v>51.833333333333321</v>
      </c>
    </row>
    <row r="53" spans="2:5" x14ac:dyDescent="0.25">
      <c r="B53" s="2">
        <v>36495</v>
      </c>
      <c r="C53" s="7">
        <v>54.2</v>
      </c>
      <c r="D53" s="7">
        <f t="shared" si="1"/>
        <v>2.4000000000000057</v>
      </c>
      <c r="E53" s="7">
        <f t="shared" si="0"/>
        <v>52.458333333333336</v>
      </c>
    </row>
    <row r="54" spans="2:5" x14ac:dyDescent="0.25">
      <c r="B54" s="2">
        <v>36526</v>
      </c>
      <c r="C54" s="7">
        <v>52.1</v>
      </c>
      <c r="D54" s="7">
        <f t="shared" si="1"/>
        <v>-2.1000000000000014</v>
      </c>
      <c r="E54" s="7">
        <f t="shared" si="0"/>
        <v>51.908333333333331</v>
      </c>
    </row>
    <row r="55" spans="2:5" x14ac:dyDescent="0.25">
      <c r="B55" s="2">
        <v>36557</v>
      </c>
      <c r="C55" s="7">
        <v>56.6</v>
      </c>
      <c r="D55" s="7">
        <f t="shared" si="1"/>
        <v>4.5</v>
      </c>
      <c r="E55" s="7">
        <f t="shared" si="0"/>
        <v>51.891666666666673</v>
      </c>
    </row>
    <row r="56" spans="2:5" x14ac:dyDescent="0.25">
      <c r="B56" s="2">
        <v>36586</v>
      </c>
      <c r="C56" s="7">
        <v>58.7</v>
      </c>
      <c r="D56" s="7">
        <f t="shared" si="1"/>
        <v>2.1000000000000014</v>
      </c>
      <c r="E56" s="7">
        <f t="shared" si="0"/>
        <v>52.416666666666679</v>
      </c>
    </row>
    <row r="57" spans="2:5" x14ac:dyDescent="0.25">
      <c r="B57" s="2">
        <v>36617</v>
      </c>
      <c r="C57" s="7">
        <v>55</v>
      </c>
      <c r="D57" s="7">
        <f t="shared" si="1"/>
        <v>-3.7000000000000028</v>
      </c>
      <c r="E57" s="7">
        <f t="shared" si="0"/>
        <v>52.808333333333337</v>
      </c>
    </row>
    <row r="58" spans="2:5" x14ac:dyDescent="0.25">
      <c r="B58" s="2">
        <v>36647</v>
      </c>
      <c r="C58" s="7">
        <v>55.1</v>
      </c>
      <c r="D58" s="7">
        <f t="shared" si="1"/>
        <v>0.10000000000000142</v>
      </c>
      <c r="E58" s="7">
        <f t="shared" si="0"/>
        <v>53.225000000000001</v>
      </c>
    </row>
    <row r="59" spans="2:5" x14ac:dyDescent="0.25">
      <c r="B59" s="2">
        <v>36678</v>
      </c>
      <c r="C59" s="7">
        <v>57.2</v>
      </c>
      <c r="D59" s="7">
        <f t="shared" si="1"/>
        <v>2.1000000000000014</v>
      </c>
      <c r="E59" s="7">
        <f t="shared" si="0"/>
        <v>53.833333333333343</v>
      </c>
    </row>
    <row r="60" spans="2:5" x14ac:dyDescent="0.25">
      <c r="B60" s="2">
        <v>36708</v>
      </c>
      <c r="C60" s="7">
        <v>55.4</v>
      </c>
      <c r="D60" s="7">
        <f t="shared" si="1"/>
        <v>-1.8000000000000043</v>
      </c>
      <c r="E60" s="7">
        <f t="shared" si="0"/>
        <v>54.308333333333337</v>
      </c>
    </row>
    <row r="61" spans="2:5" x14ac:dyDescent="0.25">
      <c r="B61" s="2">
        <v>36739</v>
      </c>
      <c r="C61" s="7">
        <v>57</v>
      </c>
      <c r="D61" s="7">
        <f t="shared" si="1"/>
        <v>1.6000000000000014</v>
      </c>
      <c r="E61" s="7">
        <f t="shared" si="0"/>
        <v>54.858333333333341</v>
      </c>
    </row>
    <row r="62" spans="2:5" x14ac:dyDescent="0.25">
      <c r="B62" s="2">
        <v>36770</v>
      </c>
      <c r="C62" s="7">
        <v>53</v>
      </c>
      <c r="D62" s="7">
        <f t="shared" si="1"/>
        <v>-4</v>
      </c>
      <c r="E62" s="7">
        <f t="shared" si="0"/>
        <v>54.883333333333333</v>
      </c>
    </row>
    <row r="63" spans="2:5" x14ac:dyDescent="0.25">
      <c r="B63" s="2">
        <v>36800</v>
      </c>
      <c r="C63" s="7">
        <v>55.8</v>
      </c>
      <c r="D63" s="7">
        <f t="shared" si="1"/>
        <v>2.7999999999999972</v>
      </c>
      <c r="E63" s="7">
        <f t="shared" si="0"/>
        <v>55.158333333333324</v>
      </c>
    </row>
    <row r="64" spans="2:5" x14ac:dyDescent="0.25">
      <c r="B64" s="2">
        <v>36831</v>
      </c>
      <c r="C64" s="7">
        <v>55.6</v>
      </c>
      <c r="D64" s="7">
        <f t="shared" si="1"/>
        <v>-0.19999999999999574</v>
      </c>
      <c r="E64" s="7">
        <f t="shared" si="0"/>
        <v>55.474999999999994</v>
      </c>
    </row>
    <row r="65" spans="2:5" x14ac:dyDescent="0.25">
      <c r="B65" s="2">
        <v>36861</v>
      </c>
      <c r="C65" s="7">
        <v>53.2</v>
      </c>
      <c r="D65" s="7">
        <f t="shared" si="1"/>
        <v>-2.3999999999999986</v>
      </c>
      <c r="E65" s="7">
        <f t="shared" si="0"/>
        <v>55.391666666666673</v>
      </c>
    </row>
    <row r="66" spans="2:5" x14ac:dyDescent="0.25">
      <c r="B66" s="2">
        <v>36892</v>
      </c>
      <c r="C66" s="7">
        <v>53.8</v>
      </c>
      <c r="D66" s="7">
        <f t="shared" si="1"/>
        <v>0.59999999999999432</v>
      </c>
      <c r="E66" s="7">
        <f t="shared" ref="E66:E129" si="2">IF(ROW(A66)&lt;13,"",AVERAGEIFS($C$2:$C$5000,$B$2:$B$5000,"&gt;"&amp;EDATE(B66,-12),$B$2:$B$5000,"&lt;="&amp;B66))</f>
        <v>55.533333333333331</v>
      </c>
    </row>
    <row r="67" spans="2:5" x14ac:dyDescent="0.25">
      <c r="B67" s="2">
        <v>36923</v>
      </c>
      <c r="C67" s="7">
        <v>54.8</v>
      </c>
      <c r="D67" s="7">
        <f t="shared" si="1"/>
        <v>1</v>
      </c>
      <c r="E67" s="7">
        <f t="shared" si="2"/>
        <v>55.383333333333326</v>
      </c>
    </row>
    <row r="68" spans="2:5" x14ac:dyDescent="0.25">
      <c r="B68" s="2">
        <v>36951</v>
      </c>
      <c r="C68" s="7">
        <v>54.9</v>
      </c>
      <c r="D68" s="7">
        <f t="shared" ref="D68:D131" si="3">C68-C67</f>
        <v>0.10000000000000142</v>
      </c>
      <c r="E68" s="7">
        <f t="shared" si="2"/>
        <v>55.066666666666663</v>
      </c>
    </row>
    <row r="69" spans="2:5" x14ac:dyDescent="0.25">
      <c r="B69" s="2">
        <v>36982</v>
      </c>
      <c r="C69" s="7">
        <v>53.8</v>
      </c>
      <c r="D69" s="7">
        <f t="shared" si="3"/>
        <v>-1.1000000000000014</v>
      </c>
      <c r="E69" s="7">
        <f t="shared" si="2"/>
        <v>54.966666666666669</v>
      </c>
    </row>
    <row r="70" spans="2:5" x14ac:dyDescent="0.25">
      <c r="B70" s="2">
        <v>37012</v>
      </c>
      <c r="C70" s="7">
        <v>52.6</v>
      </c>
      <c r="D70" s="7">
        <f t="shared" si="3"/>
        <v>-1.1999999999999957</v>
      </c>
      <c r="E70" s="7">
        <f t="shared" si="2"/>
        <v>54.758333333333333</v>
      </c>
    </row>
    <row r="71" spans="2:5" x14ac:dyDescent="0.25">
      <c r="B71" s="2">
        <v>37043</v>
      </c>
      <c r="C71" s="7">
        <v>53</v>
      </c>
      <c r="D71" s="7">
        <f t="shared" si="3"/>
        <v>0.39999999999999858</v>
      </c>
      <c r="E71" s="7">
        <f t="shared" si="2"/>
        <v>54.408333333333331</v>
      </c>
    </row>
    <row r="72" spans="2:5" x14ac:dyDescent="0.25">
      <c r="B72" s="2">
        <v>37073</v>
      </c>
      <c r="C72" s="7">
        <v>53.6</v>
      </c>
      <c r="D72" s="7">
        <f t="shared" si="3"/>
        <v>0.60000000000000142</v>
      </c>
      <c r="E72" s="7">
        <f t="shared" si="2"/>
        <v>54.258333333333333</v>
      </c>
    </row>
    <row r="73" spans="2:5" x14ac:dyDescent="0.25">
      <c r="B73" s="2">
        <v>37104</v>
      </c>
      <c r="C73" s="7">
        <v>53.2</v>
      </c>
      <c r="D73" s="7">
        <f t="shared" si="3"/>
        <v>-0.39999999999999858</v>
      </c>
      <c r="E73" s="7">
        <f t="shared" si="2"/>
        <v>53.94166666666667</v>
      </c>
    </row>
    <row r="74" spans="2:5" x14ac:dyDescent="0.25">
      <c r="B74" s="2">
        <v>37135</v>
      </c>
      <c r="C74" s="7">
        <v>49.3</v>
      </c>
      <c r="D74" s="7">
        <f t="shared" si="3"/>
        <v>-3.9000000000000057</v>
      </c>
      <c r="E74" s="7">
        <f t="shared" si="2"/>
        <v>53.633333333333333</v>
      </c>
    </row>
    <row r="75" spans="2:5" x14ac:dyDescent="0.25">
      <c r="B75" s="2">
        <v>37165</v>
      </c>
      <c r="C75" s="7">
        <v>50.6</v>
      </c>
      <c r="D75" s="7">
        <f t="shared" si="3"/>
        <v>1.3000000000000043</v>
      </c>
      <c r="E75" s="7">
        <f t="shared" si="2"/>
        <v>53.20000000000001</v>
      </c>
    </row>
    <row r="76" spans="2:5" x14ac:dyDescent="0.25">
      <c r="B76" s="2">
        <v>37196</v>
      </c>
      <c r="C76" s="7">
        <v>54</v>
      </c>
      <c r="D76" s="7">
        <f t="shared" si="3"/>
        <v>3.3999999999999986</v>
      </c>
      <c r="E76" s="7">
        <f t="shared" si="2"/>
        <v>53.06666666666667</v>
      </c>
    </row>
    <row r="77" spans="2:5" x14ac:dyDescent="0.25">
      <c r="B77" s="2">
        <v>37226</v>
      </c>
      <c r="C77" s="7">
        <v>53.9</v>
      </c>
      <c r="D77" s="7">
        <f t="shared" si="3"/>
        <v>-0.10000000000000142</v>
      </c>
      <c r="E77" s="7">
        <f t="shared" si="2"/>
        <v>53.125</v>
      </c>
    </row>
    <row r="78" spans="2:5" x14ac:dyDescent="0.25">
      <c r="B78" s="2">
        <v>37257</v>
      </c>
      <c r="C78" s="7">
        <v>52.9</v>
      </c>
      <c r="D78" s="7">
        <f t="shared" si="3"/>
        <v>-1</v>
      </c>
      <c r="E78" s="7">
        <f t="shared" si="2"/>
        <v>53.050000000000004</v>
      </c>
    </row>
    <row r="79" spans="2:5" x14ac:dyDescent="0.25">
      <c r="B79" s="2">
        <v>37288</v>
      </c>
      <c r="C79" s="7">
        <v>53.9</v>
      </c>
      <c r="D79" s="7">
        <f t="shared" si="3"/>
        <v>1</v>
      </c>
      <c r="E79" s="7">
        <f t="shared" si="2"/>
        <v>52.974999999999994</v>
      </c>
    </row>
    <row r="80" spans="2:5" x14ac:dyDescent="0.25">
      <c r="B80" s="2">
        <v>37316</v>
      </c>
      <c r="C80" s="7">
        <v>50.8</v>
      </c>
      <c r="D80" s="7">
        <f t="shared" si="3"/>
        <v>-3.1000000000000014</v>
      </c>
      <c r="E80" s="7">
        <f t="shared" si="2"/>
        <v>52.633333333333326</v>
      </c>
    </row>
    <row r="81" spans="2:5" x14ac:dyDescent="0.25">
      <c r="B81" s="2">
        <v>37347</v>
      </c>
      <c r="C81" s="7">
        <v>52.5</v>
      </c>
      <c r="D81" s="7">
        <f t="shared" si="3"/>
        <v>1.7000000000000028</v>
      </c>
      <c r="E81" s="7">
        <f t="shared" si="2"/>
        <v>52.524999999999999</v>
      </c>
    </row>
    <row r="82" spans="2:5" x14ac:dyDescent="0.25">
      <c r="B82" s="2">
        <v>37377</v>
      </c>
      <c r="C82" s="7">
        <v>54.7</v>
      </c>
      <c r="D82" s="7">
        <f t="shared" si="3"/>
        <v>2.2000000000000028</v>
      </c>
      <c r="E82" s="7">
        <f t="shared" si="2"/>
        <v>52.699999999999996</v>
      </c>
    </row>
    <row r="83" spans="2:5" x14ac:dyDescent="0.25">
      <c r="B83" s="2">
        <v>37408</v>
      </c>
      <c r="C83" s="7">
        <v>53.7</v>
      </c>
      <c r="D83" s="7">
        <f t="shared" si="3"/>
        <v>-1</v>
      </c>
      <c r="E83" s="7">
        <f t="shared" si="2"/>
        <v>52.758333333333347</v>
      </c>
    </row>
    <row r="84" spans="2:5" x14ac:dyDescent="0.25">
      <c r="B84" s="2">
        <v>37438</v>
      </c>
      <c r="C84" s="7">
        <v>54.8</v>
      </c>
      <c r="D84" s="7">
        <f t="shared" si="3"/>
        <v>1.0999999999999943</v>
      </c>
      <c r="E84" s="7">
        <f t="shared" si="2"/>
        <v>52.858333333333327</v>
      </c>
    </row>
    <row r="85" spans="2:5" x14ac:dyDescent="0.25">
      <c r="B85" s="2">
        <v>37469</v>
      </c>
      <c r="C85" s="7">
        <v>52.9</v>
      </c>
      <c r="D85" s="7">
        <f t="shared" si="3"/>
        <v>-1.8999999999999986</v>
      </c>
      <c r="E85" s="7">
        <f t="shared" si="2"/>
        <v>52.833333333333321</v>
      </c>
    </row>
    <row r="86" spans="2:5" x14ac:dyDescent="0.25">
      <c r="B86" s="2">
        <v>37500</v>
      </c>
      <c r="C86" s="7">
        <v>54.6</v>
      </c>
      <c r="D86" s="7">
        <f t="shared" si="3"/>
        <v>1.7000000000000028</v>
      </c>
      <c r="E86" s="7">
        <f t="shared" si="2"/>
        <v>53.274999999999999</v>
      </c>
    </row>
    <row r="87" spans="2:5" x14ac:dyDescent="0.25">
      <c r="B87" s="2">
        <v>37530</v>
      </c>
      <c r="C87" s="7">
        <v>53.8</v>
      </c>
      <c r="D87" s="7">
        <f t="shared" si="3"/>
        <v>-0.80000000000000426</v>
      </c>
      <c r="E87" s="7">
        <f t="shared" si="2"/>
        <v>53.541666666666664</v>
      </c>
    </row>
    <row r="88" spans="2:5" x14ac:dyDescent="0.25">
      <c r="B88" s="2">
        <v>37561</v>
      </c>
      <c r="C88" s="7">
        <v>54.4</v>
      </c>
      <c r="D88" s="7">
        <f t="shared" si="3"/>
        <v>0.60000000000000142</v>
      </c>
      <c r="E88" s="7">
        <f t="shared" si="2"/>
        <v>53.574999999999989</v>
      </c>
    </row>
    <row r="89" spans="2:5" x14ac:dyDescent="0.25">
      <c r="B89" s="2">
        <v>37591</v>
      </c>
      <c r="C89" s="7">
        <v>52.7</v>
      </c>
      <c r="D89" s="7">
        <f t="shared" si="3"/>
        <v>-1.6999999999999957</v>
      </c>
      <c r="E89" s="7">
        <f t="shared" si="2"/>
        <v>53.475000000000001</v>
      </c>
    </row>
    <row r="90" spans="2:5" x14ac:dyDescent="0.25">
      <c r="B90" s="2">
        <v>37622</v>
      </c>
      <c r="C90" s="7">
        <v>54.1</v>
      </c>
      <c r="D90" s="7">
        <f t="shared" si="3"/>
        <v>1.3999999999999986</v>
      </c>
      <c r="E90" s="7">
        <f t="shared" si="2"/>
        <v>53.57500000000001</v>
      </c>
    </row>
    <row r="91" spans="2:5" x14ac:dyDescent="0.25">
      <c r="B91" s="2">
        <v>37653</v>
      </c>
      <c r="C91" s="7">
        <v>50.9</v>
      </c>
      <c r="D91" s="7">
        <f t="shared" si="3"/>
        <v>-3.2000000000000028</v>
      </c>
      <c r="E91" s="7">
        <f t="shared" si="2"/>
        <v>53.324999999999996</v>
      </c>
    </row>
    <row r="92" spans="2:5" x14ac:dyDescent="0.25">
      <c r="B92" s="2">
        <v>37681</v>
      </c>
      <c r="C92" s="7">
        <v>49.6</v>
      </c>
      <c r="D92" s="7">
        <f t="shared" si="3"/>
        <v>-1.2999999999999972</v>
      </c>
      <c r="E92" s="7">
        <f t="shared" si="2"/>
        <v>53.224999999999994</v>
      </c>
    </row>
    <row r="93" spans="2:5" x14ac:dyDescent="0.25">
      <c r="B93" s="2">
        <v>37712</v>
      </c>
      <c r="C93" s="7">
        <v>52.3</v>
      </c>
      <c r="D93" s="7">
        <f t="shared" si="3"/>
        <v>2.6999999999999957</v>
      </c>
      <c r="E93" s="7">
        <f t="shared" si="2"/>
        <v>53.208333333333336</v>
      </c>
    </row>
    <row r="94" spans="2:5" x14ac:dyDescent="0.25">
      <c r="B94" s="2">
        <v>37742</v>
      </c>
      <c r="C94" s="7">
        <v>53.3</v>
      </c>
      <c r="D94" s="7">
        <f t="shared" si="3"/>
        <v>1</v>
      </c>
      <c r="E94" s="7">
        <f t="shared" si="2"/>
        <v>53.091666666666661</v>
      </c>
    </row>
    <row r="95" spans="2:5" x14ac:dyDescent="0.25">
      <c r="B95" s="2">
        <v>37773</v>
      </c>
      <c r="C95" s="7">
        <v>50.4</v>
      </c>
      <c r="D95" s="7">
        <f t="shared" si="3"/>
        <v>-2.8999999999999986</v>
      </c>
      <c r="E95" s="7">
        <f t="shared" si="2"/>
        <v>52.816666666666656</v>
      </c>
    </row>
    <row r="96" spans="2:5" x14ac:dyDescent="0.25">
      <c r="B96" s="2">
        <v>37803</v>
      </c>
      <c r="C96" s="7">
        <v>52.3</v>
      </c>
      <c r="D96" s="7">
        <f t="shared" si="3"/>
        <v>1.8999999999999986</v>
      </c>
      <c r="E96" s="7">
        <f t="shared" si="2"/>
        <v>52.608333333333327</v>
      </c>
    </row>
    <row r="97" spans="2:5" x14ac:dyDescent="0.25">
      <c r="B97" s="2">
        <v>37834</v>
      </c>
      <c r="C97" s="7">
        <v>52.2</v>
      </c>
      <c r="D97" s="7">
        <f t="shared" si="3"/>
        <v>-9.9999999999994316E-2</v>
      </c>
      <c r="E97" s="7">
        <f t="shared" si="2"/>
        <v>52.550000000000004</v>
      </c>
    </row>
    <row r="98" spans="2:5" x14ac:dyDescent="0.25">
      <c r="B98" s="2">
        <v>37865</v>
      </c>
      <c r="C98" s="7">
        <v>54.5</v>
      </c>
      <c r="D98" s="7">
        <f t="shared" si="3"/>
        <v>2.2999999999999972</v>
      </c>
      <c r="E98" s="7">
        <f t="shared" si="2"/>
        <v>52.541666666666664</v>
      </c>
    </row>
    <row r="99" spans="2:5" x14ac:dyDescent="0.25">
      <c r="B99" s="2">
        <v>37895</v>
      </c>
      <c r="C99" s="7">
        <v>54.8</v>
      </c>
      <c r="D99" s="7">
        <f t="shared" si="3"/>
        <v>0.29999999999999716</v>
      </c>
      <c r="E99" s="7">
        <f t="shared" si="2"/>
        <v>52.625</v>
      </c>
    </row>
    <row r="100" spans="2:5" x14ac:dyDescent="0.25">
      <c r="B100" s="2">
        <v>37926</v>
      </c>
      <c r="C100" s="7">
        <v>49.7</v>
      </c>
      <c r="D100" s="7">
        <f t="shared" si="3"/>
        <v>-5.0999999999999943</v>
      </c>
      <c r="E100" s="7">
        <f t="shared" si="2"/>
        <v>52.233333333333327</v>
      </c>
    </row>
    <row r="101" spans="2:5" x14ac:dyDescent="0.25">
      <c r="B101" s="2">
        <v>37956</v>
      </c>
      <c r="C101" s="7">
        <v>50.7</v>
      </c>
      <c r="D101" s="7">
        <f t="shared" si="3"/>
        <v>1</v>
      </c>
      <c r="E101" s="7">
        <f t="shared" si="2"/>
        <v>52.06666666666667</v>
      </c>
    </row>
    <row r="102" spans="2:5" x14ac:dyDescent="0.25">
      <c r="B102" s="2">
        <v>37987</v>
      </c>
      <c r="C102" s="7">
        <v>50.4</v>
      </c>
      <c r="D102" s="7">
        <f t="shared" si="3"/>
        <v>-0.30000000000000426</v>
      </c>
      <c r="E102" s="7">
        <f t="shared" si="2"/>
        <v>51.758333333333333</v>
      </c>
    </row>
    <row r="103" spans="2:5" x14ac:dyDescent="0.25">
      <c r="B103" s="2">
        <v>38018</v>
      </c>
      <c r="C103" s="7">
        <v>51</v>
      </c>
      <c r="D103" s="7">
        <f t="shared" si="3"/>
        <v>0.60000000000000142</v>
      </c>
      <c r="E103" s="7">
        <f t="shared" si="2"/>
        <v>51.766666666666659</v>
      </c>
    </row>
    <row r="104" spans="2:5" x14ac:dyDescent="0.25">
      <c r="B104" s="2">
        <v>38047</v>
      </c>
      <c r="C104" s="7">
        <v>49.5</v>
      </c>
      <c r="D104" s="7">
        <f t="shared" si="3"/>
        <v>-1.5</v>
      </c>
      <c r="E104" s="7">
        <f t="shared" si="2"/>
        <v>51.758333333333333</v>
      </c>
    </row>
    <row r="105" spans="2:5" x14ac:dyDescent="0.25">
      <c r="B105" s="2">
        <v>38078</v>
      </c>
      <c r="C105" s="7">
        <v>50.7</v>
      </c>
      <c r="D105" s="7">
        <f t="shared" si="3"/>
        <v>1.2000000000000028</v>
      </c>
      <c r="E105" s="7">
        <f t="shared" si="2"/>
        <v>51.625</v>
      </c>
    </row>
    <row r="106" spans="2:5" x14ac:dyDescent="0.25">
      <c r="B106" s="2">
        <v>38108</v>
      </c>
      <c r="C106" s="7">
        <v>52.5</v>
      </c>
      <c r="D106" s="7">
        <f t="shared" si="3"/>
        <v>1.7999999999999972</v>
      </c>
      <c r="E106" s="7">
        <f t="shared" si="2"/>
        <v>51.558333333333337</v>
      </c>
    </row>
    <row r="107" spans="2:5" x14ac:dyDescent="0.25">
      <c r="B107" s="2">
        <v>38139</v>
      </c>
      <c r="C107" s="7">
        <v>53.7</v>
      </c>
      <c r="D107" s="7">
        <f t="shared" si="3"/>
        <v>1.2000000000000028</v>
      </c>
      <c r="E107" s="7">
        <f t="shared" si="2"/>
        <v>51.833333333333336</v>
      </c>
    </row>
    <row r="108" spans="2:5" x14ac:dyDescent="0.25">
      <c r="B108" s="2">
        <v>38169</v>
      </c>
      <c r="C108" s="7">
        <v>50.5</v>
      </c>
      <c r="D108" s="7">
        <f t="shared" si="3"/>
        <v>-3.2000000000000028</v>
      </c>
      <c r="E108" s="7">
        <f t="shared" si="2"/>
        <v>51.683333333333337</v>
      </c>
    </row>
    <row r="109" spans="2:5" x14ac:dyDescent="0.25">
      <c r="B109" s="2">
        <v>38200</v>
      </c>
      <c r="C109" s="7">
        <v>52.8</v>
      </c>
      <c r="D109" s="7">
        <f t="shared" si="3"/>
        <v>2.2999999999999972</v>
      </c>
      <c r="E109" s="7">
        <f t="shared" si="2"/>
        <v>51.733333333333327</v>
      </c>
    </row>
    <row r="110" spans="2:5" x14ac:dyDescent="0.25">
      <c r="B110" s="2">
        <v>38231</v>
      </c>
      <c r="C110" s="7">
        <v>49.7</v>
      </c>
      <c r="D110" s="7">
        <f t="shared" si="3"/>
        <v>-3.0999999999999943</v>
      </c>
      <c r="E110" s="7">
        <f t="shared" si="2"/>
        <v>51.333333333333336</v>
      </c>
    </row>
    <row r="111" spans="2:5" x14ac:dyDescent="0.25">
      <c r="B111" s="2">
        <v>38261</v>
      </c>
      <c r="C111" s="7">
        <v>47.2</v>
      </c>
      <c r="D111" s="7">
        <f t="shared" si="3"/>
        <v>-2.5</v>
      </c>
      <c r="E111" s="7">
        <f t="shared" si="2"/>
        <v>50.70000000000001</v>
      </c>
    </row>
    <row r="112" spans="2:5" x14ac:dyDescent="0.25">
      <c r="B112" s="2">
        <v>38292</v>
      </c>
      <c r="C112" s="7">
        <v>51.2</v>
      </c>
      <c r="D112" s="7">
        <f t="shared" si="3"/>
        <v>4</v>
      </c>
      <c r="E112" s="7">
        <f t="shared" si="2"/>
        <v>50.82500000000001</v>
      </c>
    </row>
    <row r="113" spans="2:5" x14ac:dyDescent="0.25">
      <c r="B113" s="2">
        <v>38322</v>
      </c>
      <c r="C113" s="7">
        <v>50.8</v>
      </c>
      <c r="D113" s="7">
        <f t="shared" si="3"/>
        <v>-0.40000000000000568</v>
      </c>
      <c r="E113" s="7">
        <f t="shared" si="2"/>
        <v>50.833333333333336</v>
      </c>
    </row>
    <row r="114" spans="2:5" x14ac:dyDescent="0.25">
      <c r="B114" s="2">
        <v>38353</v>
      </c>
      <c r="C114" s="7">
        <v>48.4</v>
      </c>
      <c r="D114" s="7">
        <f t="shared" si="3"/>
        <v>-2.3999999999999986</v>
      </c>
      <c r="E114" s="7">
        <f t="shared" si="2"/>
        <v>50.666666666666657</v>
      </c>
    </row>
    <row r="115" spans="2:5" x14ac:dyDescent="0.25">
      <c r="B115" s="2">
        <v>38384</v>
      </c>
      <c r="C115" s="7">
        <v>46</v>
      </c>
      <c r="D115" s="7">
        <f t="shared" si="3"/>
        <v>-2.3999999999999986</v>
      </c>
      <c r="E115" s="7">
        <f t="shared" si="2"/>
        <v>50.25</v>
      </c>
    </row>
    <row r="116" spans="2:5" x14ac:dyDescent="0.25">
      <c r="B116" s="2">
        <v>38412</v>
      </c>
      <c r="C116" s="7">
        <v>49</v>
      </c>
      <c r="D116" s="7">
        <f t="shared" si="3"/>
        <v>3</v>
      </c>
      <c r="E116" s="7">
        <f t="shared" si="2"/>
        <v>50.208333333333336</v>
      </c>
    </row>
    <row r="117" spans="2:5" x14ac:dyDescent="0.25">
      <c r="B117" s="2">
        <v>38443</v>
      </c>
      <c r="C117" s="7">
        <v>49.6</v>
      </c>
      <c r="D117" s="7">
        <f t="shared" si="3"/>
        <v>0.60000000000000142</v>
      </c>
      <c r="E117" s="7">
        <f t="shared" si="2"/>
        <v>50.116666666666667</v>
      </c>
    </row>
    <row r="118" spans="2:5" x14ac:dyDescent="0.25">
      <c r="B118" s="2">
        <v>38473</v>
      </c>
      <c r="C118" s="7">
        <v>52.5</v>
      </c>
      <c r="D118" s="7">
        <f t="shared" si="3"/>
        <v>2.8999999999999986</v>
      </c>
      <c r="E118" s="7">
        <f t="shared" si="2"/>
        <v>50.116666666666667</v>
      </c>
    </row>
    <row r="119" spans="2:5" x14ac:dyDescent="0.25">
      <c r="B119" s="2">
        <v>38504</v>
      </c>
      <c r="C119" s="7">
        <v>47.9</v>
      </c>
      <c r="D119" s="7">
        <f t="shared" si="3"/>
        <v>-4.6000000000000014</v>
      </c>
      <c r="E119" s="7">
        <f t="shared" si="2"/>
        <v>49.633333333333333</v>
      </c>
    </row>
    <row r="120" spans="2:5" x14ac:dyDescent="0.25">
      <c r="B120" s="2">
        <v>38534</v>
      </c>
      <c r="C120" s="7">
        <v>52.5</v>
      </c>
      <c r="D120" s="7">
        <f t="shared" si="3"/>
        <v>4.6000000000000014</v>
      </c>
      <c r="E120" s="7">
        <f t="shared" si="2"/>
        <v>49.800000000000004</v>
      </c>
    </row>
    <row r="121" spans="2:5" x14ac:dyDescent="0.25">
      <c r="B121" s="2">
        <v>38565</v>
      </c>
      <c r="C121" s="7">
        <v>51.9</v>
      </c>
      <c r="D121" s="7">
        <f t="shared" si="3"/>
        <v>-0.60000000000000142</v>
      </c>
      <c r="E121" s="7">
        <f t="shared" si="2"/>
        <v>49.725000000000001</v>
      </c>
    </row>
    <row r="122" spans="2:5" x14ac:dyDescent="0.25">
      <c r="B122" s="2">
        <v>38596</v>
      </c>
      <c r="C122" s="7">
        <v>53.2</v>
      </c>
      <c r="D122" s="7">
        <f t="shared" si="3"/>
        <v>1.3000000000000043</v>
      </c>
      <c r="E122" s="7">
        <f t="shared" si="2"/>
        <v>50.016666666666673</v>
      </c>
    </row>
    <row r="123" spans="2:5" x14ac:dyDescent="0.25">
      <c r="B123" s="2">
        <v>38626</v>
      </c>
      <c r="C123" s="7">
        <v>54.1</v>
      </c>
      <c r="D123" s="7">
        <f t="shared" si="3"/>
        <v>0.89999999999999858</v>
      </c>
      <c r="E123" s="7">
        <f t="shared" si="2"/>
        <v>50.591666666666669</v>
      </c>
    </row>
    <row r="124" spans="2:5" x14ac:dyDescent="0.25">
      <c r="B124" s="2">
        <v>38657</v>
      </c>
      <c r="C124" s="7">
        <v>55.4</v>
      </c>
      <c r="D124" s="7">
        <f t="shared" si="3"/>
        <v>1.2999999999999972</v>
      </c>
      <c r="E124" s="7">
        <f t="shared" si="2"/>
        <v>50.941666666666656</v>
      </c>
    </row>
    <row r="125" spans="2:5" x14ac:dyDescent="0.25">
      <c r="B125" s="2">
        <v>38687</v>
      </c>
      <c r="C125" s="7">
        <v>56.8</v>
      </c>
      <c r="D125" s="7">
        <f t="shared" si="3"/>
        <v>1.3999999999999986</v>
      </c>
      <c r="E125" s="7">
        <f t="shared" si="2"/>
        <v>51.441666666666663</v>
      </c>
    </row>
    <row r="126" spans="2:5" x14ac:dyDescent="0.25">
      <c r="B126" s="2">
        <v>38718</v>
      </c>
      <c r="C126" s="7">
        <v>53.1</v>
      </c>
      <c r="D126" s="7">
        <f t="shared" si="3"/>
        <v>-3.6999999999999957</v>
      </c>
      <c r="E126" s="7">
        <f t="shared" si="2"/>
        <v>51.833333333333336</v>
      </c>
    </row>
    <row r="127" spans="2:5" x14ac:dyDescent="0.25">
      <c r="B127" s="2">
        <v>38749</v>
      </c>
      <c r="C127" s="7">
        <v>52.3</v>
      </c>
      <c r="D127" s="7">
        <f t="shared" si="3"/>
        <v>-0.80000000000000426</v>
      </c>
      <c r="E127" s="7">
        <f t="shared" si="2"/>
        <v>52.358333333333327</v>
      </c>
    </row>
    <row r="128" spans="2:5" x14ac:dyDescent="0.25">
      <c r="B128" s="2">
        <v>38777</v>
      </c>
      <c r="C128" s="7">
        <v>52.6</v>
      </c>
      <c r="D128" s="7">
        <f t="shared" si="3"/>
        <v>0.30000000000000426</v>
      </c>
      <c r="E128" s="7">
        <f t="shared" si="2"/>
        <v>52.658333333333331</v>
      </c>
    </row>
    <row r="129" spans="2:5" x14ac:dyDescent="0.25">
      <c r="B129" s="2">
        <v>38808</v>
      </c>
      <c r="C129" s="7">
        <v>55.3</v>
      </c>
      <c r="D129" s="7">
        <f t="shared" si="3"/>
        <v>2.6999999999999957</v>
      </c>
      <c r="E129" s="7">
        <f t="shared" si="2"/>
        <v>53.133333333333333</v>
      </c>
    </row>
    <row r="130" spans="2:5" x14ac:dyDescent="0.25">
      <c r="B130" s="2">
        <v>38838</v>
      </c>
      <c r="C130" s="7">
        <v>54.8</v>
      </c>
      <c r="D130" s="7">
        <f t="shared" si="3"/>
        <v>-0.5</v>
      </c>
      <c r="E130" s="7">
        <f t="shared" ref="E130:E193" si="4">IF(ROW(A130)&lt;13,"",AVERAGEIFS($C$2:$C$5000,$B$2:$B$5000,"&gt;"&amp;EDATE(B130,-12),$B$2:$B$5000,"&lt;="&amp;B130))</f>
        <v>53.324999999999996</v>
      </c>
    </row>
    <row r="131" spans="2:5" x14ac:dyDescent="0.25">
      <c r="B131" s="2">
        <v>38869</v>
      </c>
      <c r="C131" s="7">
        <v>55.3</v>
      </c>
      <c r="D131" s="7">
        <f t="shared" si="3"/>
        <v>0.5</v>
      </c>
      <c r="E131" s="7">
        <f t="shared" si="4"/>
        <v>53.941666666666663</v>
      </c>
    </row>
    <row r="132" spans="2:5" x14ac:dyDescent="0.25">
      <c r="B132" s="2">
        <v>38899</v>
      </c>
      <c r="C132" s="7">
        <v>54.8</v>
      </c>
      <c r="D132" s="7">
        <f t="shared" ref="D132:D195" si="5">C132-C131</f>
        <v>-0.5</v>
      </c>
      <c r="E132" s="7">
        <f t="shared" si="4"/>
        <v>54.133333333333326</v>
      </c>
    </row>
    <row r="133" spans="2:5" x14ac:dyDescent="0.25">
      <c r="B133" s="2">
        <v>38930</v>
      </c>
      <c r="C133" s="7">
        <v>55.8</v>
      </c>
      <c r="D133" s="7">
        <f t="shared" si="5"/>
        <v>1</v>
      </c>
      <c r="E133" s="7">
        <f t="shared" si="4"/>
        <v>54.458333333333336</v>
      </c>
    </row>
    <row r="134" spans="2:5" x14ac:dyDescent="0.25">
      <c r="B134" s="2">
        <v>38961</v>
      </c>
      <c r="C134" s="7">
        <v>53.5</v>
      </c>
      <c r="D134" s="7">
        <f t="shared" si="5"/>
        <v>-2.2999999999999972</v>
      </c>
      <c r="E134" s="7">
        <f t="shared" si="4"/>
        <v>54.483333333333327</v>
      </c>
    </row>
    <row r="135" spans="2:5" x14ac:dyDescent="0.25">
      <c r="B135" s="2">
        <v>38991</v>
      </c>
      <c r="C135" s="7">
        <v>54.3</v>
      </c>
      <c r="D135" s="7">
        <f t="shared" si="5"/>
        <v>0.79999999999999716</v>
      </c>
      <c r="E135" s="7">
        <f t="shared" si="4"/>
        <v>54.5</v>
      </c>
    </row>
    <row r="136" spans="2:5" x14ac:dyDescent="0.25">
      <c r="B136" s="2">
        <v>39022</v>
      </c>
      <c r="C136" s="7">
        <v>52.6</v>
      </c>
      <c r="D136" s="7">
        <f t="shared" si="5"/>
        <v>-1.6999999999999957</v>
      </c>
      <c r="E136" s="7">
        <f t="shared" si="4"/>
        <v>54.266666666666659</v>
      </c>
    </row>
    <row r="137" spans="2:5" x14ac:dyDescent="0.25">
      <c r="B137" s="2">
        <v>39052</v>
      </c>
      <c r="C137" s="7">
        <v>54.4</v>
      </c>
      <c r="D137" s="7">
        <f t="shared" si="5"/>
        <v>1.7999999999999972</v>
      </c>
      <c r="E137" s="7">
        <f t="shared" si="4"/>
        <v>54.06666666666667</v>
      </c>
    </row>
    <row r="138" spans="2:5" x14ac:dyDescent="0.25">
      <c r="B138" s="2">
        <v>39083</v>
      </c>
      <c r="C138" s="7">
        <v>53.6</v>
      </c>
      <c r="D138" s="7">
        <f t="shared" si="5"/>
        <v>-0.79999999999999716</v>
      </c>
      <c r="E138" s="7">
        <f t="shared" si="4"/>
        <v>54.108333333333341</v>
      </c>
    </row>
    <row r="139" spans="2:5" x14ac:dyDescent="0.25">
      <c r="B139" s="2">
        <v>39114</v>
      </c>
      <c r="C139" s="7">
        <v>53.6</v>
      </c>
      <c r="D139" s="7">
        <f t="shared" si="5"/>
        <v>0</v>
      </c>
      <c r="E139" s="7">
        <f t="shared" si="4"/>
        <v>54.216666666666676</v>
      </c>
    </row>
    <row r="140" spans="2:5" x14ac:dyDescent="0.25">
      <c r="B140" s="2">
        <v>39142</v>
      </c>
      <c r="C140" s="7">
        <v>58.4</v>
      </c>
      <c r="D140" s="7">
        <f t="shared" si="5"/>
        <v>4.7999999999999972</v>
      </c>
      <c r="E140" s="7">
        <f t="shared" si="4"/>
        <v>54.699999999999996</v>
      </c>
    </row>
    <row r="141" spans="2:5" x14ac:dyDescent="0.25">
      <c r="B141" s="2">
        <v>39173</v>
      </c>
      <c r="C141" s="7">
        <v>57.5</v>
      </c>
      <c r="D141" s="7">
        <f t="shared" si="5"/>
        <v>-0.89999999999999858</v>
      </c>
      <c r="E141" s="7">
        <f t="shared" si="4"/>
        <v>54.883333333333333</v>
      </c>
    </row>
    <row r="142" spans="2:5" x14ac:dyDescent="0.25">
      <c r="B142" s="2">
        <v>39203</v>
      </c>
      <c r="C142" s="7">
        <v>52</v>
      </c>
      <c r="D142" s="7">
        <f t="shared" si="5"/>
        <v>-5.5</v>
      </c>
      <c r="E142" s="7">
        <f t="shared" si="4"/>
        <v>54.650000000000006</v>
      </c>
    </row>
    <row r="143" spans="2:5" x14ac:dyDescent="0.25">
      <c r="B143" s="2">
        <v>39234</v>
      </c>
      <c r="C143" s="7">
        <v>51.6</v>
      </c>
      <c r="D143" s="7">
        <f t="shared" si="5"/>
        <v>-0.39999999999999858</v>
      </c>
      <c r="E143" s="7">
        <f t="shared" si="4"/>
        <v>54.341666666666669</v>
      </c>
    </row>
    <row r="144" spans="2:5" x14ac:dyDescent="0.25">
      <c r="B144" s="2">
        <v>39264</v>
      </c>
      <c r="C144" s="7">
        <v>50.3</v>
      </c>
      <c r="D144" s="7">
        <f t="shared" si="5"/>
        <v>-1.3000000000000043</v>
      </c>
      <c r="E144" s="7">
        <f t="shared" si="4"/>
        <v>53.966666666666669</v>
      </c>
    </row>
    <row r="145" spans="2:5" x14ac:dyDescent="0.25">
      <c r="B145" s="2">
        <v>39295</v>
      </c>
      <c r="C145" s="7">
        <v>51.5</v>
      </c>
      <c r="D145" s="7">
        <f t="shared" si="5"/>
        <v>1.2000000000000028</v>
      </c>
      <c r="E145" s="7">
        <f t="shared" si="4"/>
        <v>53.608333333333327</v>
      </c>
    </row>
    <row r="146" spans="2:5" x14ac:dyDescent="0.25">
      <c r="B146" s="2">
        <v>39326</v>
      </c>
      <c r="C146" s="7">
        <v>54.6</v>
      </c>
      <c r="D146" s="7">
        <f t="shared" si="5"/>
        <v>3.1000000000000014</v>
      </c>
      <c r="E146" s="7">
        <f t="shared" si="4"/>
        <v>53.699999999999996</v>
      </c>
    </row>
    <row r="147" spans="2:5" x14ac:dyDescent="0.25">
      <c r="B147" s="2">
        <v>39356</v>
      </c>
      <c r="C147" s="7">
        <v>54.6</v>
      </c>
      <c r="D147" s="7">
        <f t="shared" si="5"/>
        <v>0</v>
      </c>
      <c r="E147" s="7">
        <f t="shared" si="4"/>
        <v>53.725000000000001</v>
      </c>
    </row>
    <row r="148" spans="2:5" x14ac:dyDescent="0.25">
      <c r="B148" s="2">
        <v>39387</v>
      </c>
      <c r="C148" s="7">
        <v>51.8</v>
      </c>
      <c r="D148" s="7">
        <f t="shared" si="5"/>
        <v>-2.8000000000000043</v>
      </c>
      <c r="E148" s="7">
        <f t="shared" si="4"/>
        <v>53.658333333333331</v>
      </c>
    </row>
    <row r="149" spans="2:5" x14ac:dyDescent="0.25">
      <c r="B149" s="2">
        <v>39417</v>
      </c>
      <c r="C149" s="7">
        <v>53.2</v>
      </c>
      <c r="D149" s="7">
        <f t="shared" si="5"/>
        <v>1.4000000000000057</v>
      </c>
      <c r="E149" s="7">
        <f t="shared" si="4"/>
        <v>53.558333333333337</v>
      </c>
    </row>
    <row r="150" spans="2:5" x14ac:dyDescent="0.25">
      <c r="B150" s="2">
        <v>39448</v>
      </c>
      <c r="C150" s="7">
        <v>56.2</v>
      </c>
      <c r="D150" s="7">
        <f t="shared" si="5"/>
        <v>3</v>
      </c>
      <c r="E150" s="7">
        <f t="shared" si="4"/>
        <v>53.775000000000013</v>
      </c>
    </row>
    <row r="151" spans="2:5" x14ac:dyDescent="0.25">
      <c r="B151" s="2">
        <v>39479</v>
      </c>
      <c r="C151" s="7">
        <v>50.5</v>
      </c>
      <c r="D151" s="7">
        <f t="shared" si="5"/>
        <v>-5.7000000000000028</v>
      </c>
      <c r="E151" s="7">
        <f t="shared" si="4"/>
        <v>53.51666666666668</v>
      </c>
    </row>
    <row r="152" spans="2:5" x14ac:dyDescent="0.25">
      <c r="B152" s="2">
        <v>39508</v>
      </c>
      <c r="C152" s="7">
        <v>50.9</v>
      </c>
      <c r="D152" s="7">
        <f t="shared" si="5"/>
        <v>0.39999999999999858</v>
      </c>
      <c r="E152" s="7">
        <f t="shared" si="4"/>
        <v>52.891666666666673</v>
      </c>
    </row>
    <row r="153" spans="2:5" x14ac:dyDescent="0.25">
      <c r="B153" s="2">
        <v>39539</v>
      </c>
      <c r="C153" s="7">
        <v>52.7</v>
      </c>
      <c r="D153" s="7">
        <f t="shared" si="5"/>
        <v>1.8000000000000043</v>
      </c>
      <c r="E153" s="7">
        <f t="shared" si="4"/>
        <v>52.491666666666667</v>
      </c>
    </row>
    <row r="154" spans="2:5" x14ac:dyDescent="0.25">
      <c r="B154" s="2">
        <v>39569</v>
      </c>
      <c r="C154" s="7">
        <v>52.1</v>
      </c>
      <c r="D154" s="7">
        <f t="shared" si="5"/>
        <v>-0.60000000000000142</v>
      </c>
      <c r="E154" s="7">
        <f t="shared" si="4"/>
        <v>52.500000000000007</v>
      </c>
    </row>
    <row r="155" spans="2:5" x14ac:dyDescent="0.25">
      <c r="B155" s="2">
        <v>39600</v>
      </c>
      <c r="C155" s="7">
        <v>56.6</v>
      </c>
      <c r="D155" s="7">
        <f t="shared" si="5"/>
        <v>4.5</v>
      </c>
      <c r="E155" s="7">
        <f t="shared" si="4"/>
        <v>52.916666666666664</v>
      </c>
    </row>
    <row r="156" spans="2:5" x14ac:dyDescent="0.25">
      <c r="B156" s="2">
        <v>39630</v>
      </c>
      <c r="C156" s="7">
        <v>51.3</v>
      </c>
      <c r="D156" s="7">
        <f t="shared" si="5"/>
        <v>-5.3000000000000043</v>
      </c>
      <c r="E156" s="7">
        <f t="shared" si="4"/>
        <v>52.999999999999993</v>
      </c>
    </row>
    <row r="157" spans="2:5" x14ac:dyDescent="0.25">
      <c r="B157" s="2">
        <v>39661</v>
      </c>
      <c r="C157" s="7">
        <v>52.5</v>
      </c>
      <c r="D157" s="7">
        <f t="shared" si="5"/>
        <v>1.2000000000000028</v>
      </c>
      <c r="E157" s="7">
        <f t="shared" si="4"/>
        <v>53.083333333333321</v>
      </c>
    </row>
    <row r="158" spans="2:5" x14ac:dyDescent="0.25">
      <c r="B158" s="2">
        <v>39692</v>
      </c>
      <c r="C158" s="7">
        <v>50.1</v>
      </c>
      <c r="D158" s="7">
        <f t="shared" si="5"/>
        <v>-2.3999999999999986</v>
      </c>
      <c r="E158" s="7">
        <f t="shared" si="4"/>
        <v>52.708333333333336</v>
      </c>
    </row>
    <row r="159" spans="2:5" x14ac:dyDescent="0.25">
      <c r="B159" s="2">
        <v>39722</v>
      </c>
      <c r="C159" s="7">
        <v>43.4</v>
      </c>
      <c r="D159" s="7">
        <f t="shared" si="5"/>
        <v>-6.7000000000000028</v>
      </c>
      <c r="E159" s="7">
        <f t="shared" si="4"/>
        <v>51.774999999999999</v>
      </c>
    </row>
    <row r="160" spans="2:5" x14ac:dyDescent="0.25">
      <c r="B160" s="2">
        <v>39753</v>
      </c>
      <c r="C160" s="7">
        <v>39.5</v>
      </c>
      <c r="D160" s="7">
        <f t="shared" si="5"/>
        <v>-3.8999999999999986</v>
      </c>
      <c r="E160" s="7">
        <f t="shared" si="4"/>
        <v>50.75</v>
      </c>
    </row>
    <row r="161" spans="2:5" x14ac:dyDescent="0.25">
      <c r="B161" s="2">
        <v>39783</v>
      </c>
      <c r="C161" s="7">
        <v>41.9</v>
      </c>
      <c r="D161" s="7">
        <f t="shared" si="5"/>
        <v>2.3999999999999986</v>
      </c>
      <c r="E161" s="7">
        <f t="shared" si="4"/>
        <v>49.808333333333337</v>
      </c>
    </row>
    <row r="162" spans="2:5" x14ac:dyDescent="0.25">
      <c r="B162" s="2">
        <v>39814</v>
      </c>
      <c r="C162" s="7">
        <v>37.200000000000003</v>
      </c>
      <c r="D162" s="7">
        <f t="shared" si="5"/>
        <v>-4.6999999999999957</v>
      </c>
      <c r="E162" s="7">
        <f t="shared" si="4"/>
        <v>48.225000000000001</v>
      </c>
    </row>
    <row r="163" spans="2:5" x14ac:dyDescent="0.25">
      <c r="B163" s="2">
        <v>39845</v>
      </c>
      <c r="C163" s="7">
        <v>38.1</v>
      </c>
      <c r="D163" s="7">
        <f t="shared" si="5"/>
        <v>0.89999999999999858</v>
      </c>
      <c r="E163" s="7">
        <f t="shared" si="4"/>
        <v>47.191666666666663</v>
      </c>
    </row>
    <row r="164" spans="2:5" x14ac:dyDescent="0.25">
      <c r="B164" s="2">
        <v>39873</v>
      </c>
      <c r="C164" s="7">
        <v>38.1</v>
      </c>
      <c r="D164" s="7">
        <f t="shared" si="5"/>
        <v>0</v>
      </c>
      <c r="E164" s="7">
        <f t="shared" si="4"/>
        <v>46.125</v>
      </c>
    </row>
    <row r="165" spans="2:5" x14ac:dyDescent="0.25">
      <c r="B165" s="2">
        <v>39904</v>
      </c>
      <c r="C165" s="7">
        <v>40.4</v>
      </c>
      <c r="D165" s="7">
        <f t="shared" si="5"/>
        <v>2.2999999999999972</v>
      </c>
      <c r="E165" s="7">
        <f t="shared" si="4"/>
        <v>45.1</v>
      </c>
    </row>
    <row r="166" spans="2:5" x14ac:dyDescent="0.25">
      <c r="B166" s="2">
        <v>39934</v>
      </c>
      <c r="C166" s="7">
        <v>46.9</v>
      </c>
      <c r="D166" s="7">
        <f t="shared" si="5"/>
        <v>6.5</v>
      </c>
      <c r="E166" s="7">
        <f t="shared" si="4"/>
        <v>44.666666666666664</v>
      </c>
    </row>
    <row r="167" spans="2:5" x14ac:dyDescent="0.25">
      <c r="B167" s="2">
        <v>39965</v>
      </c>
      <c r="C167" s="7">
        <v>47.4</v>
      </c>
      <c r="D167" s="7">
        <f t="shared" si="5"/>
        <v>0.5</v>
      </c>
      <c r="E167" s="7">
        <f t="shared" si="4"/>
        <v>43.9</v>
      </c>
    </row>
    <row r="168" spans="2:5" x14ac:dyDescent="0.25">
      <c r="B168" s="2">
        <v>39995</v>
      </c>
      <c r="C168" s="7">
        <v>50.4</v>
      </c>
      <c r="D168" s="7">
        <f t="shared" si="5"/>
        <v>3</v>
      </c>
      <c r="E168" s="7">
        <f t="shared" si="4"/>
        <v>43.824999999999996</v>
      </c>
    </row>
    <row r="169" spans="2:5" x14ac:dyDescent="0.25">
      <c r="B169" s="2">
        <v>40026</v>
      </c>
      <c r="C169" s="7">
        <v>47.6</v>
      </c>
      <c r="D169" s="7">
        <f t="shared" si="5"/>
        <v>-2.7999999999999972</v>
      </c>
      <c r="E169" s="7">
        <f t="shared" si="4"/>
        <v>43.416666666666657</v>
      </c>
    </row>
    <row r="170" spans="2:5" x14ac:dyDescent="0.25">
      <c r="B170" s="2">
        <v>40057</v>
      </c>
      <c r="C170" s="7">
        <v>50.1</v>
      </c>
      <c r="D170" s="7">
        <f t="shared" si="5"/>
        <v>2.5</v>
      </c>
      <c r="E170" s="7">
        <f t="shared" si="4"/>
        <v>43.416666666666657</v>
      </c>
    </row>
    <row r="171" spans="2:5" x14ac:dyDescent="0.25">
      <c r="B171" s="2">
        <v>40087</v>
      </c>
      <c r="C171" s="7">
        <v>49.6</v>
      </c>
      <c r="D171" s="7">
        <f t="shared" si="5"/>
        <v>-0.5</v>
      </c>
      <c r="E171" s="7">
        <f t="shared" si="4"/>
        <v>43.933333333333337</v>
      </c>
    </row>
    <row r="172" spans="2:5" x14ac:dyDescent="0.25">
      <c r="B172" s="2">
        <v>40118</v>
      </c>
      <c r="C172" s="7">
        <v>47.9</v>
      </c>
      <c r="D172" s="7">
        <f t="shared" si="5"/>
        <v>-1.7000000000000028</v>
      </c>
      <c r="E172" s="7">
        <f t="shared" si="4"/>
        <v>44.633333333333333</v>
      </c>
    </row>
    <row r="173" spans="2:5" x14ac:dyDescent="0.25">
      <c r="B173" s="2">
        <v>40148</v>
      </c>
      <c r="C173" s="7">
        <v>50.5</v>
      </c>
      <c r="D173" s="7">
        <f t="shared" si="5"/>
        <v>2.6000000000000014</v>
      </c>
      <c r="E173" s="7">
        <f t="shared" si="4"/>
        <v>45.35</v>
      </c>
    </row>
    <row r="174" spans="2:5" x14ac:dyDescent="0.25">
      <c r="B174" s="2">
        <v>40179</v>
      </c>
      <c r="C174" s="7">
        <v>52.3</v>
      </c>
      <c r="D174" s="7">
        <f t="shared" si="5"/>
        <v>1.7999999999999972</v>
      </c>
      <c r="E174" s="7">
        <f t="shared" si="4"/>
        <v>46.608333333333341</v>
      </c>
    </row>
    <row r="175" spans="2:5" x14ac:dyDescent="0.25">
      <c r="B175" s="2">
        <v>40210</v>
      </c>
      <c r="C175" s="7">
        <v>54.7</v>
      </c>
      <c r="D175" s="7">
        <f t="shared" si="5"/>
        <v>2.4000000000000057</v>
      </c>
      <c r="E175" s="7">
        <f t="shared" si="4"/>
        <v>47.991666666666674</v>
      </c>
    </row>
    <row r="176" spans="2:5" x14ac:dyDescent="0.25">
      <c r="B176" s="2">
        <v>40238</v>
      </c>
      <c r="C176" s="7">
        <v>52.9</v>
      </c>
      <c r="D176" s="7">
        <f t="shared" si="5"/>
        <v>-1.8000000000000043</v>
      </c>
      <c r="E176" s="7">
        <f t="shared" si="4"/>
        <v>49.225000000000001</v>
      </c>
    </row>
    <row r="177" spans="2:5" x14ac:dyDescent="0.25">
      <c r="B177" s="2">
        <v>40269</v>
      </c>
      <c r="C177" s="7">
        <v>51.5</v>
      </c>
      <c r="D177" s="7">
        <f t="shared" si="5"/>
        <v>-1.3999999999999986</v>
      </c>
      <c r="E177" s="7">
        <f t="shared" si="4"/>
        <v>50.15</v>
      </c>
    </row>
    <row r="178" spans="2:5" x14ac:dyDescent="0.25">
      <c r="B178" s="2">
        <v>40299</v>
      </c>
      <c r="C178" s="7">
        <v>50.7</v>
      </c>
      <c r="D178" s="7">
        <f t="shared" si="5"/>
        <v>-0.79999999999999716</v>
      </c>
      <c r="E178" s="7">
        <f t="shared" si="4"/>
        <v>50.466666666666669</v>
      </c>
    </row>
    <row r="179" spans="2:5" x14ac:dyDescent="0.25">
      <c r="B179" s="2">
        <v>40330</v>
      </c>
      <c r="C179" s="7">
        <v>50.1</v>
      </c>
      <c r="D179" s="7">
        <f t="shared" si="5"/>
        <v>-0.60000000000000142</v>
      </c>
      <c r="E179" s="7">
        <f t="shared" si="4"/>
        <v>50.69166666666667</v>
      </c>
    </row>
    <row r="180" spans="2:5" x14ac:dyDescent="0.25">
      <c r="B180" s="2">
        <v>40360</v>
      </c>
      <c r="C180" s="7">
        <v>54.5</v>
      </c>
      <c r="D180" s="7">
        <f t="shared" si="5"/>
        <v>4.3999999999999986</v>
      </c>
      <c r="E180" s="7">
        <f t="shared" si="4"/>
        <v>51.033333333333331</v>
      </c>
    </row>
    <row r="181" spans="2:5" x14ac:dyDescent="0.25">
      <c r="B181" s="2">
        <v>40391</v>
      </c>
      <c r="C181" s="7">
        <v>53.8</v>
      </c>
      <c r="D181" s="7">
        <f t="shared" si="5"/>
        <v>-0.70000000000000284</v>
      </c>
      <c r="E181" s="7">
        <f t="shared" si="4"/>
        <v>51.54999999999999</v>
      </c>
    </row>
    <row r="182" spans="2:5" x14ac:dyDescent="0.25">
      <c r="B182" s="2">
        <v>40422</v>
      </c>
      <c r="C182" s="7">
        <v>50.7</v>
      </c>
      <c r="D182" s="7">
        <f t="shared" si="5"/>
        <v>-3.0999999999999943</v>
      </c>
      <c r="E182" s="7">
        <f t="shared" si="4"/>
        <v>51.6</v>
      </c>
    </row>
    <row r="183" spans="2:5" x14ac:dyDescent="0.25">
      <c r="B183" s="2">
        <v>40452</v>
      </c>
      <c r="C183" s="7">
        <v>52.6</v>
      </c>
      <c r="D183" s="7">
        <f t="shared" si="5"/>
        <v>1.8999999999999986</v>
      </c>
      <c r="E183" s="7">
        <f t="shared" si="4"/>
        <v>51.85</v>
      </c>
    </row>
    <row r="184" spans="2:5" x14ac:dyDescent="0.25">
      <c r="B184" s="2">
        <v>40483</v>
      </c>
      <c r="C184" s="7">
        <v>55.8</v>
      </c>
      <c r="D184" s="7">
        <f t="shared" si="5"/>
        <v>3.1999999999999957</v>
      </c>
      <c r="E184" s="7">
        <f t="shared" si="4"/>
        <v>52.508333333333333</v>
      </c>
    </row>
    <row r="185" spans="2:5" x14ac:dyDescent="0.25">
      <c r="B185" s="2">
        <v>40513</v>
      </c>
      <c r="C185" s="7">
        <v>55.8</v>
      </c>
      <c r="D185" s="7">
        <f t="shared" si="5"/>
        <v>0</v>
      </c>
      <c r="E185" s="7">
        <f t="shared" si="4"/>
        <v>52.949999999999996</v>
      </c>
    </row>
    <row r="186" spans="2:5" x14ac:dyDescent="0.25">
      <c r="B186" s="2">
        <v>40544</v>
      </c>
      <c r="C186" s="7">
        <v>52.9</v>
      </c>
      <c r="D186" s="7">
        <f t="shared" si="5"/>
        <v>-2.8999999999999986</v>
      </c>
      <c r="E186" s="7">
        <f t="shared" si="4"/>
        <v>53</v>
      </c>
    </row>
    <row r="187" spans="2:5" x14ac:dyDescent="0.25">
      <c r="B187" s="2">
        <v>40575</v>
      </c>
      <c r="C187" s="7">
        <v>55</v>
      </c>
      <c r="D187" s="7">
        <f t="shared" si="5"/>
        <v>2.1000000000000014</v>
      </c>
      <c r="E187" s="7">
        <f t="shared" si="4"/>
        <v>53.025000000000006</v>
      </c>
    </row>
    <row r="188" spans="2:5" x14ac:dyDescent="0.25">
      <c r="B188" s="2">
        <v>40603</v>
      </c>
      <c r="C188" s="7">
        <v>51.7</v>
      </c>
      <c r="D188" s="7">
        <f t="shared" si="5"/>
        <v>-3.2999999999999972</v>
      </c>
      <c r="E188" s="7">
        <f t="shared" si="4"/>
        <v>52.925000000000011</v>
      </c>
    </row>
    <row r="189" spans="2:5" x14ac:dyDescent="0.25">
      <c r="B189" s="2">
        <v>40634</v>
      </c>
      <c r="C189" s="7">
        <v>57.2</v>
      </c>
      <c r="D189" s="7">
        <f t="shared" si="5"/>
        <v>5.5</v>
      </c>
      <c r="E189" s="7">
        <f t="shared" si="4"/>
        <v>53.400000000000013</v>
      </c>
    </row>
    <row r="190" spans="2:5" x14ac:dyDescent="0.25">
      <c r="B190" s="2">
        <v>40664</v>
      </c>
      <c r="C190" s="7">
        <v>53</v>
      </c>
      <c r="D190" s="7">
        <f t="shared" si="5"/>
        <v>-4.2000000000000028</v>
      </c>
      <c r="E190" s="7">
        <f t="shared" si="4"/>
        <v>53.591666666666669</v>
      </c>
    </row>
    <row r="191" spans="2:5" x14ac:dyDescent="0.25">
      <c r="B191" s="2">
        <v>40695</v>
      </c>
      <c r="C191" s="7">
        <v>54.6</v>
      </c>
      <c r="D191" s="7">
        <f t="shared" si="5"/>
        <v>1.6000000000000014</v>
      </c>
      <c r="E191" s="7">
        <f t="shared" si="4"/>
        <v>53.966666666666669</v>
      </c>
    </row>
    <row r="192" spans="2:5" x14ac:dyDescent="0.25">
      <c r="B192" s="2">
        <v>40725</v>
      </c>
      <c r="C192" s="7">
        <v>52.6</v>
      </c>
      <c r="D192" s="7">
        <f t="shared" si="5"/>
        <v>-2</v>
      </c>
      <c r="E192" s="7">
        <f t="shared" si="4"/>
        <v>53.808333333333337</v>
      </c>
    </row>
    <row r="193" spans="2:5" x14ac:dyDescent="0.25">
      <c r="B193" s="2">
        <v>40756</v>
      </c>
      <c r="C193" s="7">
        <v>52</v>
      </c>
      <c r="D193" s="7">
        <f t="shared" si="5"/>
        <v>-0.60000000000000142</v>
      </c>
      <c r="E193" s="7">
        <f t="shared" si="4"/>
        <v>53.658333333333331</v>
      </c>
    </row>
    <row r="194" spans="2:5" x14ac:dyDescent="0.25">
      <c r="B194" s="2">
        <v>40787</v>
      </c>
      <c r="C194" s="7">
        <v>50.5</v>
      </c>
      <c r="D194" s="7">
        <f t="shared" si="5"/>
        <v>-1.5</v>
      </c>
      <c r="E194" s="7">
        <f t="shared" ref="E194:E257" si="6">IF(ROW(A194)&lt;13,"",AVERAGEIFS($C$2:$C$5000,$B$2:$B$5000,"&gt;"&amp;EDATE(B194,-12),$B$2:$B$5000,"&lt;="&amp;B194))</f>
        <v>53.641666666666673</v>
      </c>
    </row>
    <row r="195" spans="2:5" x14ac:dyDescent="0.25">
      <c r="B195" s="2">
        <v>40817</v>
      </c>
      <c r="C195" s="7">
        <v>48.2</v>
      </c>
      <c r="D195" s="7">
        <f t="shared" si="5"/>
        <v>-2.2999999999999972</v>
      </c>
      <c r="E195" s="7">
        <f t="shared" si="6"/>
        <v>53.275000000000006</v>
      </c>
    </row>
    <row r="196" spans="2:5" x14ac:dyDescent="0.25">
      <c r="B196" s="2">
        <v>40848</v>
      </c>
      <c r="C196" s="7">
        <v>47.5</v>
      </c>
      <c r="D196" s="7">
        <f t="shared" ref="D196:D259" si="7">C196-C195</f>
        <v>-0.70000000000000284</v>
      </c>
      <c r="E196" s="7">
        <f t="shared" si="6"/>
        <v>52.583333333333336</v>
      </c>
    </row>
    <row r="197" spans="2:5" x14ac:dyDescent="0.25">
      <c r="B197" s="2">
        <v>40878</v>
      </c>
      <c r="C197" s="7">
        <v>50.4</v>
      </c>
      <c r="D197" s="7">
        <f t="shared" si="7"/>
        <v>2.8999999999999986</v>
      </c>
      <c r="E197" s="7">
        <f t="shared" si="6"/>
        <v>52.133333333333333</v>
      </c>
    </row>
    <row r="198" spans="2:5" x14ac:dyDescent="0.25">
      <c r="B198" s="2">
        <v>40909</v>
      </c>
      <c r="C198" s="7">
        <v>47.7</v>
      </c>
      <c r="D198" s="7">
        <f t="shared" si="7"/>
        <v>-2.6999999999999957</v>
      </c>
      <c r="E198" s="7">
        <f t="shared" si="6"/>
        <v>51.699999999999996</v>
      </c>
    </row>
    <row r="199" spans="2:5" x14ac:dyDescent="0.25">
      <c r="B199" s="2">
        <v>40940</v>
      </c>
      <c r="C199" s="7">
        <v>49.5</v>
      </c>
      <c r="D199" s="7">
        <f t="shared" si="7"/>
        <v>1.7999999999999972</v>
      </c>
      <c r="E199" s="7">
        <f t="shared" si="6"/>
        <v>51.241666666666674</v>
      </c>
    </row>
    <row r="200" spans="2:5" x14ac:dyDescent="0.25">
      <c r="B200" s="2">
        <v>40969</v>
      </c>
      <c r="C200" s="7">
        <v>54.8</v>
      </c>
      <c r="D200" s="7">
        <f t="shared" si="7"/>
        <v>5.2999999999999972</v>
      </c>
      <c r="E200" s="7">
        <f t="shared" si="6"/>
        <v>51.499999999999993</v>
      </c>
    </row>
    <row r="201" spans="2:5" x14ac:dyDescent="0.25">
      <c r="B201" s="2">
        <v>41000</v>
      </c>
      <c r="C201" s="7">
        <v>47.6</v>
      </c>
      <c r="D201" s="7">
        <f t="shared" si="7"/>
        <v>-7.1999999999999957</v>
      </c>
      <c r="E201" s="7">
        <f t="shared" si="6"/>
        <v>50.699999999999996</v>
      </c>
    </row>
    <row r="202" spans="2:5" x14ac:dyDescent="0.25">
      <c r="B202" s="2">
        <v>41030</v>
      </c>
      <c r="C202" s="7">
        <v>53.3</v>
      </c>
      <c r="D202" s="7">
        <f t="shared" si="7"/>
        <v>5.6999999999999957</v>
      </c>
      <c r="E202" s="7">
        <f t="shared" si="6"/>
        <v>50.724999999999994</v>
      </c>
    </row>
    <row r="203" spans="2:5" x14ac:dyDescent="0.25">
      <c r="B203" s="2">
        <v>41061</v>
      </c>
      <c r="C203" s="7">
        <v>53.8</v>
      </c>
      <c r="D203" s="7">
        <f t="shared" si="7"/>
        <v>0.5</v>
      </c>
      <c r="E203" s="7">
        <f t="shared" si="6"/>
        <v>50.658333333333331</v>
      </c>
    </row>
    <row r="204" spans="2:5" x14ac:dyDescent="0.25">
      <c r="B204" s="2">
        <v>41091</v>
      </c>
      <c r="C204" s="7">
        <v>53.1</v>
      </c>
      <c r="D204" s="7">
        <f t="shared" si="7"/>
        <v>-0.69999999999999574</v>
      </c>
      <c r="E204" s="7">
        <f t="shared" si="6"/>
        <v>50.70000000000001</v>
      </c>
    </row>
    <row r="205" spans="2:5" x14ac:dyDescent="0.25">
      <c r="B205" s="2">
        <v>41122</v>
      </c>
      <c r="C205" s="7">
        <v>51.6</v>
      </c>
      <c r="D205" s="7">
        <f t="shared" si="7"/>
        <v>-1.5</v>
      </c>
      <c r="E205" s="7">
        <f t="shared" si="6"/>
        <v>50.666666666666679</v>
      </c>
    </row>
    <row r="206" spans="2:5" x14ac:dyDescent="0.25">
      <c r="B206" s="2">
        <v>41153</v>
      </c>
      <c r="C206" s="7">
        <v>51.9</v>
      </c>
      <c r="D206" s="7">
        <f t="shared" si="7"/>
        <v>0.29999999999999716</v>
      </c>
      <c r="E206" s="7">
        <f t="shared" si="6"/>
        <v>50.783333333333339</v>
      </c>
    </row>
    <row r="207" spans="2:5" x14ac:dyDescent="0.25">
      <c r="B207" s="2">
        <v>41183</v>
      </c>
      <c r="C207" s="7">
        <v>49.9</v>
      </c>
      <c r="D207" s="7">
        <f t="shared" si="7"/>
        <v>-2</v>
      </c>
      <c r="E207" s="7">
        <f t="shared" si="6"/>
        <v>50.925000000000011</v>
      </c>
    </row>
    <row r="208" spans="2:5" x14ac:dyDescent="0.25">
      <c r="B208" s="2">
        <v>41214</v>
      </c>
      <c r="C208" s="7">
        <v>51.8</v>
      </c>
      <c r="D208" s="7">
        <f t="shared" si="7"/>
        <v>1.8999999999999986</v>
      </c>
      <c r="E208" s="7">
        <f t="shared" si="6"/>
        <v>51.283333333333331</v>
      </c>
    </row>
    <row r="209" spans="2:5" x14ac:dyDescent="0.25">
      <c r="B209" s="2">
        <v>41244</v>
      </c>
      <c r="C209" s="7">
        <v>51</v>
      </c>
      <c r="D209" s="7">
        <f t="shared" si="7"/>
        <v>-0.79999999999999716</v>
      </c>
      <c r="E209" s="7">
        <f t="shared" si="6"/>
        <v>51.333333333333336</v>
      </c>
    </row>
    <row r="210" spans="2:5" x14ac:dyDescent="0.25">
      <c r="B210" s="2">
        <v>41275</v>
      </c>
      <c r="C210" s="7">
        <v>53.6</v>
      </c>
      <c r="D210" s="7">
        <f t="shared" si="7"/>
        <v>2.6000000000000014</v>
      </c>
      <c r="E210" s="7">
        <f t="shared" si="6"/>
        <v>51.824999999999996</v>
      </c>
    </row>
    <row r="211" spans="2:5" x14ac:dyDescent="0.25">
      <c r="B211" s="2">
        <v>41306</v>
      </c>
      <c r="C211" s="7">
        <v>52.1</v>
      </c>
      <c r="D211" s="7">
        <f t="shared" si="7"/>
        <v>-1.5</v>
      </c>
      <c r="E211" s="7">
        <f t="shared" si="6"/>
        <v>52.041666666666664</v>
      </c>
    </row>
    <row r="212" spans="2:5" x14ac:dyDescent="0.25">
      <c r="B212" s="2">
        <v>41334</v>
      </c>
      <c r="C212" s="7">
        <v>53.9</v>
      </c>
      <c r="D212" s="7">
        <f t="shared" si="7"/>
        <v>1.7999999999999972</v>
      </c>
      <c r="E212" s="7">
        <f t="shared" si="6"/>
        <v>51.966666666666661</v>
      </c>
    </row>
    <row r="213" spans="2:5" x14ac:dyDescent="0.25">
      <c r="B213" s="2">
        <v>41365</v>
      </c>
      <c r="C213" s="7">
        <v>52.3</v>
      </c>
      <c r="D213" s="7">
        <f t="shared" si="7"/>
        <v>-1.6000000000000014</v>
      </c>
      <c r="E213" s="7">
        <f t="shared" si="6"/>
        <v>52.358333333333327</v>
      </c>
    </row>
    <row r="214" spans="2:5" x14ac:dyDescent="0.25">
      <c r="B214" s="2">
        <v>41395</v>
      </c>
      <c r="C214" s="7">
        <v>47.3</v>
      </c>
      <c r="D214" s="7">
        <f t="shared" si="7"/>
        <v>-5</v>
      </c>
      <c r="E214" s="7">
        <f t="shared" si="6"/>
        <v>51.858333333333327</v>
      </c>
    </row>
    <row r="215" spans="2:5" x14ac:dyDescent="0.25">
      <c r="B215" s="2">
        <v>41426</v>
      </c>
      <c r="C215" s="7">
        <v>51.7</v>
      </c>
      <c r="D215" s="7">
        <f t="shared" si="7"/>
        <v>4.4000000000000057</v>
      </c>
      <c r="E215" s="7">
        <f t="shared" si="6"/>
        <v>51.683333333333337</v>
      </c>
    </row>
    <row r="216" spans="2:5" x14ac:dyDescent="0.25">
      <c r="B216" s="2">
        <v>41456</v>
      </c>
      <c r="C216" s="7">
        <v>50.1</v>
      </c>
      <c r="D216" s="7">
        <f t="shared" si="7"/>
        <v>-1.6000000000000014</v>
      </c>
      <c r="E216" s="7">
        <f t="shared" si="6"/>
        <v>51.433333333333337</v>
      </c>
    </row>
    <row r="217" spans="2:5" x14ac:dyDescent="0.25">
      <c r="B217" s="2">
        <v>41487</v>
      </c>
      <c r="C217" s="7">
        <v>54</v>
      </c>
      <c r="D217" s="7">
        <f t="shared" si="7"/>
        <v>3.8999999999999986</v>
      </c>
      <c r="E217" s="7">
        <f t="shared" si="6"/>
        <v>51.633333333333333</v>
      </c>
    </row>
    <row r="218" spans="2:5" x14ac:dyDescent="0.25">
      <c r="B218" s="2">
        <v>41518</v>
      </c>
      <c r="C218" s="7">
        <v>53.9</v>
      </c>
      <c r="D218" s="7">
        <f t="shared" si="7"/>
        <v>-0.10000000000000142</v>
      </c>
      <c r="E218" s="7">
        <f t="shared" si="6"/>
        <v>51.79999999999999</v>
      </c>
    </row>
    <row r="219" spans="2:5" x14ac:dyDescent="0.25">
      <c r="B219" s="2">
        <v>41548</v>
      </c>
      <c r="C219" s="7">
        <v>50.6</v>
      </c>
      <c r="D219" s="7">
        <f t="shared" si="7"/>
        <v>-3.2999999999999972</v>
      </c>
      <c r="E219" s="7">
        <f t="shared" si="6"/>
        <v>51.858333333333327</v>
      </c>
    </row>
    <row r="220" spans="2:5" x14ac:dyDescent="0.25">
      <c r="B220" s="2">
        <v>41579</v>
      </c>
      <c r="C220" s="7">
        <v>51.8</v>
      </c>
      <c r="D220" s="7">
        <f t="shared" si="7"/>
        <v>1.1999999999999957</v>
      </c>
      <c r="E220" s="7">
        <f t="shared" si="6"/>
        <v>51.858333333333327</v>
      </c>
    </row>
    <row r="221" spans="2:5" x14ac:dyDescent="0.25">
      <c r="B221" s="2">
        <v>41609</v>
      </c>
      <c r="C221" s="7">
        <v>52.8</v>
      </c>
      <c r="D221" s="7">
        <f t="shared" si="7"/>
        <v>1</v>
      </c>
      <c r="E221" s="7">
        <f t="shared" si="6"/>
        <v>52.008333333333326</v>
      </c>
    </row>
    <row r="222" spans="2:5" x14ac:dyDescent="0.25">
      <c r="B222" s="2">
        <v>41640</v>
      </c>
      <c r="C222" s="7">
        <v>56.2</v>
      </c>
      <c r="D222" s="7">
        <f t="shared" si="7"/>
        <v>3.4000000000000057</v>
      </c>
      <c r="E222" s="7">
        <f t="shared" si="6"/>
        <v>52.225000000000001</v>
      </c>
    </row>
    <row r="223" spans="2:5" x14ac:dyDescent="0.25">
      <c r="B223" s="2">
        <v>41671</v>
      </c>
      <c r="C223" s="7">
        <v>52.7</v>
      </c>
      <c r="D223" s="7">
        <f t="shared" si="7"/>
        <v>-3.5</v>
      </c>
      <c r="E223" s="7">
        <f t="shared" si="6"/>
        <v>52.275000000000006</v>
      </c>
    </row>
    <row r="224" spans="2:5" x14ac:dyDescent="0.25">
      <c r="B224" s="2">
        <v>41699</v>
      </c>
      <c r="C224" s="7">
        <v>53.2</v>
      </c>
      <c r="D224" s="7">
        <f t="shared" si="7"/>
        <v>0.5</v>
      </c>
      <c r="E224" s="7">
        <f t="shared" si="6"/>
        <v>52.216666666666676</v>
      </c>
    </row>
    <row r="225" spans="2:5" x14ac:dyDescent="0.25">
      <c r="B225" s="2">
        <v>41730</v>
      </c>
      <c r="C225" s="7">
        <v>55.8</v>
      </c>
      <c r="D225" s="7">
        <f t="shared" si="7"/>
        <v>2.5999999999999943</v>
      </c>
      <c r="E225" s="7">
        <f t="shared" si="6"/>
        <v>52.508333333333333</v>
      </c>
    </row>
    <row r="226" spans="2:5" x14ac:dyDescent="0.25">
      <c r="B226" s="2">
        <v>41760</v>
      </c>
      <c r="C226" s="7">
        <v>53.6</v>
      </c>
      <c r="D226" s="7">
        <f t="shared" si="7"/>
        <v>-2.1999999999999957</v>
      </c>
      <c r="E226" s="7">
        <f t="shared" si="6"/>
        <v>53.033333333333331</v>
      </c>
    </row>
    <row r="227" spans="2:5" x14ac:dyDescent="0.25">
      <c r="B227" s="2">
        <v>41791</v>
      </c>
      <c r="C227" s="7">
        <v>52.4</v>
      </c>
      <c r="D227" s="7">
        <f t="shared" si="7"/>
        <v>-1.2000000000000028</v>
      </c>
      <c r="E227" s="7">
        <f t="shared" si="6"/>
        <v>53.091666666666661</v>
      </c>
    </row>
    <row r="228" spans="2:5" x14ac:dyDescent="0.25">
      <c r="B228" s="2">
        <v>41821</v>
      </c>
      <c r="C228" s="7">
        <v>58.3</v>
      </c>
      <c r="D228" s="7">
        <f t="shared" si="7"/>
        <v>5.8999999999999986</v>
      </c>
      <c r="E228" s="7">
        <f t="shared" si="6"/>
        <v>53.774999999999999</v>
      </c>
    </row>
    <row r="229" spans="2:5" x14ac:dyDescent="0.25">
      <c r="B229" s="2">
        <v>41852</v>
      </c>
      <c r="C229" s="7">
        <v>53.4</v>
      </c>
      <c r="D229" s="7">
        <f t="shared" si="7"/>
        <v>-4.8999999999999986</v>
      </c>
      <c r="E229" s="7">
        <f t="shared" si="6"/>
        <v>53.724999999999994</v>
      </c>
    </row>
    <row r="230" spans="2:5" x14ac:dyDescent="0.25">
      <c r="B230" s="2">
        <v>41883</v>
      </c>
      <c r="C230" s="7">
        <v>51.6</v>
      </c>
      <c r="D230" s="7">
        <f t="shared" si="7"/>
        <v>-1.7999999999999972</v>
      </c>
      <c r="E230" s="7">
        <f t="shared" si="6"/>
        <v>53.533333333333331</v>
      </c>
    </row>
    <row r="231" spans="2:5" x14ac:dyDescent="0.25">
      <c r="B231" s="2">
        <v>41913</v>
      </c>
      <c r="C231" s="7">
        <v>53.8</v>
      </c>
      <c r="D231" s="7">
        <f t="shared" si="7"/>
        <v>2.1999999999999957</v>
      </c>
      <c r="E231" s="7">
        <f t="shared" si="6"/>
        <v>53.800000000000004</v>
      </c>
    </row>
    <row r="232" spans="2:5" x14ac:dyDescent="0.25">
      <c r="B232" s="2">
        <v>41944</v>
      </c>
      <c r="C232" s="7">
        <v>54.3</v>
      </c>
      <c r="D232" s="7">
        <f t="shared" si="7"/>
        <v>0.5</v>
      </c>
      <c r="E232" s="7">
        <f t="shared" si="6"/>
        <v>54.008333333333326</v>
      </c>
    </row>
    <row r="233" spans="2:5" x14ac:dyDescent="0.25">
      <c r="B233" s="2">
        <v>41974</v>
      </c>
      <c r="C233" s="7">
        <v>52.8</v>
      </c>
      <c r="D233" s="7">
        <f t="shared" si="7"/>
        <v>-1.5</v>
      </c>
      <c r="E233" s="7">
        <f t="shared" si="6"/>
        <v>54.008333333333326</v>
      </c>
    </row>
    <row r="234" spans="2:5" x14ac:dyDescent="0.25">
      <c r="B234" s="2">
        <v>42005</v>
      </c>
      <c r="C234" s="7">
        <v>52.9</v>
      </c>
      <c r="D234" s="7">
        <f t="shared" si="7"/>
        <v>0.10000000000000142</v>
      </c>
      <c r="E234" s="7">
        <f t="shared" si="6"/>
        <v>53.733333333333327</v>
      </c>
    </row>
    <row r="235" spans="2:5" x14ac:dyDescent="0.25">
      <c r="B235" s="2">
        <v>42036</v>
      </c>
      <c r="C235" s="7">
        <v>53</v>
      </c>
      <c r="D235" s="7">
        <f t="shared" si="7"/>
        <v>0.10000000000000142</v>
      </c>
      <c r="E235" s="7">
        <f t="shared" si="6"/>
        <v>53.758333333333333</v>
      </c>
    </row>
    <row r="236" spans="2:5" x14ac:dyDescent="0.25">
      <c r="B236" s="2">
        <v>42064</v>
      </c>
      <c r="C236" s="7">
        <v>55.5</v>
      </c>
      <c r="D236" s="7">
        <f t="shared" si="7"/>
        <v>2.5</v>
      </c>
      <c r="E236" s="7">
        <f t="shared" si="6"/>
        <v>53.95000000000001</v>
      </c>
    </row>
    <row r="237" spans="2:5" x14ac:dyDescent="0.25">
      <c r="B237" s="2">
        <v>42095</v>
      </c>
      <c r="C237" s="7">
        <v>52.2</v>
      </c>
      <c r="D237" s="7">
        <f t="shared" si="7"/>
        <v>-3.2999999999999972</v>
      </c>
      <c r="E237" s="7">
        <f t="shared" si="6"/>
        <v>53.650000000000006</v>
      </c>
    </row>
    <row r="238" spans="2:5" x14ac:dyDescent="0.25">
      <c r="B238" s="2">
        <v>42125</v>
      </c>
      <c r="C238" s="7">
        <v>54.3</v>
      </c>
      <c r="D238" s="7">
        <f t="shared" si="7"/>
        <v>2.0999999999999943</v>
      </c>
      <c r="E238" s="7">
        <f t="shared" si="6"/>
        <v>53.708333333333336</v>
      </c>
    </row>
    <row r="239" spans="2:5" x14ac:dyDescent="0.25">
      <c r="B239" s="2">
        <v>42156</v>
      </c>
      <c r="C239" s="7">
        <v>56.3</v>
      </c>
      <c r="D239" s="7">
        <f t="shared" si="7"/>
        <v>2</v>
      </c>
      <c r="E239" s="7">
        <f t="shared" si="6"/>
        <v>54.033333333333324</v>
      </c>
    </row>
    <row r="240" spans="2:5" x14ac:dyDescent="0.25">
      <c r="B240" s="2">
        <v>42186</v>
      </c>
      <c r="C240" s="7">
        <v>51.7</v>
      </c>
      <c r="D240" s="7">
        <f t="shared" si="7"/>
        <v>-4.5999999999999943</v>
      </c>
      <c r="E240" s="7">
        <f t="shared" si="6"/>
        <v>53.483333333333327</v>
      </c>
    </row>
    <row r="241" spans="2:5" x14ac:dyDescent="0.25">
      <c r="B241" s="2">
        <v>42217</v>
      </c>
      <c r="C241" s="7">
        <v>52.4</v>
      </c>
      <c r="D241" s="7">
        <f t="shared" si="7"/>
        <v>0.69999999999999574</v>
      </c>
      <c r="E241" s="7">
        <f t="shared" si="6"/>
        <v>53.4</v>
      </c>
    </row>
    <row r="242" spans="2:5" x14ac:dyDescent="0.25">
      <c r="B242" s="2">
        <v>42248</v>
      </c>
      <c r="C242" s="7">
        <v>54.9</v>
      </c>
      <c r="D242" s="7">
        <f t="shared" si="7"/>
        <v>2.5</v>
      </c>
      <c r="E242" s="7">
        <f t="shared" si="6"/>
        <v>53.67499999999999</v>
      </c>
    </row>
    <row r="243" spans="2:5" x14ac:dyDescent="0.25">
      <c r="B243" s="2">
        <v>42278</v>
      </c>
      <c r="C243" s="7">
        <v>54</v>
      </c>
      <c r="D243" s="7">
        <f t="shared" si="7"/>
        <v>-0.89999999999999858</v>
      </c>
      <c r="E243" s="7">
        <f t="shared" si="6"/>
        <v>53.691666666666663</v>
      </c>
    </row>
    <row r="244" spans="2:5" x14ac:dyDescent="0.25">
      <c r="B244" s="2">
        <v>42309</v>
      </c>
      <c r="C244" s="7">
        <v>55.1</v>
      </c>
      <c r="D244" s="7">
        <f t="shared" si="7"/>
        <v>1.1000000000000014</v>
      </c>
      <c r="E244" s="7">
        <f t="shared" si="6"/>
        <v>53.758333333333333</v>
      </c>
    </row>
    <row r="245" spans="2:5" x14ac:dyDescent="0.25">
      <c r="B245" s="2">
        <v>42339</v>
      </c>
      <c r="C245" s="7">
        <v>50.5</v>
      </c>
      <c r="D245" s="7">
        <f t="shared" si="7"/>
        <v>-4.6000000000000014</v>
      </c>
      <c r="E245" s="7">
        <f t="shared" si="6"/>
        <v>53.56666666666667</v>
      </c>
    </row>
    <row r="246" spans="2:5" x14ac:dyDescent="0.25">
      <c r="B246" s="2">
        <v>42370</v>
      </c>
      <c r="C246" s="7">
        <v>51.8</v>
      </c>
      <c r="D246" s="7">
        <f t="shared" si="7"/>
        <v>1.2999999999999972</v>
      </c>
      <c r="E246" s="7">
        <f t="shared" si="6"/>
        <v>53.474999999999994</v>
      </c>
    </row>
    <row r="247" spans="2:5" x14ac:dyDescent="0.25">
      <c r="B247" s="2">
        <v>42401</v>
      </c>
      <c r="C247" s="7">
        <v>54.4</v>
      </c>
      <c r="D247" s="7">
        <f t="shared" si="7"/>
        <v>2.6000000000000014</v>
      </c>
      <c r="E247" s="7">
        <f t="shared" si="6"/>
        <v>53.591666666666661</v>
      </c>
    </row>
    <row r="248" spans="2:5" x14ac:dyDescent="0.25">
      <c r="B248" s="2">
        <v>42430</v>
      </c>
      <c r="C248" s="7">
        <v>52.4</v>
      </c>
      <c r="D248" s="7">
        <f t="shared" si="7"/>
        <v>-2</v>
      </c>
      <c r="E248" s="7">
        <f t="shared" si="6"/>
        <v>53.333333333333321</v>
      </c>
    </row>
    <row r="249" spans="2:5" x14ac:dyDescent="0.25">
      <c r="B249" s="2">
        <v>42461</v>
      </c>
      <c r="C249" s="7">
        <v>53.1</v>
      </c>
      <c r="D249" s="7">
        <f t="shared" si="7"/>
        <v>0.70000000000000284</v>
      </c>
      <c r="E249" s="7">
        <f t="shared" si="6"/>
        <v>53.408333333333339</v>
      </c>
    </row>
    <row r="250" spans="2:5" x14ac:dyDescent="0.25">
      <c r="B250" s="2">
        <v>42491</v>
      </c>
      <c r="C250" s="7">
        <v>50.9</v>
      </c>
      <c r="D250" s="7">
        <f t="shared" si="7"/>
        <v>-2.2000000000000028</v>
      </c>
      <c r="E250" s="7">
        <f t="shared" si="6"/>
        <v>53.125</v>
      </c>
    </row>
    <row r="251" spans="2:5" x14ac:dyDescent="0.25">
      <c r="B251" s="2">
        <v>42522</v>
      </c>
      <c r="C251" s="7">
        <v>52.1</v>
      </c>
      <c r="D251" s="7">
        <f t="shared" si="7"/>
        <v>1.2000000000000028</v>
      </c>
      <c r="E251" s="7">
        <f t="shared" si="6"/>
        <v>52.774999999999999</v>
      </c>
    </row>
    <row r="252" spans="2:5" x14ac:dyDescent="0.25">
      <c r="B252" s="2">
        <v>42552</v>
      </c>
      <c r="C252" s="7">
        <v>55.9</v>
      </c>
      <c r="D252" s="7">
        <f t="shared" si="7"/>
        <v>3.7999999999999972</v>
      </c>
      <c r="E252" s="7">
        <f t="shared" si="6"/>
        <v>53.125</v>
      </c>
    </row>
    <row r="253" spans="2:5" x14ac:dyDescent="0.25">
      <c r="B253" s="2">
        <v>42583</v>
      </c>
      <c r="C253" s="7">
        <v>52.2</v>
      </c>
      <c r="D253" s="7">
        <f t="shared" si="7"/>
        <v>-3.6999999999999957</v>
      </c>
      <c r="E253" s="7">
        <f t="shared" si="6"/>
        <v>53.108333333333327</v>
      </c>
    </row>
    <row r="254" spans="2:5" x14ac:dyDescent="0.25">
      <c r="B254" s="2">
        <v>42614</v>
      </c>
      <c r="C254" s="7">
        <v>57.2</v>
      </c>
      <c r="D254" s="7">
        <f t="shared" si="7"/>
        <v>5</v>
      </c>
      <c r="E254" s="7">
        <f t="shared" si="6"/>
        <v>53.300000000000004</v>
      </c>
    </row>
    <row r="255" spans="2:5" x14ac:dyDescent="0.25">
      <c r="B255" s="2">
        <v>42644</v>
      </c>
      <c r="C255" s="7">
        <v>56.6</v>
      </c>
      <c r="D255" s="7">
        <f t="shared" si="7"/>
        <v>-0.60000000000000142</v>
      </c>
      <c r="E255" s="7">
        <f t="shared" si="6"/>
        <v>53.516666666666673</v>
      </c>
    </row>
    <row r="256" spans="2:5" x14ac:dyDescent="0.25">
      <c r="B256" s="2">
        <v>42675</v>
      </c>
      <c r="C256" s="7">
        <v>56.7</v>
      </c>
      <c r="D256" s="7">
        <f t="shared" si="7"/>
        <v>0.10000000000000142</v>
      </c>
      <c r="E256" s="7">
        <f t="shared" si="6"/>
        <v>53.650000000000006</v>
      </c>
    </row>
    <row r="257" spans="2:5" x14ac:dyDescent="0.25">
      <c r="B257" s="2">
        <v>42705</v>
      </c>
      <c r="C257" s="7">
        <v>52.1</v>
      </c>
      <c r="D257" s="7">
        <f t="shared" si="7"/>
        <v>-4.6000000000000014</v>
      </c>
      <c r="E257" s="7">
        <f t="shared" si="6"/>
        <v>53.783333333333331</v>
      </c>
    </row>
    <row r="258" spans="2:5" x14ac:dyDescent="0.25">
      <c r="B258" s="2">
        <v>42736</v>
      </c>
      <c r="C258" s="7">
        <v>56</v>
      </c>
      <c r="D258" s="7">
        <f t="shared" si="7"/>
        <v>3.8999999999999986</v>
      </c>
      <c r="E258" s="7">
        <f t="shared" ref="E258:E292" si="8">IF(ROW(A258)&lt;13,"",AVERAGEIFS($C$2:$C$5000,$B$2:$B$5000,"&gt;"&amp;EDATE(B258,-12),$B$2:$B$5000,"&lt;="&amp;B258))</f>
        <v>54.133333333333333</v>
      </c>
    </row>
    <row r="259" spans="2:5" x14ac:dyDescent="0.25">
      <c r="B259" s="2">
        <v>42767</v>
      </c>
      <c r="C259" s="7">
        <v>59</v>
      </c>
      <c r="D259" s="7">
        <f t="shared" si="7"/>
        <v>3</v>
      </c>
      <c r="E259" s="7">
        <f t="shared" si="8"/>
        <v>54.516666666666659</v>
      </c>
    </row>
    <row r="260" spans="2:5" x14ac:dyDescent="0.25">
      <c r="B260" s="2">
        <v>42795</v>
      </c>
      <c r="C260" s="7">
        <v>56.5</v>
      </c>
      <c r="D260" s="7">
        <f t="shared" ref="D260:D292" si="9">C260-C259</f>
        <v>-2.5</v>
      </c>
      <c r="E260" s="7">
        <f t="shared" si="8"/>
        <v>54.858333333333327</v>
      </c>
    </row>
    <row r="261" spans="2:5" x14ac:dyDescent="0.25">
      <c r="B261" s="2">
        <v>42826</v>
      </c>
      <c r="C261" s="7">
        <v>56.7</v>
      </c>
      <c r="D261" s="7">
        <f t="shared" si="9"/>
        <v>0.20000000000000284</v>
      </c>
      <c r="E261" s="7">
        <f t="shared" si="8"/>
        <v>55.158333333333339</v>
      </c>
    </row>
    <row r="262" spans="2:5" x14ac:dyDescent="0.25">
      <c r="B262" s="2">
        <v>42856</v>
      </c>
      <c r="C262" s="7">
        <v>61.2</v>
      </c>
      <c r="D262" s="7">
        <f t="shared" si="9"/>
        <v>4.5</v>
      </c>
      <c r="E262" s="7">
        <f t="shared" si="8"/>
        <v>56.016666666666673</v>
      </c>
    </row>
    <row r="263" spans="2:5" x14ac:dyDescent="0.25">
      <c r="B263" s="2">
        <v>42887</v>
      </c>
      <c r="C263" s="7">
        <v>57.8</v>
      </c>
      <c r="D263" s="7">
        <f t="shared" si="9"/>
        <v>-3.4000000000000057</v>
      </c>
      <c r="E263" s="7">
        <f t="shared" si="8"/>
        <v>56.491666666666674</v>
      </c>
    </row>
    <row r="264" spans="2:5" x14ac:dyDescent="0.25">
      <c r="B264" s="2">
        <v>42917</v>
      </c>
      <c r="C264" s="7">
        <v>55.5</v>
      </c>
      <c r="D264" s="7">
        <f t="shared" si="9"/>
        <v>-2.2999999999999972</v>
      </c>
      <c r="E264" s="7">
        <f t="shared" si="8"/>
        <v>56.458333333333336</v>
      </c>
    </row>
    <row r="265" spans="2:5" x14ac:dyDescent="0.25">
      <c r="B265" s="2">
        <v>42948</v>
      </c>
      <c r="C265" s="7">
        <v>56.7</v>
      </c>
      <c r="D265" s="7">
        <f t="shared" si="9"/>
        <v>1.2000000000000028</v>
      </c>
      <c r="E265" s="7">
        <f t="shared" si="8"/>
        <v>56.833333333333336</v>
      </c>
    </row>
    <row r="266" spans="2:5" x14ac:dyDescent="0.25">
      <c r="B266" s="2">
        <v>42979</v>
      </c>
      <c r="C266" s="7">
        <v>59.8</v>
      </c>
      <c r="D266" s="7">
        <f t="shared" si="9"/>
        <v>3.0999999999999943</v>
      </c>
      <c r="E266" s="7">
        <f t="shared" si="8"/>
        <v>57.04999999999999</v>
      </c>
    </row>
    <row r="267" spans="2:5" x14ac:dyDescent="0.25">
      <c r="B267" s="2">
        <v>43009</v>
      </c>
      <c r="C267" s="7">
        <v>57.6</v>
      </c>
      <c r="D267" s="7">
        <f t="shared" si="9"/>
        <v>-2.1999999999999957</v>
      </c>
      <c r="E267" s="7">
        <f t="shared" si="8"/>
        <v>57.133333333333333</v>
      </c>
    </row>
    <row r="268" spans="2:5" x14ac:dyDescent="0.25">
      <c r="B268" s="2">
        <v>43040</v>
      </c>
      <c r="C268" s="7">
        <v>58.6</v>
      </c>
      <c r="D268" s="7">
        <f t="shared" si="9"/>
        <v>1</v>
      </c>
      <c r="E268" s="7">
        <f t="shared" si="8"/>
        <v>57.291666666666664</v>
      </c>
    </row>
    <row r="269" spans="2:5" x14ac:dyDescent="0.25">
      <c r="B269" s="2">
        <v>43070</v>
      </c>
      <c r="C269" s="7">
        <v>59.7</v>
      </c>
      <c r="D269" s="7">
        <f t="shared" si="9"/>
        <v>1.1000000000000014</v>
      </c>
      <c r="E269" s="7">
        <f t="shared" si="8"/>
        <v>57.925000000000004</v>
      </c>
    </row>
    <row r="270" spans="2:5" x14ac:dyDescent="0.25">
      <c r="B270" s="2">
        <v>43101</v>
      </c>
      <c r="C270" s="7">
        <v>60.5</v>
      </c>
      <c r="D270" s="7">
        <f t="shared" si="9"/>
        <v>0.79999999999999716</v>
      </c>
      <c r="E270" s="7">
        <f t="shared" si="8"/>
        <v>58.300000000000004</v>
      </c>
    </row>
    <row r="271" spans="2:5" x14ac:dyDescent="0.25">
      <c r="B271" s="2">
        <v>43132</v>
      </c>
      <c r="C271" s="7">
        <v>56.3</v>
      </c>
      <c r="D271" s="7">
        <f t="shared" si="9"/>
        <v>-4.2000000000000028</v>
      </c>
      <c r="E271" s="7">
        <f t="shared" si="8"/>
        <v>58.074999999999996</v>
      </c>
    </row>
    <row r="272" spans="2:5" x14ac:dyDescent="0.25">
      <c r="B272" s="2">
        <v>43160</v>
      </c>
      <c r="C272" s="7">
        <v>56.9</v>
      </c>
      <c r="D272" s="7">
        <f t="shared" si="9"/>
        <v>0.60000000000000142</v>
      </c>
      <c r="E272" s="7">
        <f t="shared" si="8"/>
        <v>58.108333333333327</v>
      </c>
    </row>
    <row r="273" spans="2:5" x14ac:dyDescent="0.25">
      <c r="B273" s="2">
        <v>43191</v>
      </c>
      <c r="C273" s="7">
        <v>52.8</v>
      </c>
      <c r="D273" s="7">
        <f t="shared" si="9"/>
        <v>-4.1000000000000014</v>
      </c>
      <c r="E273" s="7">
        <f t="shared" si="8"/>
        <v>57.783333333333331</v>
      </c>
    </row>
    <row r="274" spans="2:5" x14ac:dyDescent="0.25">
      <c r="B274" s="2">
        <v>43221</v>
      </c>
      <c r="C274" s="7">
        <v>54.2</v>
      </c>
      <c r="D274" s="7">
        <f t="shared" si="9"/>
        <v>1.4000000000000057</v>
      </c>
      <c r="E274" s="7">
        <f t="shared" si="8"/>
        <v>57.199999999999996</v>
      </c>
    </row>
    <row r="275" spans="2:5" x14ac:dyDescent="0.25">
      <c r="B275" s="2">
        <v>43252</v>
      </c>
      <c r="C275" s="7">
        <v>52.9</v>
      </c>
      <c r="D275" s="7">
        <f t="shared" si="9"/>
        <v>-1.3000000000000043</v>
      </c>
      <c r="E275" s="7">
        <f t="shared" si="8"/>
        <v>56.791666666666664</v>
      </c>
    </row>
    <row r="276" spans="2:5" x14ac:dyDescent="0.25">
      <c r="B276" s="2">
        <v>43282</v>
      </c>
      <c r="C276" s="7">
        <v>53.9</v>
      </c>
      <c r="D276" s="7">
        <f t="shared" si="9"/>
        <v>1</v>
      </c>
      <c r="E276" s="7">
        <f t="shared" si="8"/>
        <v>56.658333333333331</v>
      </c>
    </row>
    <row r="277" spans="2:5" x14ac:dyDescent="0.25">
      <c r="B277" s="2">
        <v>43313</v>
      </c>
      <c r="C277" s="7">
        <v>56.3</v>
      </c>
      <c r="D277" s="7">
        <f t="shared" si="9"/>
        <v>2.3999999999999986</v>
      </c>
      <c r="E277" s="7">
        <f t="shared" si="8"/>
        <v>56.624999999999993</v>
      </c>
    </row>
    <row r="278" spans="2:5" x14ac:dyDescent="0.25">
      <c r="B278" s="2">
        <v>43344</v>
      </c>
      <c r="C278" s="7">
        <v>54.3</v>
      </c>
      <c r="D278" s="7">
        <f t="shared" si="9"/>
        <v>-2</v>
      </c>
      <c r="E278" s="7">
        <f t="shared" si="8"/>
        <v>56.166666666666657</v>
      </c>
    </row>
    <row r="279" spans="2:5" x14ac:dyDescent="0.25">
      <c r="B279" s="2">
        <v>43374</v>
      </c>
      <c r="C279" s="7">
        <v>57.4</v>
      </c>
      <c r="D279" s="7">
        <f t="shared" si="9"/>
        <v>3.1000000000000014</v>
      </c>
      <c r="E279" s="7">
        <f t="shared" si="8"/>
        <v>56.149999999999984</v>
      </c>
    </row>
    <row r="280" spans="2:5" x14ac:dyDescent="0.25">
      <c r="B280" s="2">
        <v>43405</v>
      </c>
      <c r="C280" s="7">
        <v>53.4</v>
      </c>
      <c r="D280" s="7">
        <f t="shared" si="9"/>
        <v>-4</v>
      </c>
      <c r="E280" s="7">
        <f t="shared" si="8"/>
        <v>55.716666666666661</v>
      </c>
    </row>
    <row r="281" spans="2:5" x14ac:dyDescent="0.25">
      <c r="B281" s="2">
        <v>43435</v>
      </c>
      <c r="C281" s="7">
        <v>54.2</v>
      </c>
      <c r="D281" s="7">
        <f t="shared" si="9"/>
        <v>0.80000000000000426</v>
      </c>
      <c r="E281" s="7">
        <f t="shared" si="8"/>
        <v>55.258333333333333</v>
      </c>
    </row>
    <row r="282" spans="2:5" x14ac:dyDescent="0.25">
      <c r="B282" s="2">
        <v>43466</v>
      </c>
      <c r="C282" s="7">
        <v>54.6</v>
      </c>
      <c r="D282" s="7">
        <f t="shared" si="9"/>
        <v>0.39999999999999858</v>
      </c>
      <c r="E282" s="7">
        <f t="shared" si="8"/>
        <v>54.766666666666673</v>
      </c>
    </row>
    <row r="283" spans="2:5" x14ac:dyDescent="0.25">
      <c r="B283" s="2">
        <v>43497</v>
      </c>
      <c r="C283" s="7">
        <v>55.5</v>
      </c>
      <c r="D283" s="7">
        <f t="shared" si="9"/>
        <v>0.89999999999999858</v>
      </c>
      <c r="E283" s="7">
        <f t="shared" si="8"/>
        <v>54.699999999999996</v>
      </c>
    </row>
    <row r="284" spans="2:5" x14ac:dyDescent="0.25">
      <c r="B284" s="2">
        <v>43525</v>
      </c>
      <c r="C284" s="7">
        <v>52.4</v>
      </c>
      <c r="D284" s="7">
        <f t="shared" si="9"/>
        <v>-3.1000000000000014</v>
      </c>
      <c r="E284" s="7">
        <f t="shared" si="8"/>
        <v>54.324999999999996</v>
      </c>
    </row>
    <row r="285" spans="2:5" x14ac:dyDescent="0.25">
      <c r="B285" s="2">
        <v>43556</v>
      </c>
      <c r="C285" s="7">
        <v>54.8</v>
      </c>
      <c r="D285" s="7">
        <f t="shared" si="9"/>
        <v>2.3999999999999986</v>
      </c>
      <c r="E285" s="7">
        <f t="shared" si="8"/>
        <v>54.491666666666667</v>
      </c>
    </row>
    <row r="286" spans="2:5" x14ac:dyDescent="0.25">
      <c r="B286" s="2">
        <v>43586</v>
      </c>
      <c r="C286" s="7">
        <v>57.4</v>
      </c>
      <c r="D286" s="7">
        <f t="shared" si="9"/>
        <v>2.6000000000000014</v>
      </c>
      <c r="E286" s="7">
        <f t="shared" si="8"/>
        <v>54.758333333333326</v>
      </c>
    </row>
    <row r="287" spans="2:5" x14ac:dyDescent="0.25">
      <c r="B287" s="2">
        <v>43617</v>
      </c>
      <c r="C287" s="7">
        <v>53.9</v>
      </c>
      <c r="D287" s="7">
        <f t="shared" si="9"/>
        <v>-3.5</v>
      </c>
      <c r="E287" s="7">
        <f t="shared" si="8"/>
        <v>54.841666666666661</v>
      </c>
    </row>
    <row r="288" spans="2:5" x14ac:dyDescent="0.25">
      <c r="B288" s="2">
        <v>43647</v>
      </c>
      <c r="C288" s="7">
        <v>51.1</v>
      </c>
      <c r="D288" s="7">
        <f t="shared" si="9"/>
        <v>-2.7999999999999972</v>
      </c>
      <c r="E288" s="7">
        <f t="shared" si="8"/>
        <v>54.608333333333341</v>
      </c>
    </row>
    <row r="289" spans="2:5" x14ac:dyDescent="0.25">
      <c r="B289" s="2">
        <v>43678</v>
      </c>
      <c r="C289" s="7">
        <v>52.6</v>
      </c>
      <c r="D289" s="7">
        <f t="shared" si="9"/>
        <v>1.5</v>
      </c>
      <c r="E289" s="7">
        <f t="shared" si="8"/>
        <v>54.300000000000004</v>
      </c>
    </row>
    <row r="290" spans="2:5" x14ac:dyDescent="0.25">
      <c r="B290" s="2">
        <v>43709</v>
      </c>
      <c r="C290" s="7">
        <v>51.8</v>
      </c>
      <c r="D290" s="7">
        <f t="shared" si="9"/>
        <v>-0.80000000000000426</v>
      </c>
      <c r="E290" s="7">
        <f t="shared" si="8"/>
        <v>54.091666666666661</v>
      </c>
    </row>
    <row r="291" spans="2:5" x14ac:dyDescent="0.25">
      <c r="B291" s="2">
        <v>43739</v>
      </c>
      <c r="C291" s="7">
        <v>52</v>
      </c>
      <c r="D291" s="7">
        <f t="shared" si="9"/>
        <v>0.20000000000000284</v>
      </c>
      <c r="E291" s="7">
        <f t="shared" si="8"/>
        <v>53.641666666666659</v>
      </c>
    </row>
    <row r="292" spans="2:5" x14ac:dyDescent="0.25">
      <c r="B292" s="2">
        <v>43770</v>
      </c>
      <c r="C292" s="7">
        <v>53</v>
      </c>
      <c r="D292" s="7">
        <f t="shared" si="9"/>
        <v>1</v>
      </c>
      <c r="E292" s="7">
        <f t="shared" si="8"/>
        <v>53.608333333333327</v>
      </c>
    </row>
    <row r="293" spans="2:5" x14ac:dyDescent="0.25">
      <c r="B293" s="2">
        <v>43800</v>
      </c>
      <c r="C293" s="7">
        <v>53.9</v>
      </c>
      <c r="D293" s="7">
        <f>C293-C292</f>
        <v>0.89999999999999858</v>
      </c>
      <c r="E293" s="7">
        <f>IF(ROW(A293)&lt;13,"",AVERAGEIFS($C$2:$C$5000,$B$2:$B$5000,"&gt;"&amp;EDATE(B293,-12),$B$2:$B$5000,"&lt;="&amp;B293))</f>
        <v>53.583333333333336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34B-15C0-43D8-88AE-F05A4304988A}">
  <sheetPr codeName="Sheet18"/>
  <dimension ref="A1:G94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41000</v>
      </c>
      <c r="C2" s="7">
        <v>54.9</v>
      </c>
      <c r="E2" s="7" t="str">
        <f t="shared" ref="E2:E33" si="0">IF(ROW(A2)&lt;13,"",AVERAGEIFS($C$2:$C$5000,$B$2:$B$5000,"&gt;"&amp;EDATE(B2,-12),$B$2:$B$5000,"&lt;="&amp;B2))</f>
        <v/>
      </c>
      <c r="F2" s="13">
        <f>INDEX(India[% Change],ROWS(India[% Change]),1)</f>
        <v>1.5</v>
      </c>
      <c r="G2" s="44">
        <f>INDEX(India[12 Mth Rolling Avg.],ROWS(India[12 Mth Rolling Avg.]),1)</f>
        <v>52.266666666666673</v>
      </c>
    </row>
    <row r="3" spans="1:7" x14ac:dyDescent="0.25">
      <c r="A3" t="s">
        <v>18</v>
      </c>
      <c r="B3" s="2">
        <v>41030</v>
      </c>
      <c r="C3" s="7">
        <v>54.8</v>
      </c>
      <c r="D3" s="7">
        <f>C3-C2</f>
        <v>-0.10000000000000142</v>
      </c>
      <c r="E3" s="7" t="str">
        <f t="shared" si="0"/>
        <v/>
      </c>
    </row>
    <row r="4" spans="1:7" x14ac:dyDescent="0.25">
      <c r="A4" t="s">
        <v>18</v>
      </c>
      <c r="B4" s="2">
        <v>41061</v>
      </c>
      <c r="C4" s="7">
        <v>55</v>
      </c>
      <c r="D4" s="7">
        <f t="shared" ref="D4:D67" si="1">C4-C3</f>
        <v>0.20000000000000284</v>
      </c>
      <c r="E4" s="7" t="str">
        <f t="shared" si="0"/>
        <v/>
      </c>
    </row>
    <row r="5" spans="1:7" x14ac:dyDescent="0.25">
      <c r="A5" t="s">
        <v>18</v>
      </c>
      <c r="B5" s="2">
        <v>41091</v>
      </c>
      <c r="C5" s="7">
        <v>52.9</v>
      </c>
      <c r="D5" s="7">
        <f t="shared" si="1"/>
        <v>-2.1000000000000014</v>
      </c>
      <c r="E5" s="7" t="str">
        <f t="shared" si="0"/>
        <v/>
      </c>
    </row>
    <row r="6" spans="1:7" x14ac:dyDescent="0.25">
      <c r="A6" t="s">
        <v>18</v>
      </c>
      <c r="B6" s="2">
        <v>41122</v>
      </c>
      <c r="C6" s="7">
        <v>52.8</v>
      </c>
      <c r="D6" s="7">
        <f t="shared" si="1"/>
        <v>-0.10000000000000142</v>
      </c>
      <c r="E6" s="7" t="str">
        <f t="shared" si="0"/>
        <v/>
      </c>
    </row>
    <row r="7" spans="1:7" x14ac:dyDescent="0.25">
      <c r="A7" t="s">
        <v>18</v>
      </c>
      <c r="B7" s="2">
        <v>41153</v>
      </c>
      <c r="C7" s="7">
        <v>52.8</v>
      </c>
      <c r="D7" s="7">
        <f t="shared" si="1"/>
        <v>0</v>
      </c>
      <c r="E7" s="7" t="str">
        <f t="shared" si="0"/>
        <v/>
      </c>
    </row>
    <row r="8" spans="1:7" x14ac:dyDescent="0.25">
      <c r="A8" t="s">
        <v>18</v>
      </c>
      <c r="B8" s="2">
        <v>44154</v>
      </c>
      <c r="C8" s="7">
        <v>51.2</v>
      </c>
      <c r="D8" s="7">
        <f t="shared" si="1"/>
        <v>-1.5999999999999943</v>
      </c>
      <c r="E8" s="7" t="str">
        <f t="shared" si="0"/>
        <v/>
      </c>
    </row>
    <row r="9" spans="1:7" x14ac:dyDescent="0.25">
      <c r="B9" s="2">
        <v>41214</v>
      </c>
      <c r="C9" s="7">
        <v>53.7</v>
      </c>
      <c r="D9" s="7">
        <f t="shared" si="1"/>
        <v>2.5</v>
      </c>
      <c r="E9" s="7" t="str">
        <f t="shared" si="0"/>
        <v/>
      </c>
    </row>
    <row r="10" spans="1:7" x14ac:dyDescent="0.25">
      <c r="B10" s="2">
        <v>41244</v>
      </c>
      <c r="C10" s="7">
        <v>54.7</v>
      </c>
      <c r="D10" s="7">
        <f t="shared" si="1"/>
        <v>1</v>
      </c>
      <c r="E10" s="7" t="str">
        <f t="shared" si="0"/>
        <v/>
      </c>
    </row>
    <row r="11" spans="1:7" x14ac:dyDescent="0.25">
      <c r="B11" s="2">
        <v>41275</v>
      </c>
      <c r="C11" s="7">
        <v>53.2</v>
      </c>
      <c r="D11" s="7">
        <f t="shared" si="1"/>
        <v>-1.5</v>
      </c>
      <c r="E11" s="7" t="str">
        <f t="shared" si="0"/>
        <v/>
      </c>
    </row>
    <row r="12" spans="1:7" x14ac:dyDescent="0.25">
      <c r="B12" s="2">
        <v>41306</v>
      </c>
      <c r="C12" s="7">
        <v>54.2</v>
      </c>
      <c r="D12" s="7">
        <f t="shared" si="1"/>
        <v>1</v>
      </c>
      <c r="E12" s="7" t="str">
        <f t="shared" si="0"/>
        <v/>
      </c>
    </row>
    <row r="13" spans="1:7" x14ac:dyDescent="0.25">
      <c r="B13" s="2">
        <v>41334</v>
      </c>
      <c r="C13" s="7">
        <v>52</v>
      </c>
      <c r="D13" s="7">
        <f t="shared" si="1"/>
        <v>-2.2000000000000028</v>
      </c>
      <c r="E13" s="7">
        <f t="shared" si="0"/>
        <v>53.727272727272727</v>
      </c>
    </row>
    <row r="14" spans="1:7" x14ac:dyDescent="0.25">
      <c r="B14" s="2">
        <v>41365</v>
      </c>
      <c r="C14" s="7">
        <v>51</v>
      </c>
      <c r="D14" s="7">
        <f t="shared" si="1"/>
        <v>-1</v>
      </c>
      <c r="E14" s="7">
        <f t="shared" si="0"/>
        <v>53.372727272727268</v>
      </c>
    </row>
    <row r="15" spans="1:7" x14ac:dyDescent="0.25">
      <c r="B15" s="2">
        <v>41395</v>
      </c>
      <c r="C15" s="7">
        <v>50.1</v>
      </c>
      <c r="D15" s="7">
        <f t="shared" si="1"/>
        <v>-0.89999999999999858</v>
      </c>
      <c r="E15" s="7">
        <f t="shared" si="0"/>
        <v>52.945454545454545</v>
      </c>
    </row>
    <row r="16" spans="1:7" x14ac:dyDescent="0.25">
      <c r="B16" s="2">
        <v>41426</v>
      </c>
      <c r="C16" s="7">
        <v>50.3</v>
      </c>
      <c r="D16" s="7">
        <f t="shared" si="1"/>
        <v>0.19999999999999574</v>
      </c>
      <c r="E16" s="7">
        <f t="shared" si="0"/>
        <v>52.518181818181809</v>
      </c>
    </row>
    <row r="17" spans="2:5" x14ac:dyDescent="0.25">
      <c r="B17" s="2">
        <v>41456</v>
      </c>
      <c r="C17" s="7">
        <v>50.1</v>
      </c>
      <c r="D17" s="7">
        <f t="shared" si="1"/>
        <v>-0.19999999999999574</v>
      </c>
      <c r="E17" s="7">
        <f t="shared" si="0"/>
        <v>52.263636363636358</v>
      </c>
    </row>
    <row r="18" spans="2:5" x14ac:dyDescent="0.25">
      <c r="B18" s="2">
        <v>41487</v>
      </c>
      <c r="C18" s="7">
        <v>48.5</v>
      </c>
      <c r="D18" s="7">
        <f t="shared" si="1"/>
        <v>-1.6000000000000014</v>
      </c>
      <c r="E18" s="7">
        <f t="shared" si="0"/>
        <v>51.872727272727275</v>
      </c>
    </row>
    <row r="19" spans="2:5" x14ac:dyDescent="0.25">
      <c r="B19" s="2">
        <v>41518</v>
      </c>
      <c r="C19" s="7">
        <v>49.6</v>
      </c>
      <c r="D19" s="7">
        <f t="shared" si="1"/>
        <v>1.1000000000000014</v>
      </c>
      <c r="E19" s="7">
        <f t="shared" si="0"/>
        <v>51.581818181818193</v>
      </c>
    </row>
    <row r="20" spans="2:5" x14ac:dyDescent="0.25">
      <c r="B20" s="2">
        <v>41548</v>
      </c>
      <c r="C20" s="7">
        <v>49.6</v>
      </c>
      <c r="D20" s="7">
        <f t="shared" si="1"/>
        <v>0</v>
      </c>
      <c r="E20" s="7">
        <f t="shared" si="0"/>
        <v>51.416666666666679</v>
      </c>
    </row>
    <row r="21" spans="2:5" x14ac:dyDescent="0.25">
      <c r="B21" s="2">
        <v>41579</v>
      </c>
      <c r="C21" s="7">
        <v>51.3</v>
      </c>
      <c r="D21" s="7">
        <f t="shared" si="1"/>
        <v>1.6999999999999957</v>
      </c>
      <c r="E21" s="7">
        <f t="shared" si="0"/>
        <v>51.216666666666669</v>
      </c>
    </row>
    <row r="22" spans="2:5" x14ac:dyDescent="0.25">
      <c r="B22" s="2">
        <v>41609</v>
      </c>
      <c r="C22" s="7">
        <v>50.7</v>
      </c>
      <c r="D22" s="7">
        <f t="shared" si="1"/>
        <v>-0.59999999999999432</v>
      </c>
      <c r="E22" s="7">
        <f t="shared" si="0"/>
        <v>50.883333333333347</v>
      </c>
    </row>
    <row r="23" spans="2:5" x14ac:dyDescent="0.25">
      <c r="B23" s="2">
        <v>41640</v>
      </c>
      <c r="C23" s="7">
        <v>51.4</v>
      </c>
      <c r="D23" s="7">
        <f t="shared" si="1"/>
        <v>0.69999999999999574</v>
      </c>
      <c r="E23" s="7">
        <f t="shared" si="0"/>
        <v>50.733333333333341</v>
      </c>
    </row>
    <row r="24" spans="2:5" x14ac:dyDescent="0.25">
      <c r="B24" s="2">
        <v>41671</v>
      </c>
      <c r="C24" s="7">
        <v>52.5</v>
      </c>
      <c r="D24" s="7">
        <f t="shared" si="1"/>
        <v>1.1000000000000014</v>
      </c>
      <c r="E24" s="7">
        <f t="shared" si="0"/>
        <v>50.591666666666669</v>
      </c>
    </row>
    <row r="25" spans="2:5" x14ac:dyDescent="0.25">
      <c r="B25" s="2">
        <v>41699</v>
      </c>
      <c r="C25" s="7">
        <v>51.3</v>
      </c>
      <c r="D25" s="7">
        <f t="shared" si="1"/>
        <v>-1.2000000000000028</v>
      </c>
      <c r="E25" s="7">
        <f t="shared" si="0"/>
        <v>50.533333333333324</v>
      </c>
    </row>
    <row r="26" spans="2:5" x14ac:dyDescent="0.25">
      <c r="B26" s="2">
        <v>41730</v>
      </c>
      <c r="C26" s="7">
        <v>51.3</v>
      </c>
      <c r="D26" s="7">
        <f t="shared" si="1"/>
        <v>0</v>
      </c>
      <c r="E26" s="7">
        <f t="shared" si="0"/>
        <v>50.55833333333333</v>
      </c>
    </row>
    <row r="27" spans="2:5" x14ac:dyDescent="0.25">
      <c r="B27" s="2">
        <v>41760</v>
      </c>
      <c r="C27" s="7">
        <v>51.4</v>
      </c>
      <c r="D27" s="7">
        <f t="shared" si="1"/>
        <v>0.10000000000000142</v>
      </c>
      <c r="E27" s="7">
        <f t="shared" si="0"/>
        <v>50.666666666666657</v>
      </c>
    </row>
    <row r="28" spans="2:5" x14ac:dyDescent="0.25">
      <c r="B28" s="2">
        <v>41791</v>
      </c>
      <c r="C28" s="7">
        <v>51.5</v>
      </c>
      <c r="D28" s="7">
        <f t="shared" si="1"/>
        <v>0.10000000000000142</v>
      </c>
      <c r="E28" s="7">
        <f t="shared" si="0"/>
        <v>50.766666666666659</v>
      </c>
    </row>
    <row r="29" spans="2:5" x14ac:dyDescent="0.25">
      <c r="B29" s="2">
        <v>41821</v>
      </c>
      <c r="C29" s="7">
        <v>53</v>
      </c>
      <c r="D29" s="7">
        <f t="shared" si="1"/>
        <v>1.5</v>
      </c>
      <c r="E29" s="7">
        <f t="shared" si="0"/>
        <v>51.008333333333326</v>
      </c>
    </row>
    <row r="30" spans="2:5" x14ac:dyDescent="0.25">
      <c r="B30" s="2">
        <v>41852</v>
      </c>
      <c r="C30" s="7">
        <v>52.4</v>
      </c>
      <c r="D30" s="7">
        <f t="shared" si="1"/>
        <v>-0.60000000000000142</v>
      </c>
      <c r="E30" s="7">
        <f t="shared" si="0"/>
        <v>51.333333333333336</v>
      </c>
    </row>
    <row r="31" spans="2:5" x14ac:dyDescent="0.25">
      <c r="B31" s="2">
        <v>41883</v>
      </c>
      <c r="C31" s="7">
        <v>51</v>
      </c>
      <c r="D31" s="7">
        <f t="shared" si="1"/>
        <v>-1.3999999999999986</v>
      </c>
      <c r="E31" s="7">
        <f t="shared" si="0"/>
        <v>51.449999999999996</v>
      </c>
    </row>
    <row r="32" spans="2:5" x14ac:dyDescent="0.25">
      <c r="B32" s="2">
        <v>41913</v>
      </c>
      <c r="C32" s="7">
        <v>51.6</v>
      </c>
      <c r="D32" s="7">
        <f t="shared" si="1"/>
        <v>0.60000000000000142</v>
      </c>
      <c r="E32" s="7">
        <f t="shared" si="0"/>
        <v>51.616666666666667</v>
      </c>
    </row>
    <row r="33" spans="2:5" x14ac:dyDescent="0.25">
      <c r="B33" s="2">
        <v>41944</v>
      </c>
      <c r="C33" s="7">
        <v>53.3</v>
      </c>
      <c r="D33" s="7">
        <f t="shared" si="1"/>
        <v>1.6999999999999957</v>
      </c>
      <c r="E33" s="7">
        <f t="shared" si="0"/>
        <v>51.783333333333331</v>
      </c>
    </row>
    <row r="34" spans="2:5" x14ac:dyDescent="0.25">
      <c r="B34" s="2">
        <v>41974</v>
      </c>
      <c r="C34" s="7">
        <v>54.5</v>
      </c>
      <c r="D34" s="7">
        <f t="shared" si="1"/>
        <v>1.2000000000000028</v>
      </c>
      <c r="E34" s="7">
        <f t="shared" ref="E34:E65" si="2">IF(ROW(A34)&lt;13,"",AVERAGEIFS($C$2:$C$5000,$B$2:$B$5000,"&gt;"&amp;EDATE(B34,-12),$B$2:$B$5000,"&lt;="&amp;B34))</f>
        <v>52.099999999999994</v>
      </c>
    </row>
    <row r="35" spans="2:5" x14ac:dyDescent="0.25">
      <c r="B35" s="2">
        <v>42005</v>
      </c>
      <c r="C35" s="7">
        <v>52.9</v>
      </c>
      <c r="D35" s="7">
        <f t="shared" si="1"/>
        <v>-1.6000000000000014</v>
      </c>
      <c r="E35" s="7">
        <f t="shared" si="2"/>
        <v>52.224999999999994</v>
      </c>
    </row>
    <row r="36" spans="2:5" x14ac:dyDescent="0.25">
      <c r="B36" s="2">
        <v>42036</v>
      </c>
      <c r="C36" s="7">
        <v>51.2</v>
      </c>
      <c r="D36" s="7">
        <f t="shared" si="1"/>
        <v>-1.6999999999999957</v>
      </c>
      <c r="E36" s="7">
        <f t="shared" si="2"/>
        <v>52.116666666666667</v>
      </c>
    </row>
    <row r="37" spans="2:5" x14ac:dyDescent="0.25">
      <c r="B37" s="2">
        <v>42064</v>
      </c>
      <c r="C37" s="7">
        <v>52.1</v>
      </c>
      <c r="D37" s="7">
        <f t="shared" si="1"/>
        <v>0.89999999999999858</v>
      </c>
      <c r="E37" s="7">
        <f t="shared" si="2"/>
        <v>52.183333333333337</v>
      </c>
    </row>
    <row r="38" spans="2:5" x14ac:dyDescent="0.25">
      <c r="B38" s="2">
        <v>42095</v>
      </c>
      <c r="C38" s="7">
        <v>51.3</v>
      </c>
      <c r="D38" s="7">
        <f t="shared" si="1"/>
        <v>-0.80000000000000426</v>
      </c>
      <c r="E38" s="7">
        <f t="shared" si="2"/>
        <v>52.183333333333337</v>
      </c>
    </row>
    <row r="39" spans="2:5" x14ac:dyDescent="0.25">
      <c r="B39" s="2">
        <v>42125</v>
      </c>
      <c r="C39" s="7">
        <v>52.6</v>
      </c>
      <c r="D39" s="7">
        <f t="shared" si="1"/>
        <v>1.3000000000000043</v>
      </c>
      <c r="E39" s="7">
        <f t="shared" si="2"/>
        <v>52.283333333333331</v>
      </c>
    </row>
    <row r="40" spans="2:5" x14ac:dyDescent="0.25">
      <c r="B40" s="2">
        <v>42156</v>
      </c>
      <c r="C40" s="7">
        <v>51.3</v>
      </c>
      <c r="D40" s="7">
        <f t="shared" si="1"/>
        <v>-1.3000000000000043</v>
      </c>
      <c r="E40" s="7">
        <f t="shared" si="2"/>
        <v>52.266666666666659</v>
      </c>
    </row>
    <row r="41" spans="2:5" x14ac:dyDescent="0.25">
      <c r="B41" s="2">
        <v>42186</v>
      </c>
      <c r="C41" s="7">
        <v>52.7</v>
      </c>
      <c r="D41" s="7">
        <f t="shared" si="1"/>
        <v>1.4000000000000057</v>
      </c>
      <c r="E41" s="7">
        <f t="shared" si="2"/>
        <v>52.241666666666667</v>
      </c>
    </row>
    <row r="42" spans="2:5" x14ac:dyDescent="0.25">
      <c r="B42" s="2">
        <v>42217</v>
      </c>
      <c r="C42" s="7">
        <v>52.3</v>
      </c>
      <c r="D42" s="7">
        <f t="shared" si="1"/>
        <v>-0.40000000000000568</v>
      </c>
      <c r="E42" s="7">
        <f t="shared" si="2"/>
        <v>52.233333333333327</v>
      </c>
    </row>
    <row r="43" spans="2:5" x14ac:dyDescent="0.25">
      <c r="B43" s="2">
        <v>42248</v>
      </c>
      <c r="C43" s="7">
        <v>51.2</v>
      </c>
      <c r="D43" s="7">
        <f t="shared" si="1"/>
        <v>-1.0999999999999943</v>
      </c>
      <c r="E43" s="7">
        <f t="shared" si="2"/>
        <v>52.250000000000007</v>
      </c>
    </row>
    <row r="44" spans="2:5" x14ac:dyDescent="0.25">
      <c r="B44" s="2">
        <v>42278</v>
      </c>
      <c r="C44" s="7">
        <v>50.7</v>
      </c>
      <c r="D44" s="7">
        <f t="shared" si="1"/>
        <v>-0.5</v>
      </c>
      <c r="E44" s="7">
        <f t="shared" si="2"/>
        <v>52.175000000000011</v>
      </c>
    </row>
    <row r="45" spans="2:5" x14ac:dyDescent="0.25">
      <c r="B45" s="2">
        <v>42309</v>
      </c>
      <c r="C45" s="7">
        <v>50.3</v>
      </c>
      <c r="D45" s="7">
        <f t="shared" si="1"/>
        <v>-0.40000000000000568</v>
      </c>
      <c r="E45" s="7">
        <f t="shared" si="2"/>
        <v>51.925000000000004</v>
      </c>
    </row>
    <row r="46" spans="2:5" x14ac:dyDescent="0.25">
      <c r="B46" s="2">
        <v>42339</v>
      </c>
      <c r="C46" s="7">
        <v>49.1</v>
      </c>
      <c r="D46" s="7">
        <f t="shared" si="1"/>
        <v>-1.1999999999999957</v>
      </c>
      <c r="E46" s="7">
        <f t="shared" si="2"/>
        <v>51.475000000000001</v>
      </c>
    </row>
    <row r="47" spans="2:5" x14ac:dyDescent="0.25">
      <c r="B47" s="2">
        <v>42370</v>
      </c>
      <c r="C47" s="7">
        <v>51.1</v>
      </c>
      <c r="D47" s="7">
        <f t="shared" si="1"/>
        <v>2</v>
      </c>
      <c r="E47" s="7">
        <f t="shared" si="2"/>
        <v>51.324999999999996</v>
      </c>
    </row>
    <row r="48" spans="2:5" x14ac:dyDescent="0.25">
      <c r="B48" s="2">
        <v>42401</v>
      </c>
      <c r="C48" s="7">
        <v>51.1</v>
      </c>
      <c r="D48" s="7">
        <f t="shared" si="1"/>
        <v>0</v>
      </c>
      <c r="E48" s="7">
        <f t="shared" si="2"/>
        <v>51.31666666666667</v>
      </c>
    </row>
    <row r="49" spans="2:5" x14ac:dyDescent="0.25">
      <c r="B49" s="2">
        <v>42430</v>
      </c>
      <c r="C49" s="7">
        <v>52.4</v>
      </c>
      <c r="D49" s="7">
        <f t="shared" si="1"/>
        <v>1.2999999999999972</v>
      </c>
      <c r="E49" s="7">
        <f t="shared" si="2"/>
        <v>51.341666666666669</v>
      </c>
    </row>
    <row r="50" spans="2:5" x14ac:dyDescent="0.25">
      <c r="B50" s="2">
        <v>42461</v>
      </c>
      <c r="C50" s="7">
        <v>50.5</v>
      </c>
      <c r="D50" s="7">
        <f t="shared" si="1"/>
        <v>-1.8999999999999986</v>
      </c>
      <c r="E50" s="7">
        <f t="shared" si="2"/>
        <v>51.275000000000006</v>
      </c>
    </row>
    <row r="51" spans="2:5" x14ac:dyDescent="0.25">
      <c r="B51" s="2">
        <v>42491</v>
      </c>
      <c r="C51" s="7">
        <v>50.7</v>
      </c>
      <c r="D51" s="7">
        <f t="shared" si="1"/>
        <v>0.20000000000000284</v>
      </c>
      <c r="E51" s="7">
        <f t="shared" si="2"/>
        <v>51.116666666666674</v>
      </c>
    </row>
    <row r="52" spans="2:5" x14ac:dyDescent="0.25">
      <c r="B52" s="2">
        <v>42522</v>
      </c>
      <c r="C52" s="7">
        <v>51.7</v>
      </c>
      <c r="D52" s="7">
        <f t="shared" si="1"/>
        <v>1</v>
      </c>
      <c r="E52" s="7">
        <f t="shared" si="2"/>
        <v>51.150000000000006</v>
      </c>
    </row>
    <row r="53" spans="2:5" x14ac:dyDescent="0.25">
      <c r="B53" s="2">
        <v>42552</v>
      </c>
      <c r="C53" s="7">
        <v>51.8</v>
      </c>
      <c r="D53" s="7">
        <f t="shared" si="1"/>
        <v>9.9999999999994316E-2</v>
      </c>
      <c r="E53" s="7">
        <f t="shared" si="2"/>
        <v>51.074999999999996</v>
      </c>
    </row>
    <row r="54" spans="2:5" x14ac:dyDescent="0.25">
      <c r="B54" s="2">
        <v>42583</v>
      </c>
      <c r="C54" s="7">
        <v>52.6</v>
      </c>
      <c r="D54" s="7">
        <f t="shared" si="1"/>
        <v>0.80000000000000426</v>
      </c>
      <c r="E54" s="7">
        <f t="shared" si="2"/>
        <v>51.099999999999994</v>
      </c>
    </row>
    <row r="55" spans="2:5" x14ac:dyDescent="0.25">
      <c r="B55" s="2">
        <v>42614</v>
      </c>
      <c r="C55" s="7">
        <v>52.1</v>
      </c>
      <c r="D55" s="7">
        <f t="shared" si="1"/>
        <v>-0.5</v>
      </c>
      <c r="E55" s="7">
        <f t="shared" si="2"/>
        <v>51.175000000000004</v>
      </c>
    </row>
    <row r="56" spans="2:5" x14ac:dyDescent="0.25">
      <c r="B56" s="2">
        <v>42644</v>
      </c>
      <c r="C56" s="7">
        <v>54.4</v>
      </c>
      <c r="D56" s="7">
        <f t="shared" si="1"/>
        <v>2.2999999999999972</v>
      </c>
      <c r="E56" s="7">
        <f t="shared" si="2"/>
        <v>51.483333333333327</v>
      </c>
    </row>
    <row r="57" spans="2:5" x14ac:dyDescent="0.25">
      <c r="B57" s="2">
        <v>42675</v>
      </c>
      <c r="C57" s="7">
        <v>52.3</v>
      </c>
      <c r="D57" s="7">
        <f t="shared" si="1"/>
        <v>-2.1000000000000014</v>
      </c>
      <c r="E57" s="7">
        <f t="shared" si="2"/>
        <v>51.65</v>
      </c>
    </row>
    <row r="58" spans="2:5" x14ac:dyDescent="0.25">
      <c r="B58" s="2">
        <v>42705</v>
      </c>
      <c r="C58" s="7">
        <v>49.6</v>
      </c>
      <c r="D58" s="7">
        <f t="shared" si="1"/>
        <v>-2.6999999999999957</v>
      </c>
      <c r="E58" s="7">
        <f t="shared" si="2"/>
        <v>51.69166666666667</v>
      </c>
    </row>
    <row r="59" spans="2:5" x14ac:dyDescent="0.25">
      <c r="B59" s="2">
        <v>42736</v>
      </c>
      <c r="C59" s="7">
        <v>50.4</v>
      </c>
      <c r="D59" s="7">
        <f t="shared" si="1"/>
        <v>0.79999999999999716</v>
      </c>
      <c r="E59" s="7">
        <f t="shared" si="2"/>
        <v>51.633333333333333</v>
      </c>
    </row>
    <row r="60" spans="2:5" x14ac:dyDescent="0.25">
      <c r="B60" s="2">
        <v>42767</v>
      </c>
      <c r="C60" s="7">
        <v>50.7</v>
      </c>
      <c r="D60" s="7">
        <f t="shared" si="1"/>
        <v>0.30000000000000426</v>
      </c>
      <c r="E60" s="7">
        <f t="shared" si="2"/>
        <v>51.6</v>
      </c>
    </row>
    <row r="61" spans="2:5" x14ac:dyDescent="0.25">
      <c r="B61" s="2">
        <v>42795</v>
      </c>
      <c r="C61" s="7">
        <v>52.5</v>
      </c>
      <c r="D61" s="7">
        <f t="shared" si="1"/>
        <v>1.7999999999999972</v>
      </c>
      <c r="E61" s="7">
        <f t="shared" si="2"/>
        <v>51.608333333333341</v>
      </c>
    </row>
    <row r="62" spans="2:5" x14ac:dyDescent="0.25">
      <c r="B62" s="2">
        <v>42826</v>
      </c>
      <c r="C62" s="7">
        <v>52.5</v>
      </c>
      <c r="D62" s="7">
        <f t="shared" si="1"/>
        <v>0</v>
      </c>
      <c r="E62" s="7">
        <f t="shared" si="2"/>
        <v>51.774999999999999</v>
      </c>
    </row>
    <row r="63" spans="2:5" x14ac:dyDescent="0.25">
      <c r="B63" s="2">
        <v>42856</v>
      </c>
      <c r="C63" s="7">
        <v>51.6</v>
      </c>
      <c r="D63" s="7">
        <f t="shared" si="1"/>
        <v>-0.89999999999999858</v>
      </c>
      <c r="E63" s="7">
        <f t="shared" si="2"/>
        <v>51.849999999999994</v>
      </c>
    </row>
    <row r="64" spans="2:5" x14ac:dyDescent="0.25">
      <c r="B64" s="2">
        <v>42887</v>
      </c>
      <c r="C64" s="7">
        <v>50.9</v>
      </c>
      <c r="D64" s="7">
        <f t="shared" si="1"/>
        <v>-0.70000000000000284</v>
      </c>
      <c r="E64" s="7">
        <f t="shared" si="2"/>
        <v>51.783333333333331</v>
      </c>
    </row>
    <row r="65" spans="2:5" x14ac:dyDescent="0.25">
      <c r="B65" s="2">
        <v>42917</v>
      </c>
      <c r="C65" s="7">
        <v>47.9</v>
      </c>
      <c r="D65" s="7">
        <f t="shared" si="1"/>
        <v>-3</v>
      </c>
      <c r="E65" s="7">
        <f t="shared" si="2"/>
        <v>51.458333333333321</v>
      </c>
    </row>
    <row r="66" spans="2:5" x14ac:dyDescent="0.25">
      <c r="B66" s="2">
        <v>42948</v>
      </c>
      <c r="C66" s="7">
        <v>51.2</v>
      </c>
      <c r="D66" s="7">
        <f t="shared" si="1"/>
        <v>3.3000000000000043</v>
      </c>
      <c r="E66" s="7">
        <f t="shared" ref="E66:E93" si="3">IF(ROW(A66)&lt;13,"",AVERAGEIFS($C$2:$C$5000,$B$2:$B$5000,"&gt;"&amp;EDATE(B66,-12),$B$2:$B$5000,"&lt;="&amp;B66))</f>
        <v>51.341666666666669</v>
      </c>
    </row>
    <row r="67" spans="2:5" x14ac:dyDescent="0.25">
      <c r="B67" s="2">
        <v>42979</v>
      </c>
      <c r="C67" s="7">
        <v>51.2</v>
      </c>
      <c r="D67" s="7">
        <f t="shared" si="1"/>
        <v>0</v>
      </c>
      <c r="E67" s="7">
        <f t="shared" si="3"/>
        <v>51.266666666666673</v>
      </c>
    </row>
    <row r="68" spans="2:5" x14ac:dyDescent="0.25">
      <c r="B68" s="2">
        <v>43009</v>
      </c>
      <c r="C68" s="7">
        <v>50.3</v>
      </c>
      <c r="D68" s="7">
        <f t="shared" ref="D68:D93" si="4">C68-C67</f>
        <v>-0.90000000000000568</v>
      </c>
      <c r="E68" s="7">
        <f t="shared" si="3"/>
        <v>50.92499999999999</v>
      </c>
    </row>
    <row r="69" spans="2:5" x14ac:dyDescent="0.25">
      <c r="B69" s="2">
        <v>43040</v>
      </c>
      <c r="C69" s="7">
        <v>52.6</v>
      </c>
      <c r="D69" s="7">
        <f t="shared" si="4"/>
        <v>2.3000000000000043</v>
      </c>
      <c r="E69" s="7">
        <f t="shared" si="3"/>
        <v>50.949999999999996</v>
      </c>
    </row>
    <row r="70" spans="2:5" x14ac:dyDescent="0.25">
      <c r="B70" s="2">
        <v>43070</v>
      </c>
      <c r="C70" s="7">
        <v>54.7</v>
      </c>
      <c r="D70" s="7">
        <f t="shared" si="4"/>
        <v>2.1000000000000014</v>
      </c>
      <c r="E70" s="7">
        <f t="shared" si="3"/>
        <v>51.375</v>
      </c>
    </row>
    <row r="71" spans="2:5" x14ac:dyDescent="0.25">
      <c r="B71" s="2">
        <v>43101</v>
      </c>
      <c r="C71" s="7">
        <v>52.4</v>
      </c>
      <c r="D71" s="7">
        <f t="shared" si="4"/>
        <v>-2.3000000000000043</v>
      </c>
      <c r="E71" s="7">
        <f t="shared" si="3"/>
        <v>51.541666666666664</v>
      </c>
    </row>
    <row r="72" spans="2:5" x14ac:dyDescent="0.25">
      <c r="B72" s="2">
        <v>43132</v>
      </c>
      <c r="C72" s="7">
        <v>52.1</v>
      </c>
      <c r="D72" s="7">
        <f t="shared" si="4"/>
        <v>-0.29999999999999716</v>
      </c>
      <c r="E72" s="7">
        <f t="shared" si="3"/>
        <v>51.658333333333339</v>
      </c>
    </row>
    <row r="73" spans="2:5" x14ac:dyDescent="0.25">
      <c r="B73" s="2">
        <v>43160</v>
      </c>
      <c r="C73" s="7">
        <v>51</v>
      </c>
      <c r="D73" s="7">
        <f t="shared" si="4"/>
        <v>-1.1000000000000014</v>
      </c>
      <c r="E73" s="7">
        <f t="shared" si="3"/>
        <v>51.533333333333339</v>
      </c>
    </row>
    <row r="74" spans="2:5" x14ac:dyDescent="0.25">
      <c r="B74" s="2">
        <v>43191</v>
      </c>
      <c r="C74" s="7">
        <v>51.6</v>
      </c>
      <c r="D74" s="7">
        <f t="shared" si="4"/>
        <v>0.60000000000000142</v>
      </c>
      <c r="E74" s="7">
        <f t="shared" si="3"/>
        <v>51.458333333333336</v>
      </c>
    </row>
    <row r="75" spans="2:5" x14ac:dyDescent="0.25">
      <c r="B75" s="2">
        <v>43221</v>
      </c>
      <c r="C75" s="7">
        <v>51.2</v>
      </c>
      <c r="D75" s="7">
        <f t="shared" si="4"/>
        <v>-0.39999999999999858</v>
      </c>
      <c r="E75" s="7">
        <f t="shared" si="3"/>
        <v>51.425000000000004</v>
      </c>
    </row>
    <row r="76" spans="2:5" x14ac:dyDescent="0.25">
      <c r="B76" s="2">
        <v>43252</v>
      </c>
      <c r="C76" s="7">
        <v>53.1</v>
      </c>
      <c r="D76" s="7">
        <f t="shared" si="4"/>
        <v>1.8999999999999986</v>
      </c>
      <c r="E76" s="7">
        <f t="shared" si="3"/>
        <v>51.608333333333341</v>
      </c>
    </row>
    <row r="77" spans="2:5" x14ac:dyDescent="0.25">
      <c r="B77" s="2">
        <v>43282</v>
      </c>
      <c r="C77" s="7">
        <v>52.3</v>
      </c>
      <c r="D77" s="7">
        <f t="shared" si="4"/>
        <v>-0.80000000000000426</v>
      </c>
      <c r="E77" s="7">
        <f t="shared" si="3"/>
        <v>51.975000000000001</v>
      </c>
    </row>
    <row r="78" spans="2:5" x14ac:dyDescent="0.25">
      <c r="B78" s="2">
        <v>43313</v>
      </c>
      <c r="C78" s="7">
        <v>51.7</v>
      </c>
      <c r="D78" s="7">
        <f t="shared" si="4"/>
        <v>-0.59999999999999432</v>
      </c>
      <c r="E78" s="7">
        <f t="shared" si="3"/>
        <v>52.016666666666673</v>
      </c>
    </row>
    <row r="79" spans="2:5" x14ac:dyDescent="0.25">
      <c r="B79" s="2">
        <v>43344</v>
      </c>
      <c r="C79" s="7">
        <v>52.2</v>
      </c>
      <c r="D79" s="7">
        <f t="shared" si="4"/>
        <v>0.5</v>
      </c>
      <c r="E79" s="7">
        <f t="shared" si="3"/>
        <v>52.100000000000016</v>
      </c>
    </row>
    <row r="80" spans="2:5" x14ac:dyDescent="0.25">
      <c r="B80" s="2">
        <v>43374</v>
      </c>
      <c r="C80" s="7">
        <v>53.1</v>
      </c>
      <c r="D80" s="7">
        <f t="shared" si="4"/>
        <v>0.89999999999999858</v>
      </c>
      <c r="E80" s="7">
        <f t="shared" si="3"/>
        <v>52.333333333333343</v>
      </c>
    </row>
    <row r="81" spans="2:5" x14ac:dyDescent="0.25">
      <c r="B81" s="2">
        <v>43405</v>
      </c>
      <c r="C81" s="7">
        <v>54</v>
      </c>
      <c r="D81" s="7">
        <f t="shared" si="4"/>
        <v>0.89999999999999858</v>
      </c>
      <c r="E81" s="7">
        <f t="shared" si="3"/>
        <v>52.45000000000001</v>
      </c>
    </row>
    <row r="82" spans="2:5" x14ac:dyDescent="0.25">
      <c r="B82" s="2">
        <v>43435</v>
      </c>
      <c r="C82" s="7">
        <v>53.2</v>
      </c>
      <c r="D82" s="7">
        <f t="shared" si="4"/>
        <v>-0.79999999999999716</v>
      </c>
      <c r="E82" s="7">
        <f t="shared" si="3"/>
        <v>52.32500000000001</v>
      </c>
    </row>
    <row r="83" spans="2:5" x14ac:dyDescent="0.25">
      <c r="B83" s="2">
        <v>43466</v>
      </c>
      <c r="C83" s="7">
        <v>53.9</v>
      </c>
      <c r="D83" s="7">
        <f t="shared" si="4"/>
        <v>0.69999999999999574</v>
      </c>
      <c r="E83" s="7">
        <f t="shared" si="3"/>
        <v>52.449999999999996</v>
      </c>
    </row>
    <row r="84" spans="2:5" x14ac:dyDescent="0.25">
      <c r="B84" s="2">
        <v>43497</v>
      </c>
      <c r="C84" s="7">
        <v>54.3</v>
      </c>
      <c r="D84" s="7">
        <f t="shared" si="4"/>
        <v>0.39999999999999858</v>
      </c>
      <c r="E84" s="7">
        <f t="shared" si="3"/>
        <v>52.633333333333326</v>
      </c>
    </row>
    <row r="85" spans="2:5" x14ac:dyDescent="0.25">
      <c r="B85" s="2">
        <v>43525</v>
      </c>
      <c r="C85" s="7">
        <v>52.6</v>
      </c>
      <c r="D85" s="7">
        <f t="shared" si="4"/>
        <v>-1.6999999999999957</v>
      </c>
      <c r="E85" s="7">
        <f t="shared" si="3"/>
        <v>52.766666666666659</v>
      </c>
    </row>
    <row r="86" spans="2:5" x14ac:dyDescent="0.25">
      <c r="B86" s="2">
        <v>43556</v>
      </c>
      <c r="C86" s="7">
        <v>51.8</v>
      </c>
      <c r="D86" s="7">
        <f t="shared" si="4"/>
        <v>-0.80000000000000426</v>
      </c>
      <c r="E86" s="7">
        <f t="shared" si="3"/>
        <v>52.783333333333331</v>
      </c>
    </row>
    <row r="87" spans="2:5" x14ac:dyDescent="0.25">
      <c r="B87" s="2">
        <v>43586</v>
      </c>
      <c r="C87" s="7">
        <v>52.7</v>
      </c>
      <c r="D87" s="7">
        <f t="shared" si="4"/>
        <v>0.90000000000000568</v>
      </c>
      <c r="E87" s="7">
        <f t="shared" si="3"/>
        <v>52.908333333333331</v>
      </c>
    </row>
    <row r="88" spans="2:5" x14ac:dyDescent="0.25">
      <c r="B88" s="2">
        <v>43617</v>
      </c>
      <c r="C88" s="7">
        <v>52.1</v>
      </c>
      <c r="D88" s="7">
        <f t="shared" si="4"/>
        <v>-0.60000000000000142</v>
      </c>
      <c r="E88" s="7">
        <f t="shared" si="3"/>
        <v>52.824999999999996</v>
      </c>
    </row>
    <row r="89" spans="2:5" x14ac:dyDescent="0.25">
      <c r="B89" s="2">
        <v>43647</v>
      </c>
      <c r="C89" s="7">
        <v>52.5</v>
      </c>
      <c r="D89" s="7">
        <f t="shared" si="4"/>
        <v>0.39999999999999858</v>
      </c>
      <c r="E89" s="7">
        <f t="shared" si="3"/>
        <v>52.841666666666669</v>
      </c>
    </row>
    <row r="90" spans="2:5" x14ac:dyDescent="0.25">
      <c r="B90" s="2">
        <v>43678</v>
      </c>
      <c r="C90" s="7">
        <v>51.4</v>
      </c>
      <c r="D90" s="7">
        <f t="shared" si="4"/>
        <v>-1.1000000000000014</v>
      </c>
      <c r="E90" s="7">
        <f t="shared" si="3"/>
        <v>52.816666666666663</v>
      </c>
    </row>
    <row r="91" spans="2:5" x14ac:dyDescent="0.25">
      <c r="B91" s="2">
        <v>43709</v>
      </c>
      <c r="C91" s="7">
        <v>51.4</v>
      </c>
      <c r="D91" s="7">
        <f t="shared" si="4"/>
        <v>0</v>
      </c>
      <c r="E91" s="7">
        <f t="shared" si="3"/>
        <v>52.75</v>
      </c>
    </row>
    <row r="92" spans="2:5" x14ac:dyDescent="0.25">
      <c r="B92" s="2">
        <v>43739</v>
      </c>
      <c r="C92" s="7">
        <v>50.6</v>
      </c>
      <c r="D92" s="7">
        <f t="shared" si="4"/>
        <v>-0.79999999999999716</v>
      </c>
      <c r="E92" s="7">
        <f t="shared" si="3"/>
        <v>52.541666666666664</v>
      </c>
    </row>
    <row r="93" spans="2:5" x14ac:dyDescent="0.25">
      <c r="B93" s="2">
        <v>43770</v>
      </c>
      <c r="C93" s="7">
        <v>51.2</v>
      </c>
      <c r="D93" s="7">
        <f t="shared" si="4"/>
        <v>0.60000000000000142</v>
      </c>
      <c r="E93" s="7">
        <f t="shared" si="3"/>
        <v>52.308333333333337</v>
      </c>
    </row>
    <row r="94" spans="2:5" x14ac:dyDescent="0.25">
      <c r="B94" s="2">
        <v>43800</v>
      </c>
      <c r="C94" s="7">
        <v>52.7</v>
      </c>
      <c r="D94" s="7">
        <f>C94-C93</f>
        <v>1.5</v>
      </c>
      <c r="E94" s="7">
        <f>IF(ROW(A94)&lt;13,"",AVERAGEIFS($C$2:$C$5000,$B$2:$B$5000,"&gt;"&amp;EDATE(B94,-12),$B$2:$B$5000,"&lt;="&amp;B94))</f>
        <v>52.266666666666673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A75C2-A75C-4EAC-8824-831F7D6E343A}">
  <sheetPr codeName="Sheet19"/>
  <dimension ref="A1:G91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41091</v>
      </c>
      <c r="C2" s="7">
        <v>51.4</v>
      </c>
      <c r="E2" s="7" t="str">
        <f t="shared" ref="E2:E33" si="0">IF(ROW(A2)&lt;13,"",AVERAGEIFS($C$2:$C$5000,$B$2:$B$5000,"&gt;"&amp;EDATE(B2,-12),$B$2:$B$5000,"&lt;="&amp;B2))</f>
        <v/>
      </c>
      <c r="F2" s="13">
        <f>INDEX(Indonesia[% Change],ROWS(Indonesia[% Change]),1)</f>
        <v>1.2999999999999972</v>
      </c>
      <c r="G2" s="44">
        <f>INDEX(Indonesia[12 Mth Rolling Avg.],ROWS(Indonesia[12 Mth Rolling Avg.]),1)</f>
        <v>49.741666666666674</v>
      </c>
    </row>
    <row r="3" spans="1:7" x14ac:dyDescent="0.25">
      <c r="A3" t="s">
        <v>19</v>
      </c>
      <c r="B3" s="2">
        <v>41122</v>
      </c>
      <c r="C3" s="7">
        <v>51.6</v>
      </c>
      <c r="D3" s="7">
        <f>C3-C2</f>
        <v>0.20000000000000284</v>
      </c>
      <c r="E3" s="7" t="str">
        <f t="shared" si="0"/>
        <v/>
      </c>
    </row>
    <row r="4" spans="1:7" x14ac:dyDescent="0.25">
      <c r="A4" t="s">
        <v>19</v>
      </c>
      <c r="B4" s="2">
        <v>41153</v>
      </c>
      <c r="C4" s="7">
        <v>50.5</v>
      </c>
      <c r="D4" s="7">
        <f t="shared" ref="D4:D67" si="1">C4-C3</f>
        <v>-1.1000000000000014</v>
      </c>
      <c r="E4" s="7" t="str">
        <f t="shared" si="0"/>
        <v/>
      </c>
    </row>
    <row r="5" spans="1:7" x14ac:dyDescent="0.25">
      <c r="A5" t="s">
        <v>19</v>
      </c>
      <c r="B5" s="2">
        <v>41183</v>
      </c>
      <c r="C5" s="7">
        <v>51.9</v>
      </c>
      <c r="D5" s="7">
        <f t="shared" si="1"/>
        <v>1.3999999999999986</v>
      </c>
      <c r="E5" s="7" t="str">
        <f t="shared" si="0"/>
        <v/>
      </c>
    </row>
    <row r="6" spans="1:7" x14ac:dyDescent="0.25">
      <c r="A6" t="s">
        <v>19</v>
      </c>
      <c r="B6" s="2">
        <v>41214</v>
      </c>
      <c r="C6" s="7">
        <v>51.5</v>
      </c>
      <c r="D6" s="7">
        <f t="shared" si="1"/>
        <v>-0.39999999999999858</v>
      </c>
      <c r="E6" s="7" t="str">
        <f t="shared" si="0"/>
        <v/>
      </c>
    </row>
    <row r="7" spans="1:7" x14ac:dyDescent="0.25">
      <c r="A7" t="s">
        <v>19</v>
      </c>
      <c r="B7" s="2">
        <v>41244</v>
      </c>
      <c r="C7" s="7">
        <v>50.7</v>
      </c>
      <c r="D7" s="7">
        <f t="shared" si="1"/>
        <v>-0.79999999999999716</v>
      </c>
      <c r="E7" s="7" t="str">
        <f t="shared" si="0"/>
        <v/>
      </c>
    </row>
    <row r="8" spans="1:7" x14ac:dyDescent="0.25">
      <c r="A8" t="s">
        <v>19</v>
      </c>
      <c r="B8" s="2">
        <v>44154</v>
      </c>
      <c r="C8" s="7">
        <v>48.2</v>
      </c>
      <c r="D8" s="7">
        <f t="shared" si="1"/>
        <v>-2.5</v>
      </c>
      <c r="E8" s="7" t="str">
        <f t="shared" si="0"/>
        <v/>
      </c>
    </row>
    <row r="9" spans="1:7" x14ac:dyDescent="0.25">
      <c r="B9" s="2">
        <v>41306</v>
      </c>
      <c r="C9" s="7">
        <v>50.5</v>
      </c>
      <c r="D9" s="7">
        <f t="shared" si="1"/>
        <v>2.2999999999999972</v>
      </c>
      <c r="E9" s="7" t="str">
        <f t="shared" si="0"/>
        <v/>
      </c>
    </row>
    <row r="10" spans="1:7" x14ac:dyDescent="0.25">
      <c r="B10" s="2">
        <v>41334</v>
      </c>
      <c r="C10" s="7">
        <v>51.3</v>
      </c>
      <c r="D10" s="7">
        <f t="shared" si="1"/>
        <v>0.79999999999999716</v>
      </c>
      <c r="E10" s="7" t="str">
        <f t="shared" si="0"/>
        <v/>
      </c>
    </row>
    <row r="11" spans="1:7" x14ac:dyDescent="0.25">
      <c r="B11" s="2">
        <v>41365</v>
      </c>
      <c r="C11" s="7">
        <v>51.7</v>
      </c>
      <c r="D11" s="7">
        <f t="shared" si="1"/>
        <v>0.40000000000000568</v>
      </c>
      <c r="E11" s="7" t="str">
        <f t="shared" si="0"/>
        <v/>
      </c>
    </row>
    <row r="12" spans="1:7" x14ac:dyDescent="0.25">
      <c r="B12" s="2">
        <v>41395</v>
      </c>
      <c r="C12" s="7">
        <v>51.6</v>
      </c>
      <c r="D12" s="7">
        <f t="shared" si="1"/>
        <v>-0.10000000000000142</v>
      </c>
      <c r="E12" s="7" t="str">
        <f t="shared" si="0"/>
        <v/>
      </c>
    </row>
    <row r="13" spans="1:7" x14ac:dyDescent="0.25">
      <c r="B13" s="2">
        <v>41426</v>
      </c>
      <c r="C13" s="7">
        <v>51</v>
      </c>
      <c r="D13" s="7">
        <f t="shared" si="1"/>
        <v>-0.60000000000000142</v>
      </c>
      <c r="E13" s="7">
        <f t="shared" si="0"/>
        <v>51.245454545454542</v>
      </c>
    </row>
    <row r="14" spans="1:7" x14ac:dyDescent="0.25">
      <c r="B14" s="2">
        <v>41456</v>
      </c>
      <c r="C14" s="7">
        <v>50.7</v>
      </c>
      <c r="D14" s="7">
        <f t="shared" si="1"/>
        <v>-0.29999999999999716</v>
      </c>
      <c r="E14" s="7">
        <f t="shared" si="0"/>
        <v>51.18181818181818</v>
      </c>
    </row>
    <row r="15" spans="1:7" x14ac:dyDescent="0.25">
      <c r="B15" s="2">
        <v>41487</v>
      </c>
      <c r="C15" s="7">
        <v>58.5</v>
      </c>
      <c r="D15" s="7">
        <f t="shared" si="1"/>
        <v>7.7999999999999972</v>
      </c>
      <c r="E15" s="7">
        <f t="shared" si="0"/>
        <v>51.809090909090919</v>
      </c>
    </row>
    <row r="16" spans="1:7" x14ac:dyDescent="0.25">
      <c r="B16" s="2">
        <v>41518</v>
      </c>
      <c r="C16" s="7">
        <v>50.2</v>
      </c>
      <c r="D16" s="7">
        <f t="shared" si="1"/>
        <v>-8.2999999999999972</v>
      </c>
      <c r="E16" s="7">
        <f t="shared" si="0"/>
        <v>51.781818181818196</v>
      </c>
    </row>
    <row r="17" spans="2:5" x14ac:dyDescent="0.25">
      <c r="B17" s="2">
        <v>41548</v>
      </c>
      <c r="C17" s="7">
        <v>50.9</v>
      </c>
      <c r="D17" s="7">
        <f t="shared" si="1"/>
        <v>0.69999999999999574</v>
      </c>
      <c r="E17" s="7">
        <f t="shared" si="0"/>
        <v>51.690909090909095</v>
      </c>
    </row>
    <row r="18" spans="2:5" x14ac:dyDescent="0.25">
      <c r="B18" s="2">
        <v>41579</v>
      </c>
      <c r="C18" s="7">
        <v>50.3</v>
      </c>
      <c r="D18" s="7">
        <f t="shared" si="1"/>
        <v>-0.60000000000000142</v>
      </c>
      <c r="E18" s="7">
        <f t="shared" si="0"/>
        <v>51.581818181818171</v>
      </c>
    </row>
    <row r="19" spans="2:5" x14ac:dyDescent="0.25">
      <c r="B19" s="2">
        <v>41609</v>
      </c>
      <c r="C19" s="7">
        <v>50.9</v>
      </c>
      <c r="D19" s="7">
        <f t="shared" si="1"/>
        <v>0.60000000000000142</v>
      </c>
      <c r="E19" s="7">
        <f t="shared" si="0"/>
        <v>51.599999999999994</v>
      </c>
    </row>
    <row r="20" spans="2:5" x14ac:dyDescent="0.25">
      <c r="B20" s="2">
        <v>41640</v>
      </c>
      <c r="C20" s="7">
        <v>51</v>
      </c>
      <c r="D20" s="7">
        <f t="shared" si="1"/>
        <v>0.10000000000000142</v>
      </c>
      <c r="E20" s="7">
        <f t="shared" si="0"/>
        <v>51.54999999999999</v>
      </c>
    </row>
    <row r="21" spans="2:5" x14ac:dyDescent="0.25">
      <c r="B21" s="2">
        <v>41671</v>
      </c>
      <c r="C21" s="7">
        <v>50.5</v>
      </c>
      <c r="D21" s="7">
        <f t="shared" si="1"/>
        <v>-0.5</v>
      </c>
      <c r="E21" s="7">
        <f t="shared" si="0"/>
        <v>51.550000000000004</v>
      </c>
    </row>
    <row r="22" spans="2:5" x14ac:dyDescent="0.25">
      <c r="B22" s="2">
        <v>41699</v>
      </c>
      <c r="C22" s="7">
        <v>50.1</v>
      </c>
      <c r="D22" s="7">
        <f t="shared" si="1"/>
        <v>-0.39999999999999858</v>
      </c>
      <c r="E22" s="7">
        <f t="shared" si="0"/>
        <v>51.449999999999996</v>
      </c>
    </row>
    <row r="23" spans="2:5" x14ac:dyDescent="0.25">
      <c r="B23" s="2">
        <v>41730</v>
      </c>
      <c r="C23" s="7">
        <v>51.1</v>
      </c>
      <c r="D23" s="7">
        <f t="shared" si="1"/>
        <v>1</v>
      </c>
      <c r="E23" s="7">
        <f t="shared" si="0"/>
        <v>51.4</v>
      </c>
    </row>
    <row r="24" spans="2:5" x14ac:dyDescent="0.25">
      <c r="B24" s="2">
        <v>41760</v>
      </c>
      <c r="C24" s="7">
        <v>52.4</v>
      </c>
      <c r="D24" s="7">
        <f t="shared" si="1"/>
        <v>1.2999999999999972</v>
      </c>
      <c r="E24" s="7">
        <f t="shared" si="0"/>
        <v>51.466666666666661</v>
      </c>
    </row>
    <row r="25" spans="2:5" x14ac:dyDescent="0.25">
      <c r="B25" s="2">
        <v>41791</v>
      </c>
      <c r="C25" s="7">
        <v>52.7</v>
      </c>
      <c r="D25" s="7">
        <f t="shared" si="1"/>
        <v>0.30000000000000426</v>
      </c>
      <c r="E25" s="7">
        <f t="shared" si="0"/>
        <v>51.608333333333341</v>
      </c>
    </row>
    <row r="26" spans="2:5" x14ac:dyDescent="0.25">
      <c r="B26" s="2">
        <v>41821</v>
      </c>
      <c r="C26" s="7">
        <v>52.7</v>
      </c>
      <c r="D26" s="7">
        <f t="shared" si="1"/>
        <v>0</v>
      </c>
      <c r="E26" s="7">
        <f t="shared" si="0"/>
        <v>51.775000000000006</v>
      </c>
    </row>
    <row r="27" spans="2:5" x14ac:dyDescent="0.25">
      <c r="B27" s="2">
        <v>41852</v>
      </c>
      <c r="C27" s="7">
        <v>49.5</v>
      </c>
      <c r="D27" s="7">
        <f t="shared" si="1"/>
        <v>-3.2000000000000028</v>
      </c>
      <c r="E27" s="7">
        <f t="shared" si="0"/>
        <v>51.024999999999999</v>
      </c>
    </row>
    <row r="28" spans="2:5" x14ac:dyDescent="0.25">
      <c r="B28" s="2">
        <v>41883</v>
      </c>
      <c r="C28" s="7">
        <v>50.7</v>
      </c>
      <c r="D28" s="7">
        <f t="shared" si="1"/>
        <v>1.2000000000000028</v>
      </c>
      <c r="E28" s="7">
        <f t="shared" si="0"/>
        <v>51.06666666666667</v>
      </c>
    </row>
    <row r="29" spans="2:5" x14ac:dyDescent="0.25">
      <c r="B29" s="2">
        <v>41913</v>
      </c>
      <c r="C29" s="7">
        <v>49.2</v>
      </c>
      <c r="D29" s="7">
        <f t="shared" si="1"/>
        <v>-1.5</v>
      </c>
      <c r="E29" s="7">
        <f t="shared" si="0"/>
        <v>50.925000000000004</v>
      </c>
    </row>
    <row r="30" spans="2:5" x14ac:dyDescent="0.25">
      <c r="B30" s="2">
        <v>41944</v>
      </c>
      <c r="C30" s="7">
        <v>48</v>
      </c>
      <c r="D30" s="7">
        <f t="shared" si="1"/>
        <v>-1.2000000000000028</v>
      </c>
      <c r="E30" s="7">
        <f t="shared" si="0"/>
        <v>50.733333333333327</v>
      </c>
    </row>
    <row r="31" spans="2:5" x14ac:dyDescent="0.25">
      <c r="B31" s="2">
        <v>41974</v>
      </c>
      <c r="C31" s="7">
        <v>47.6</v>
      </c>
      <c r="D31" s="7">
        <f t="shared" si="1"/>
        <v>-0.39999999999999858</v>
      </c>
      <c r="E31" s="7">
        <f t="shared" si="0"/>
        <v>50.458333333333336</v>
      </c>
    </row>
    <row r="32" spans="2:5" x14ac:dyDescent="0.25">
      <c r="B32" s="2">
        <v>42005</v>
      </c>
      <c r="C32" s="7">
        <v>48.5</v>
      </c>
      <c r="D32" s="7">
        <f t="shared" si="1"/>
        <v>0.89999999999999858</v>
      </c>
      <c r="E32" s="7">
        <f t="shared" si="0"/>
        <v>50.25</v>
      </c>
    </row>
    <row r="33" spans="2:5" x14ac:dyDescent="0.25">
      <c r="B33" s="2">
        <v>42036</v>
      </c>
      <c r="C33" s="7">
        <v>47.5</v>
      </c>
      <c r="D33" s="7">
        <f t="shared" si="1"/>
        <v>-1</v>
      </c>
      <c r="E33" s="7">
        <f t="shared" si="0"/>
        <v>50</v>
      </c>
    </row>
    <row r="34" spans="2:5" x14ac:dyDescent="0.25">
      <c r="B34" s="2">
        <v>42064</v>
      </c>
      <c r="C34" s="7">
        <v>46.4</v>
      </c>
      <c r="D34" s="7">
        <f t="shared" si="1"/>
        <v>-1.1000000000000014</v>
      </c>
      <c r="E34" s="7">
        <f t="shared" ref="E34:E65" si="2">IF(ROW(A34)&lt;13,"",AVERAGEIFS($C$2:$C$5000,$B$2:$B$5000,"&gt;"&amp;EDATE(B34,-12),$B$2:$B$5000,"&lt;="&amp;B34))</f>
        <v>49.691666666666663</v>
      </c>
    </row>
    <row r="35" spans="2:5" x14ac:dyDescent="0.25">
      <c r="B35" s="2">
        <v>42095</v>
      </c>
      <c r="C35" s="7">
        <v>46.7</v>
      </c>
      <c r="D35" s="7">
        <f t="shared" si="1"/>
        <v>0.30000000000000426</v>
      </c>
      <c r="E35" s="7">
        <f t="shared" si="2"/>
        <v>49.32500000000001</v>
      </c>
    </row>
    <row r="36" spans="2:5" x14ac:dyDescent="0.25">
      <c r="B36" s="2">
        <v>42125</v>
      </c>
      <c r="C36" s="7">
        <v>47.1</v>
      </c>
      <c r="D36" s="7">
        <f t="shared" si="1"/>
        <v>0.39999999999999858</v>
      </c>
      <c r="E36" s="7">
        <f t="shared" si="2"/>
        <v>48.883333333333333</v>
      </c>
    </row>
    <row r="37" spans="2:5" x14ac:dyDescent="0.25">
      <c r="B37" s="2">
        <v>42156</v>
      </c>
      <c r="C37" s="7">
        <v>47.8</v>
      </c>
      <c r="D37" s="7">
        <f t="shared" si="1"/>
        <v>0.69999999999999574</v>
      </c>
      <c r="E37" s="7">
        <f t="shared" si="2"/>
        <v>48.474999999999994</v>
      </c>
    </row>
    <row r="38" spans="2:5" x14ac:dyDescent="0.25">
      <c r="B38" s="2">
        <v>42186</v>
      </c>
      <c r="C38" s="7">
        <v>47.3</v>
      </c>
      <c r="D38" s="7">
        <f t="shared" si="1"/>
        <v>-0.5</v>
      </c>
      <c r="E38" s="7">
        <f t="shared" si="2"/>
        <v>48.024999999999999</v>
      </c>
    </row>
    <row r="39" spans="2:5" x14ac:dyDescent="0.25">
      <c r="B39" s="2">
        <v>42217</v>
      </c>
      <c r="C39" s="7">
        <v>48.4</v>
      </c>
      <c r="D39" s="7">
        <f t="shared" si="1"/>
        <v>1.1000000000000014</v>
      </c>
      <c r="E39" s="7">
        <f t="shared" si="2"/>
        <v>47.93333333333333</v>
      </c>
    </row>
    <row r="40" spans="2:5" x14ac:dyDescent="0.25">
      <c r="B40" s="2">
        <v>42248</v>
      </c>
      <c r="C40" s="7">
        <v>47.4</v>
      </c>
      <c r="D40" s="7">
        <f t="shared" si="1"/>
        <v>-1</v>
      </c>
      <c r="E40" s="7">
        <f t="shared" si="2"/>
        <v>47.658333333333331</v>
      </c>
    </row>
    <row r="41" spans="2:5" x14ac:dyDescent="0.25">
      <c r="B41" s="2">
        <v>42278</v>
      </c>
      <c r="C41" s="7">
        <v>47.8</v>
      </c>
      <c r="D41" s="7">
        <f t="shared" si="1"/>
        <v>0.39999999999999858</v>
      </c>
      <c r="E41" s="7">
        <f t="shared" si="2"/>
        <v>47.541666666666664</v>
      </c>
    </row>
    <row r="42" spans="2:5" x14ac:dyDescent="0.25">
      <c r="B42" s="2">
        <v>42309</v>
      </c>
      <c r="C42" s="7">
        <v>46.9</v>
      </c>
      <c r="D42" s="7">
        <f t="shared" si="1"/>
        <v>-0.89999999999999858</v>
      </c>
      <c r="E42" s="7">
        <f t="shared" si="2"/>
        <v>47.449999999999996</v>
      </c>
    </row>
    <row r="43" spans="2:5" x14ac:dyDescent="0.25">
      <c r="B43" s="2">
        <v>42339</v>
      </c>
      <c r="C43" s="7">
        <v>47.8</v>
      </c>
      <c r="D43" s="7">
        <f t="shared" si="1"/>
        <v>0.89999999999999858</v>
      </c>
      <c r="E43" s="7">
        <f t="shared" si="2"/>
        <v>47.466666666666661</v>
      </c>
    </row>
    <row r="44" spans="2:5" x14ac:dyDescent="0.25">
      <c r="B44" s="2">
        <v>42370</v>
      </c>
      <c r="C44" s="7">
        <v>48.9</v>
      </c>
      <c r="D44" s="7">
        <f t="shared" si="1"/>
        <v>1.1000000000000014</v>
      </c>
      <c r="E44" s="7">
        <f t="shared" si="2"/>
        <v>47.499999999999993</v>
      </c>
    </row>
    <row r="45" spans="2:5" x14ac:dyDescent="0.25">
      <c r="B45" s="2">
        <v>42401</v>
      </c>
      <c r="C45" s="7">
        <v>48.7</v>
      </c>
      <c r="D45" s="7">
        <f t="shared" si="1"/>
        <v>-0.19999999999999574</v>
      </c>
      <c r="E45" s="7">
        <f t="shared" si="2"/>
        <v>47.6</v>
      </c>
    </row>
    <row r="46" spans="2:5" x14ac:dyDescent="0.25">
      <c r="B46" s="2">
        <v>42430</v>
      </c>
      <c r="C46" s="7">
        <v>50.6</v>
      </c>
      <c r="D46" s="7">
        <f t="shared" si="1"/>
        <v>1.8999999999999986</v>
      </c>
      <c r="E46" s="7">
        <f t="shared" si="2"/>
        <v>47.95000000000001</v>
      </c>
    </row>
    <row r="47" spans="2:5" x14ac:dyDescent="0.25">
      <c r="B47" s="2">
        <v>42461</v>
      </c>
      <c r="C47" s="7">
        <v>50.9</v>
      </c>
      <c r="D47" s="7">
        <f t="shared" si="1"/>
        <v>0.29999999999999716</v>
      </c>
      <c r="E47" s="7">
        <f t="shared" si="2"/>
        <v>48.29999999999999</v>
      </c>
    </row>
    <row r="48" spans="2:5" x14ac:dyDescent="0.25">
      <c r="B48" s="2">
        <v>42491</v>
      </c>
      <c r="C48" s="7">
        <v>50.6</v>
      </c>
      <c r="D48" s="7">
        <f t="shared" si="1"/>
        <v>-0.29999999999999716</v>
      </c>
      <c r="E48" s="7">
        <f t="shared" si="2"/>
        <v>48.591666666666669</v>
      </c>
    </row>
    <row r="49" spans="2:5" x14ac:dyDescent="0.25">
      <c r="B49" s="2">
        <v>42522</v>
      </c>
      <c r="C49" s="7">
        <v>51.9</v>
      </c>
      <c r="D49" s="7">
        <f t="shared" si="1"/>
        <v>1.2999999999999972</v>
      </c>
      <c r="E49" s="7">
        <f t="shared" si="2"/>
        <v>48.93333333333333</v>
      </c>
    </row>
    <row r="50" spans="2:5" x14ac:dyDescent="0.25">
      <c r="B50" s="2">
        <v>42552</v>
      </c>
      <c r="C50" s="7">
        <v>48.4</v>
      </c>
      <c r="D50" s="7">
        <f t="shared" si="1"/>
        <v>-3.5</v>
      </c>
      <c r="E50" s="7">
        <f t="shared" si="2"/>
        <v>49.024999999999999</v>
      </c>
    </row>
    <row r="51" spans="2:5" x14ac:dyDescent="0.25">
      <c r="B51" s="2">
        <v>42583</v>
      </c>
      <c r="C51" s="7">
        <v>50.4</v>
      </c>
      <c r="D51" s="7">
        <f t="shared" si="1"/>
        <v>2</v>
      </c>
      <c r="E51" s="7">
        <f t="shared" si="2"/>
        <v>49.191666666666663</v>
      </c>
    </row>
    <row r="52" spans="2:5" x14ac:dyDescent="0.25">
      <c r="B52" s="2">
        <v>42614</v>
      </c>
      <c r="C52" s="7">
        <v>50.9</v>
      </c>
      <c r="D52" s="7">
        <f t="shared" si="1"/>
        <v>0.5</v>
      </c>
      <c r="E52" s="7">
        <f t="shared" si="2"/>
        <v>49.483333333333327</v>
      </c>
    </row>
    <row r="53" spans="2:5" x14ac:dyDescent="0.25">
      <c r="B53" s="2">
        <v>42644</v>
      </c>
      <c r="C53" s="7">
        <v>48.7</v>
      </c>
      <c r="D53" s="7">
        <f t="shared" si="1"/>
        <v>-2.1999999999999957</v>
      </c>
      <c r="E53" s="7">
        <f t="shared" si="2"/>
        <v>49.558333333333337</v>
      </c>
    </row>
    <row r="54" spans="2:5" x14ac:dyDescent="0.25">
      <c r="B54" s="2">
        <v>42675</v>
      </c>
      <c r="C54" s="7">
        <v>49.7</v>
      </c>
      <c r="D54" s="7">
        <f t="shared" si="1"/>
        <v>1</v>
      </c>
      <c r="E54" s="7">
        <f t="shared" si="2"/>
        <v>49.791666666666664</v>
      </c>
    </row>
    <row r="55" spans="2:5" x14ac:dyDescent="0.25">
      <c r="B55" s="2">
        <v>42705</v>
      </c>
      <c r="C55" s="7">
        <v>49</v>
      </c>
      <c r="D55" s="7">
        <f t="shared" si="1"/>
        <v>-0.70000000000000284</v>
      </c>
      <c r="E55" s="7">
        <f t="shared" si="2"/>
        <v>49.891666666666659</v>
      </c>
    </row>
    <row r="56" spans="2:5" x14ac:dyDescent="0.25">
      <c r="B56" s="2">
        <v>42736</v>
      </c>
      <c r="C56" s="7">
        <v>50.4</v>
      </c>
      <c r="D56" s="7">
        <f t="shared" si="1"/>
        <v>1.3999999999999986</v>
      </c>
      <c r="E56" s="7">
        <f t="shared" si="2"/>
        <v>50.016666666666659</v>
      </c>
    </row>
    <row r="57" spans="2:5" x14ac:dyDescent="0.25">
      <c r="B57" s="2">
        <v>42767</v>
      </c>
      <c r="C57" s="7">
        <v>49.3</v>
      </c>
      <c r="D57" s="7">
        <f t="shared" si="1"/>
        <v>-1.1000000000000014</v>
      </c>
      <c r="E57" s="7">
        <f t="shared" si="2"/>
        <v>50.066666666666663</v>
      </c>
    </row>
    <row r="58" spans="2:5" x14ac:dyDescent="0.25">
      <c r="B58" s="2">
        <v>42795</v>
      </c>
      <c r="C58" s="7">
        <v>50.5</v>
      </c>
      <c r="D58" s="7">
        <f t="shared" si="1"/>
        <v>1.2000000000000028</v>
      </c>
      <c r="E58" s="7">
        <f t="shared" si="2"/>
        <v>50.05833333333333</v>
      </c>
    </row>
    <row r="59" spans="2:5" x14ac:dyDescent="0.25">
      <c r="B59" s="2">
        <v>42826</v>
      </c>
      <c r="C59" s="7">
        <v>51.2</v>
      </c>
      <c r="D59" s="7">
        <f t="shared" si="1"/>
        <v>0.70000000000000284</v>
      </c>
      <c r="E59" s="7">
        <f t="shared" si="2"/>
        <v>50.083333333333336</v>
      </c>
    </row>
    <row r="60" spans="2:5" x14ac:dyDescent="0.25">
      <c r="B60" s="2">
        <v>42856</v>
      </c>
      <c r="C60" s="7">
        <v>50.6</v>
      </c>
      <c r="D60" s="7">
        <f t="shared" si="1"/>
        <v>-0.60000000000000142</v>
      </c>
      <c r="E60" s="7">
        <f t="shared" si="2"/>
        <v>50.083333333333336</v>
      </c>
    </row>
    <row r="61" spans="2:5" x14ac:dyDescent="0.25">
      <c r="B61" s="2">
        <v>42887</v>
      </c>
      <c r="C61" s="7">
        <v>49.5</v>
      </c>
      <c r="D61" s="7">
        <f t="shared" si="1"/>
        <v>-1.1000000000000014</v>
      </c>
      <c r="E61" s="7">
        <f t="shared" si="2"/>
        <v>49.883333333333326</v>
      </c>
    </row>
    <row r="62" spans="2:5" x14ac:dyDescent="0.25">
      <c r="B62" s="2">
        <v>42917</v>
      </c>
      <c r="C62" s="7">
        <v>48.6</v>
      </c>
      <c r="D62" s="7">
        <f t="shared" si="1"/>
        <v>-0.89999999999999858</v>
      </c>
      <c r="E62" s="7">
        <f t="shared" si="2"/>
        <v>49.900000000000006</v>
      </c>
    </row>
    <row r="63" spans="2:5" x14ac:dyDescent="0.25">
      <c r="B63" s="2">
        <v>42948</v>
      </c>
      <c r="C63" s="7">
        <v>50.7</v>
      </c>
      <c r="D63" s="7">
        <f t="shared" si="1"/>
        <v>2.1000000000000014</v>
      </c>
      <c r="E63" s="7">
        <f t="shared" si="2"/>
        <v>49.925000000000004</v>
      </c>
    </row>
    <row r="64" spans="2:5" x14ac:dyDescent="0.25">
      <c r="B64" s="2">
        <v>42979</v>
      </c>
      <c r="C64" s="7">
        <v>50.4</v>
      </c>
      <c r="D64" s="7">
        <f t="shared" si="1"/>
        <v>-0.30000000000000426</v>
      </c>
      <c r="E64" s="7">
        <f t="shared" si="2"/>
        <v>49.883333333333333</v>
      </c>
    </row>
    <row r="65" spans="2:5" x14ac:dyDescent="0.25">
      <c r="B65" s="2">
        <v>43009</v>
      </c>
      <c r="C65" s="7">
        <v>50.1</v>
      </c>
      <c r="D65" s="7">
        <f t="shared" si="1"/>
        <v>-0.29999999999999716</v>
      </c>
      <c r="E65" s="7">
        <f t="shared" si="2"/>
        <v>50</v>
      </c>
    </row>
    <row r="66" spans="2:5" x14ac:dyDescent="0.25">
      <c r="B66" s="2">
        <v>43040</v>
      </c>
      <c r="C66" s="7">
        <v>50.4</v>
      </c>
      <c r="D66" s="7">
        <f t="shared" si="1"/>
        <v>0.29999999999999716</v>
      </c>
      <c r="E66" s="7">
        <f t="shared" ref="E66:E90" si="3">IF(ROW(A66)&lt;13,"",AVERAGEIFS($C$2:$C$5000,$B$2:$B$5000,"&gt;"&amp;EDATE(B66,-12),$B$2:$B$5000,"&lt;="&amp;B66))</f>
        <v>50.05833333333333</v>
      </c>
    </row>
    <row r="67" spans="2:5" x14ac:dyDescent="0.25">
      <c r="B67" s="2">
        <v>43070</v>
      </c>
      <c r="C67" s="7">
        <v>49.3</v>
      </c>
      <c r="D67" s="7">
        <f t="shared" si="1"/>
        <v>-1.1000000000000014</v>
      </c>
      <c r="E67" s="7">
        <f t="shared" si="3"/>
        <v>50.083333333333336</v>
      </c>
    </row>
    <row r="68" spans="2:5" x14ac:dyDescent="0.25">
      <c r="B68" s="2">
        <v>43101</v>
      </c>
      <c r="C68" s="7">
        <v>49.9</v>
      </c>
      <c r="D68" s="7">
        <f t="shared" ref="D68:D90" si="4">C68-C67</f>
        <v>0.60000000000000142</v>
      </c>
      <c r="E68" s="7">
        <f t="shared" si="3"/>
        <v>50.041666666666657</v>
      </c>
    </row>
    <row r="69" spans="2:5" x14ac:dyDescent="0.25">
      <c r="B69" s="2">
        <v>43132</v>
      </c>
      <c r="C69" s="7">
        <v>51.4</v>
      </c>
      <c r="D69" s="7">
        <f t="shared" si="4"/>
        <v>1.5</v>
      </c>
      <c r="E69" s="7">
        <f t="shared" si="3"/>
        <v>50.216666666666669</v>
      </c>
    </row>
    <row r="70" spans="2:5" x14ac:dyDescent="0.25">
      <c r="B70" s="2">
        <v>43160</v>
      </c>
      <c r="C70" s="7">
        <v>50.7</v>
      </c>
      <c r="D70" s="7">
        <f t="shared" si="4"/>
        <v>-0.69999999999999574</v>
      </c>
      <c r="E70" s="7">
        <f t="shared" si="3"/>
        <v>50.233333333333341</v>
      </c>
    </row>
    <row r="71" spans="2:5" x14ac:dyDescent="0.25">
      <c r="B71" s="2">
        <v>43191</v>
      </c>
      <c r="C71" s="7">
        <v>51.6</v>
      </c>
      <c r="D71" s="7">
        <f t="shared" si="4"/>
        <v>0.89999999999999858</v>
      </c>
      <c r="E71" s="7">
        <f t="shared" si="3"/>
        <v>50.266666666666659</v>
      </c>
    </row>
    <row r="72" spans="2:5" x14ac:dyDescent="0.25">
      <c r="B72" s="2">
        <v>43221</v>
      </c>
      <c r="C72" s="7">
        <v>51.7</v>
      </c>
      <c r="D72" s="7">
        <f t="shared" si="4"/>
        <v>0.10000000000000142</v>
      </c>
      <c r="E72" s="7">
        <f t="shared" si="3"/>
        <v>50.358333333333327</v>
      </c>
    </row>
    <row r="73" spans="2:5" x14ac:dyDescent="0.25">
      <c r="B73" s="2">
        <v>43252</v>
      </c>
      <c r="C73" s="7">
        <v>50.3</v>
      </c>
      <c r="D73" s="7">
        <f t="shared" si="4"/>
        <v>-1.4000000000000057</v>
      </c>
      <c r="E73" s="7">
        <f t="shared" si="3"/>
        <v>50.42499999999999</v>
      </c>
    </row>
    <row r="74" spans="2:5" x14ac:dyDescent="0.25">
      <c r="B74" s="2">
        <v>43282</v>
      </c>
      <c r="C74" s="7">
        <v>50.5</v>
      </c>
      <c r="D74" s="7">
        <f t="shared" si="4"/>
        <v>0.20000000000000284</v>
      </c>
      <c r="E74" s="7">
        <f t="shared" si="3"/>
        <v>50.583333333333321</v>
      </c>
    </row>
    <row r="75" spans="2:5" x14ac:dyDescent="0.25">
      <c r="B75" s="2">
        <v>43313</v>
      </c>
      <c r="C75" s="7">
        <v>51.9</v>
      </c>
      <c r="D75" s="7">
        <f t="shared" si="4"/>
        <v>1.3999999999999986</v>
      </c>
      <c r="E75" s="7">
        <f t="shared" si="3"/>
        <v>50.68333333333333</v>
      </c>
    </row>
    <row r="76" spans="2:5" x14ac:dyDescent="0.25">
      <c r="B76" s="2">
        <v>43344</v>
      </c>
      <c r="C76" s="7">
        <v>50.7</v>
      </c>
      <c r="D76" s="7">
        <f t="shared" si="4"/>
        <v>-1.1999999999999957</v>
      </c>
      <c r="E76" s="7">
        <f t="shared" si="3"/>
        <v>50.708333333333343</v>
      </c>
    </row>
    <row r="77" spans="2:5" x14ac:dyDescent="0.25">
      <c r="B77" s="2">
        <v>43374</v>
      </c>
      <c r="C77" s="7">
        <v>50.5</v>
      </c>
      <c r="D77" s="7">
        <f t="shared" si="4"/>
        <v>-0.20000000000000284</v>
      </c>
      <c r="E77" s="7">
        <f t="shared" si="3"/>
        <v>50.741666666666667</v>
      </c>
    </row>
    <row r="78" spans="2:5" x14ac:dyDescent="0.25">
      <c r="B78" s="2">
        <v>43405</v>
      </c>
      <c r="C78" s="7">
        <v>50.4</v>
      </c>
      <c r="D78" s="7">
        <f t="shared" si="4"/>
        <v>-0.10000000000000142</v>
      </c>
      <c r="E78" s="7">
        <f t="shared" si="3"/>
        <v>50.741666666666667</v>
      </c>
    </row>
    <row r="79" spans="2:5" x14ac:dyDescent="0.25">
      <c r="B79" s="2">
        <v>43435</v>
      </c>
      <c r="C79" s="7">
        <v>51.2</v>
      </c>
      <c r="D79" s="7">
        <f t="shared" si="4"/>
        <v>0.80000000000000426</v>
      </c>
      <c r="E79" s="7">
        <f t="shared" si="3"/>
        <v>50.900000000000006</v>
      </c>
    </row>
    <row r="80" spans="2:5" x14ac:dyDescent="0.25">
      <c r="B80" s="2">
        <v>43466</v>
      </c>
      <c r="C80" s="7">
        <v>49.9</v>
      </c>
      <c r="D80" s="7">
        <f t="shared" si="4"/>
        <v>-1.3000000000000043</v>
      </c>
      <c r="E80" s="7">
        <f t="shared" si="3"/>
        <v>50.9</v>
      </c>
    </row>
    <row r="81" spans="2:5" x14ac:dyDescent="0.25">
      <c r="B81" s="2">
        <v>43497</v>
      </c>
      <c r="C81" s="7">
        <v>50.1</v>
      </c>
      <c r="D81" s="7">
        <f t="shared" si="4"/>
        <v>0.20000000000000284</v>
      </c>
      <c r="E81" s="7">
        <f t="shared" si="3"/>
        <v>50.791666666666664</v>
      </c>
    </row>
    <row r="82" spans="2:5" x14ac:dyDescent="0.25">
      <c r="B82" s="2">
        <v>43525</v>
      </c>
      <c r="C82" s="7">
        <v>51.2</v>
      </c>
      <c r="D82" s="7">
        <f t="shared" si="4"/>
        <v>1.1000000000000014</v>
      </c>
      <c r="E82" s="7">
        <f t="shared" si="3"/>
        <v>50.833333333333336</v>
      </c>
    </row>
    <row r="83" spans="2:5" x14ac:dyDescent="0.25">
      <c r="B83" s="2">
        <v>43556</v>
      </c>
      <c r="C83" s="7">
        <v>50.4</v>
      </c>
      <c r="D83" s="7">
        <f t="shared" si="4"/>
        <v>-0.80000000000000426</v>
      </c>
      <c r="E83" s="7">
        <f t="shared" si="3"/>
        <v>50.733333333333327</v>
      </c>
    </row>
    <row r="84" spans="2:5" x14ac:dyDescent="0.25">
      <c r="B84" s="2">
        <v>43586</v>
      </c>
      <c r="C84" s="7">
        <v>51.6</v>
      </c>
      <c r="D84" s="7">
        <f t="shared" si="4"/>
        <v>1.2000000000000028</v>
      </c>
      <c r="E84" s="7">
        <f t="shared" si="3"/>
        <v>50.724999999999994</v>
      </c>
    </row>
    <row r="85" spans="2:5" x14ac:dyDescent="0.25">
      <c r="B85" s="2">
        <v>43617</v>
      </c>
      <c r="C85" s="7">
        <v>50.6</v>
      </c>
      <c r="D85" s="7">
        <f t="shared" si="4"/>
        <v>-1</v>
      </c>
      <c r="E85" s="7">
        <f t="shared" si="3"/>
        <v>50.75</v>
      </c>
    </row>
    <row r="86" spans="2:5" x14ac:dyDescent="0.25">
      <c r="B86" s="2">
        <v>43647</v>
      </c>
      <c r="C86" s="7">
        <v>49.6</v>
      </c>
      <c r="D86" s="7">
        <f t="shared" si="4"/>
        <v>-1</v>
      </c>
      <c r="E86" s="7">
        <f t="shared" si="3"/>
        <v>50.675000000000004</v>
      </c>
    </row>
    <row r="87" spans="2:5" x14ac:dyDescent="0.25">
      <c r="B87" s="2">
        <v>43678</v>
      </c>
      <c r="C87" s="7">
        <v>49</v>
      </c>
      <c r="D87" s="7">
        <f t="shared" si="4"/>
        <v>-0.60000000000000142</v>
      </c>
      <c r="E87" s="7">
        <f t="shared" si="3"/>
        <v>50.433333333333337</v>
      </c>
    </row>
    <row r="88" spans="2:5" x14ac:dyDescent="0.25">
      <c r="B88" s="2">
        <v>43709</v>
      </c>
      <c r="C88" s="7">
        <v>49.1</v>
      </c>
      <c r="D88" s="7">
        <f t="shared" si="4"/>
        <v>0.10000000000000142</v>
      </c>
      <c r="E88" s="7">
        <f t="shared" si="3"/>
        <v>50.300000000000004</v>
      </c>
    </row>
    <row r="89" spans="2:5" x14ac:dyDescent="0.25">
      <c r="B89" s="2">
        <v>43739</v>
      </c>
      <c r="C89" s="7">
        <v>47.7</v>
      </c>
      <c r="D89" s="7">
        <f t="shared" si="4"/>
        <v>-1.3999999999999986</v>
      </c>
      <c r="E89" s="7">
        <f t="shared" si="3"/>
        <v>50.06666666666667</v>
      </c>
    </row>
    <row r="90" spans="2:5" x14ac:dyDescent="0.25">
      <c r="B90" s="2">
        <v>43770</v>
      </c>
      <c r="C90" s="7">
        <v>48.2</v>
      </c>
      <c r="D90" s="7">
        <f t="shared" si="4"/>
        <v>0.5</v>
      </c>
      <c r="E90" s="7">
        <f t="shared" si="3"/>
        <v>49.883333333333347</v>
      </c>
    </row>
    <row r="91" spans="2:5" x14ac:dyDescent="0.25">
      <c r="B91" s="2">
        <v>43800</v>
      </c>
      <c r="C91" s="7">
        <v>49.5</v>
      </c>
      <c r="D91" s="7">
        <f>C91-C90</f>
        <v>1.2999999999999972</v>
      </c>
      <c r="E91" s="7">
        <f>IF(ROW(A91)&lt;13,"",AVERAGEIFS($C$2:$C$5000,$B$2:$B$5000,"&gt;"&amp;EDATE(B91,-12),$B$2:$B$5000,"&lt;="&amp;B91))</f>
        <v>49.741666666666674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64BC2-16C3-4FF0-A318-5392AFA0A1AF}">
  <sheetPr codeName="Sheet20"/>
  <dimension ref="A1:G99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40575</v>
      </c>
      <c r="C2" s="7">
        <v>55.1</v>
      </c>
      <c r="E2" s="7" t="str">
        <f t="shared" ref="E2:E33" si="0">IF(ROW(A2)&lt;13,"",AVERAGEIFS($C$2:$C$5000,$B$2:$B$5000,"&gt;"&amp;EDATE(B2,-12),$B$2:$B$5000,"&lt;="&amp;B2))</f>
        <v/>
      </c>
      <c r="F2" s="13">
        <f>INDEX(Ireland[% Change],ROWS(Ireland[% Change]),1)</f>
        <v>-0.20000000000000284</v>
      </c>
      <c r="G2" s="44">
        <f>INDEX(Ireland[12 Mth Rolling Avg.],ROWS(Ireland[12 Mth Rolling Avg.]),1)</f>
        <v>50.758333333333333</v>
      </c>
    </row>
    <row r="3" spans="1:7" x14ac:dyDescent="0.25">
      <c r="A3" t="s">
        <v>20</v>
      </c>
      <c r="B3" s="2">
        <v>40878</v>
      </c>
      <c r="C3" s="7">
        <v>49.8</v>
      </c>
      <c r="D3" s="7">
        <f>C3-C2</f>
        <v>-5.3000000000000043</v>
      </c>
      <c r="E3" s="7" t="str">
        <f t="shared" si="0"/>
        <v/>
      </c>
    </row>
    <row r="4" spans="1:7" x14ac:dyDescent="0.25">
      <c r="A4" t="s">
        <v>20</v>
      </c>
      <c r="B4" s="2">
        <v>40909</v>
      </c>
      <c r="C4" s="7">
        <v>48.2</v>
      </c>
      <c r="D4" s="7">
        <f t="shared" ref="D4:D67" si="1">C4-C3</f>
        <v>-1.5999999999999943</v>
      </c>
      <c r="E4" s="7" t="str">
        <f t="shared" si="0"/>
        <v/>
      </c>
    </row>
    <row r="5" spans="1:7" x14ac:dyDescent="0.25">
      <c r="A5" t="s">
        <v>20</v>
      </c>
      <c r="B5" s="2">
        <v>40940</v>
      </c>
      <c r="C5" s="7">
        <v>49.71</v>
      </c>
      <c r="D5" s="7">
        <f t="shared" si="1"/>
        <v>1.509999999999998</v>
      </c>
      <c r="E5" s="7" t="str">
        <f t="shared" si="0"/>
        <v/>
      </c>
    </row>
    <row r="6" spans="1:7" x14ac:dyDescent="0.25">
      <c r="A6" t="s">
        <v>20</v>
      </c>
      <c r="B6" s="2">
        <v>40969</v>
      </c>
      <c r="C6" s="7">
        <v>50.1</v>
      </c>
      <c r="D6" s="7">
        <f t="shared" si="1"/>
        <v>0.39000000000000057</v>
      </c>
      <c r="E6" s="7" t="str">
        <f t="shared" si="0"/>
        <v/>
      </c>
    </row>
    <row r="7" spans="1:7" x14ac:dyDescent="0.25">
      <c r="A7" t="s">
        <v>20</v>
      </c>
      <c r="B7" s="2">
        <v>41000</v>
      </c>
      <c r="C7" s="7">
        <v>48.6</v>
      </c>
      <c r="D7" s="7">
        <f t="shared" si="1"/>
        <v>-1.5</v>
      </c>
      <c r="E7" s="7" t="str">
        <f t="shared" si="0"/>
        <v/>
      </c>
    </row>
    <row r="8" spans="1:7" x14ac:dyDescent="0.25">
      <c r="A8" t="s">
        <v>20</v>
      </c>
      <c r="B8" s="2">
        <v>44154</v>
      </c>
      <c r="C8" s="7">
        <v>49.7</v>
      </c>
      <c r="D8" s="7">
        <f t="shared" si="1"/>
        <v>1.1000000000000014</v>
      </c>
      <c r="E8" s="7" t="str">
        <f t="shared" si="0"/>
        <v/>
      </c>
    </row>
    <row r="9" spans="1:7" x14ac:dyDescent="0.25">
      <c r="B9" s="2">
        <v>41061</v>
      </c>
      <c r="C9" s="7">
        <v>51.5</v>
      </c>
      <c r="D9" s="7">
        <f t="shared" si="1"/>
        <v>1.7999999999999972</v>
      </c>
      <c r="E9" s="7" t="str">
        <f t="shared" si="0"/>
        <v/>
      </c>
    </row>
    <row r="10" spans="1:7" x14ac:dyDescent="0.25">
      <c r="B10" s="2">
        <v>41091</v>
      </c>
      <c r="C10" s="7">
        <v>51.2</v>
      </c>
      <c r="D10" s="7">
        <f t="shared" si="1"/>
        <v>-0.29999999999999716</v>
      </c>
      <c r="E10" s="7" t="str">
        <f t="shared" si="0"/>
        <v/>
      </c>
    </row>
    <row r="11" spans="1:7" x14ac:dyDescent="0.25">
      <c r="B11" s="2">
        <v>41122</v>
      </c>
      <c r="C11" s="7">
        <v>53.1</v>
      </c>
      <c r="D11" s="7">
        <f t="shared" si="1"/>
        <v>1.8999999999999986</v>
      </c>
      <c r="E11" s="7" t="str">
        <f t="shared" si="0"/>
        <v/>
      </c>
    </row>
    <row r="12" spans="1:7" x14ac:dyDescent="0.25">
      <c r="B12" s="2">
        <v>41153</v>
      </c>
      <c r="C12" s="7">
        <v>53.9</v>
      </c>
      <c r="D12" s="7">
        <f t="shared" si="1"/>
        <v>0.79999999999999716</v>
      </c>
      <c r="E12" s="7" t="str">
        <f t="shared" si="0"/>
        <v/>
      </c>
    </row>
    <row r="13" spans="1:7" x14ac:dyDescent="0.25">
      <c r="B13" s="2">
        <v>41183</v>
      </c>
      <c r="C13" s="7">
        <v>50.9</v>
      </c>
      <c r="D13" s="7">
        <f t="shared" si="1"/>
        <v>-3</v>
      </c>
      <c r="E13" s="7">
        <f t="shared" si="0"/>
        <v>50.700999999999993</v>
      </c>
    </row>
    <row r="14" spans="1:7" x14ac:dyDescent="0.25">
      <c r="B14" s="2">
        <v>41214</v>
      </c>
      <c r="C14" s="7">
        <v>51.8</v>
      </c>
      <c r="D14" s="7">
        <f t="shared" si="1"/>
        <v>0.89999999999999858</v>
      </c>
      <c r="E14" s="7">
        <f t="shared" si="0"/>
        <v>50.800909090909087</v>
      </c>
    </row>
    <row r="15" spans="1:7" x14ac:dyDescent="0.25">
      <c r="B15" s="2">
        <v>41244</v>
      </c>
      <c r="C15" s="7">
        <v>52.1</v>
      </c>
      <c r="D15" s="7">
        <f t="shared" si="1"/>
        <v>0.30000000000000426</v>
      </c>
      <c r="E15" s="7">
        <f t="shared" si="0"/>
        <v>51.01</v>
      </c>
    </row>
    <row r="16" spans="1:7" x14ac:dyDescent="0.25">
      <c r="B16" s="2">
        <v>41275</v>
      </c>
      <c r="C16" s="7">
        <v>52.4</v>
      </c>
      <c r="D16" s="7">
        <f t="shared" si="1"/>
        <v>0.29999999999999716</v>
      </c>
      <c r="E16" s="7">
        <f t="shared" si="0"/>
        <v>51.391818181818174</v>
      </c>
    </row>
    <row r="17" spans="2:5" x14ac:dyDescent="0.25">
      <c r="B17" s="2">
        <v>41306</v>
      </c>
      <c r="C17" s="7">
        <v>51.4</v>
      </c>
      <c r="D17" s="7">
        <f t="shared" si="1"/>
        <v>-1</v>
      </c>
      <c r="E17" s="7">
        <f t="shared" si="0"/>
        <v>51.545454545454547</v>
      </c>
    </row>
    <row r="18" spans="2:5" x14ac:dyDescent="0.25">
      <c r="B18" s="2">
        <v>41334</v>
      </c>
      <c r="C18" s="7">
        <v>50.3</v>
      </c>
      <c r="D18" s="7">
        <f t="shared" si="1"/>
        <v>-1.1000000000000014</v>
      </c>
      <c r="E18" s="7">
        <f t="shared" si="0"/>
        <v>51.563636363636355</v>
      </c>
    </row>
    <row r="19" spans="2:5" x14ac:dyDescent="0.25">
      <c r="B19" s="2">
        <v>41365</v>
      </c>
      <c r="C19" s="7">
        <v>48.6</v>
      </c>
      <c r="D19" s="7">
        <f t="shared" si="1"/>
        <v>-1.6999999999999957</v>
      </c>
      <c r="E19" s="7">
        <f t="shared" si="0"/>
        <v>51.56363636363637</v>
      </c>
    </row>
    <row r="20" spans="2:5" x14ac:dyDescent="0.25">
      <c r="B20" s="2">
        <v>41395</v>
      </c>
      <c r="C20" s="7">
        <v>51.5</v>
      </c>
      <c r="D20" s="7">
        <f t="shared" si="1"/>
        <v>2.8999999999999986</v>
      </c>
      <c r="E20" s="7">
        <f t="shared" si="0"/>
        <v>51.558333333333337</v>
      </c>
    </row>
    <row r="21" spans="2:5" x14ac:dyDescent="0.25">
      <c r="B21" s="2">
        <v>41426</v>
      </c>
      <c r="C21" s="7">
        <v>49.7</v>
      </c>
      <c r="D21" s="7">
        <f t="shared" si="1"/>
        <v>-1.7999999999999972</v>
      </c>
      <c r="E21" s="7">
        <f t="shared" si="0"/>
        <v>51.408333333333339</v>
      </c>
    </row>
    <row r="22" spans="2:5" x14ac:dyDescent="0.25">
      <c r="B22" s="2">
        <v>41456</v>
      </c>
      <c r="C22" s="7">
        <v>49.7</v>
      </c>
      <c r="D22" s="7">
        <f t="shared" si="1"/>
        <v>0</v>
      </c>
      <c r="E22" s="7">
        <f t="shared" si="0"/>
        <v>51.283333333333339</v>
      </c>
    </row>
    <row r="23" spans="2:5" x14ac:dyDescent="0.25">
      <c r="B23" s="2">
        <v>41487</v>
      </c>
      <c r="C23" s="7">
        <v>52</v>
      </c>
      <c r="D23" s="7">
        <f t="shared" si="1"/>
        <v>2.2999999999999972</v>
      </c>
      <c r="E23" s="7">
        <f t="shared" si="0"/>
        <v>51.19166666666667</v>
      </c>
    </row>
    <row r="24" spans="2:5" x14ac:dyDescent="0.25">
      <c r="B24" s="2">
        <v>41518</v>
      </c>
      <c r="C24" s="7">
        <v>52.7</v>
      </c>
      <c r="D24" s="7">
        <f t="shared" si="1"/>
        <v>0.70000000000000284</v>
      </c>
      <c r="E24" s="7">
        <f t="shared" si="0"/>
        <v>51.091666666666669</v>
      </c>
    </row>
    <row r="25" spans="2:5" x14ac:dyDescent="0.25">
      <c r="B25" s="2">
        <v>41548</v>
      </c>
      <c r="C25" s="7">
        <v>54.9</v>
      </c>
      <c r="D25" s="7">
        <f t="shared" si="1"/>
        <v>2.1999999999999957</v>
      </c>
      <c r="E25" s="7">
        <f t="shared" si="0"/>
        <v>51.425000000000004</v>
      </c>
    </row>
    <row r="26" spans="2:5" x14ac:dyDescent="0.25">
      <c r="B26" s="2">
        <v>41579</v>
      </c>
      <c r="C26" s="7">
        <v>52.4</v>
      </c>
      <c r="D26" s="7">
        <f t="shared" si="1"/>
        <v>-2.5</v>
      </c>
      <c r="E26" s="7">
        <f t="shared" si="0"/>
        <v>51.474999999999994</v>
      </c>
    </row>
    <row r="27" spans="2:5" x14ac:dyDescent="0.25">
      <c r="B27" s="2">
        <v>41609</v>
      </c>
      <c r="C27" s="7">
        <v>53.5</v>
      </c>
      <c r="D27" s="7">
        <f t="shared" si="1"/>
        <v>1.1000000000000014</v>
      </c>
      <c r="E27" s="7">
        <f t="shared" si="0"/>
        <v>51.591666666666661</v>
      </c>
    </row>
    <row r="28" spans="2:5" x14ac:dyDescent="0.25">
      <c r="B28" s="2">
        <v>41640</v>
      </c>
      <c r="C28" s="7">
        <v>52.8</v>
      </c>
      <c r="D28" s="7">
        <f t="shared" si="1"/>
        <v>-0.70000000000000284</v>
      </c>
      <c r="E28" s="7">
        <f t="shared" si="0"/>
        <v>51.624999999999993</v>
      </c>
    </row>
    <row r="29" spans="2:5" x14ac:dyDescent="0.25">
      <c r="B29" s="2">
        <v>41671</v>
      </c>
      <c r="C29" s="7">
        <v>52.9</v>
      </c>
      <c r="D29" s="7">
        <f t="shared" si="1"/>
        <v>0.10000000000000142</v>
      </c>
      <c r="E29" s="7">
        <f t="shared" si="0"/>
        <v>51.749999999999993</v>
      </c>
    </row>
    <row r="30" spans="2:5" x14ac:dyDescent="0.25">
      <c r="B30" s="2">
        <v>41699</v>
      </c>
      <c r="C30" s="7">
        <v>55.5</v>
      </c>
      <c r="D30" s="7">
        <f t="shared" si="1"/>
        <v>2.6000000000000014</v>
      </c>
      <c r="E30" s="7">
        <f t="shared" si="0"/>
        <v>52.18333333333333</v>
      </c>
    </row>
    <row r="31" spans="2:5" x14ac:dyDescent="0.25">
      <c r="B31" s="2">
        <v>41730</v>
      </c>
      <c r="C31" s="7">
        <v>56.1</v>
      </c>
      <c r="D31" s="7">
        <f t="shared" si="1"/>
        <v>0.60000000000000142</v>
      </c>
      <c r="E31" s="7">
        <f t="shared" si="0"/>
        <v>52.808333333333337</v>
      </c>
    </row>
    <row r="32" spans="2:5" x14ac:dyDescent="0.25">
      <c r="B32" s="2">
        <v>41760</v>
      </c>
      <c r="C32" s="7">
        <v>55</v>
      </c>
      <c r="D32" s="7">
        <f t="shared" si="1"/>
        <v>-1.1000000000000014</v>
      </c>
      <c r="E32" s="7">
        <f t="shared" si="0"/>
        <v>53.099999999999994</v>
      </c>
    </row>
    <row r="33" spans="2:5" x14ac:dyDescent="0.25">
      <c r="B33" s="2">
        <v>41791</v>
      </c>
      <c r="C33" s="7">
        <v>55.3</v>
      </c>
      <c r="D33" s="7">
        <f t="shared" si="1"/>
        <v>0.29999999999999716</v>
      </c>
      <c r="E33" s="7">
        <f t="shared" si="0"/>
        <v>53.566666666666663</v>
      </c>
    </row>
    <row r="34" spans="2:5" x14ac:dyDescent="0.25">
      <c r="B34" s="2">
        <v>41821</v>
      </c>
      <c r="C34" s="7">
        <v>55.4</v>
      </c>
      <c r="D34" s="7">
        <f t="shared" si="1"/>
        <v>0.10000000000000142</v>
      </c>
      <c r="E34" s="7">
        <f t="shared" ref="E34:E65" si="2">IF(ROW(A34)&lt;13,"",AVERAGEIFS($C$2:$C$5000,$B$2:$B$5000,"&gt;"&amp;EDATE(B34,-12),$B$2:$B$5000,"&lt;="&amp;B34))</f>
        <v>54.041666666666657</v>
      </c>
    </row>
    <row r="35" spans="2:5" x14ac:dyDescent="0.25">
      <c r="B35" s="2">
        <v>41852</v>
      </c>
      <c r="C35" s="7">
        <v>57.3</v>
      </c>
      <c r="D35" s="7">
        <f t="shared" si="1"/>
        <v>1.8999999999999986</v>
      </c>
      <c r="E35" s="7">
        <f t="shared" si="2"/>
        <v>54.483333333333327</v>
      </c>
    </row>
    <row r="36" spans="2:5" x14ac:dyDescent="0.25">
      <c r="B36" s="2">
        <v>41883</v>
      </c>
      <c r="C36" s="7">
        <v>55.7</v>
      </c>
      <c r="D36" s="7">
        <f t="shared" si="1"/>
        <v>-1.5999999999999943</v>
      </c>
      <c r="E36" s="7">
        <f t="shared" si="2"/>
        <v>54.733333333333341</v>
      </c>
    </row>
    <row r="37" spans="2:5" x14ac:dyDescent="0.25">
      <c r="B37" s="2">
        <v>41913</v>
      </c>
      <c r="C37" s="7">
        <v>56.6</v>
      </c>
      <c r="D37" s="7">
        <f t="shared" si="1"/>
        <v>0.89999999999999858</v>
      </c>
      <c r="E37" s="7">
        <f t="shared" si="2"/>
        <v>54.875000000000007</v>
      </c>
    </row>
    <row r="38" spans="2:5" x14ac:dyDescent="0.25">
      <c r="B38" s="2">
        <v>41944</v>
      </c>
      <c r="C38" s="7">
        <v>56.2</v>
      </c>
      <c r="D38" s="7">
        <f t="shared" si="1"/>
        <v>-0.39999999999999858</v>
      </c>
      <c r="E38" s="7">
        <f t="shared" si="2"/>
        <v>55.19166666666667</v>
      </c>
    </row>
    <row r="39" spans="2:5" x14ac:dyDescent="0.25">
      <c r="B39" s="2">
        <v>41974</v>
      </c>
      <c r="C39" s="7">
        <v>56.9</v>
      </c>
      <c r="D39" s="7">
        <f t="shared" si="1"/>
        <v>0.69999999999999574</v>
      </c>
      <c r="E39" s="7">
        <f t="shared" si="2"/>
        <v>55.474999999999994</v>
      </c>
    </row>
    <row r="40" spans="2:5" x14ac:dyDescent="0.25">
      <c r="B40" s="2">
        <v>42005</v>
      </c>
      <c r="C40" s="7">
        <v>55.1</v>
      </c>
      <c r="D40" s="7">
        <f t="shared" si="1"/>
        <v>-1.7999999999999972</v>
      </c>
      <c r="E40" s="7">
        <f t="shared" si="2"/>
        <v>55.666666666666664</v>
      </c>
    </row>
    <row r="41" spans="2:5" x14ac:dyDescent="0.25">
      <c r="B41" s="2">
        <v>42036</v>
      </c>
      <c r="C41" s="7">
        <v>57.5</v>
      </c>
      <c r="D41" s="7">
        <f t="shared" si="1"/>
        <v>2.3999999999999986</v>
      </c>
      <c r="E41" s="7">
        <f t="shared" si="2"/>
        <v>56.050000000000004</v>
      </c>
    </row>
    <row r="42" spans="2:5" x14ac:dyDescent="0.25">
      <c r="B42" s="2">
        <v>42064</v>
      </c>
      <c r="C42" s="7">
        <v>56.8</v>
      </c>
      <c r="D42" s="7">
        <f t="shared" si="1"/>
        <v>-0.70000000000000284</v>
      </c>
      <c r="E42" s="7">
        <f t="shared" si="2"/>
        <v>56.158333333333324</v>
      </c>
    </row>
    <row r="43" spans="2:5" x14ac:dyDescent="0.25">
      <c r="B43" s="2">
        <v>42095</v>
      </c>
      <c r="C43" s="7">
        <v>55.8</v>
      </c>
      <c r="D43" s="7">
        <f t="shared" si="1"/>
        <v>-1</v>
      </c>
      <c r="E43" s="7">
        <f t="shared" si="2"/>
        <v>56.133333333333326</v>
      </c>
    </row>
    <row r="44" spans="2:5" x14ac:dyDescent="0.25">
      <c r="B44" s="2">
        <v>42125</v>
      </c>
      <c r="C44" s="7">
        <v>57.1</v>
      </c>
      <c r="D44" s="7">
        <f t="shared" si="1"/>
        <v>1.3000000000000043</v>
      </c>
      <c r="E44" s="7">
        <f t="shared" si="2"/>
        <v>56.30833333333333</v>
      </c>
    </row>
    <row r="45" spans="2:5" x14ac:dyDescent="0.25">
      <c r="B45" s="2">
        <v>42156</v>
      </c>
      <c r="C45" s="7">
        <v>54.6</v>
      </c>
      <c r="D45" s="7">
        <f t="shared" si="1"/>
        <v>-2.5</v>
      </c>
      <c r="E45" s="7">
        <f t="shared" si="2"/>
        <v>56.25</v>
      </c>
    </row>
    <row r="46" spans="2:5" x14ac:dyDescent="0.25">
      <c r="B46" s="2">
        <v>42186</v>
      </c>
      <c r="C46" s="7">
        <v>56.7</v>
      </c>
      <c r="D46" s="7">
        <f t="shared" si="1"/>
        <v>2.1000000000000014</v>
      </c>
      <c r="E46" s="7">
        <f t="shared" si="2"/>
        <v>56.358333333333341</v>
      </c>
    </row>
    <row r="47" spans="2:5" x14ac:dyDescent="0.25">
      <c r="B47" s="2">
        <v>42217</v>
      </c>
      <c r="C47" s="7">
        <v>53.6</v>
      </c>
      <c r="D47" s="7">
        <f t="shared" si="1"/>
        <v>-3.1000000000000014</v>
      </c>
      <c r="E47" s="7">
        <f t="shared" si="2"/>
        <v>56.050000000000011</v>
      </c>
    </row>
    <row r="48" spans="2:5" x14ac:dyDescent="0.25">
      <c r="B48" s="2">
        <v>42248</v>
      </c>
      <c r="C48" s="7">
        <v>53.8</v>
      </c>
      <c r="D48" s="7">
        <f t="shared" si="1"/>
        <v>0.19999999999999574</v>
      </c>
      <c r="E48" s="7">
        <f t="shared" si="2"/>
        <v>55.891666666666673</v>
      </c>
    </row>
    <row r="49" spans="2:5" x14ac:dyDescent="0.25">
      <c r="B49" s="2">
        <v>42278</v>
      </c>
      <c r="C49" s="7">
        <v>53.6</v>
      </c>
      <c r="D49" s="7">
        <f t="shared" si="1"/>
        <v>-0.19999999999999574</v>
      </c>
      <c r="E49" s="7">
        <f t="shared" si="2"/>
        <v>55.641666666666673</v>
      </c>
    </row>
    <row r="50" spans="2:5" x14ac:dyDescent="0.25">
      <c r="B50" s="2">
        <v>42309</v>
      </c>
      <c r="C50" s="7">
        <v>53.3</v>
      </c>
      <c r="D50" s="7">
        <f t="shared" si="1"/>
        <v>-0.30000000000000426</v>
      </c>
      <c r="E50" s="7">
        <f t="shared" si="2"/>
        <v>55.400000000000006</v>
      </c>
    </row>
    <row r="51" spans="2:5" x14ac:dyDescent="0.25">
      <c r="B51" s="2">
        <v>42339</v>
      </c>
      <c r="C51" s="7">
        <v>54.2</v>
      </c>
      <c r="D51" s="7">
        <f t="shared" si="1"/>
        <v>0.90000000000000568</v>
      </c>
      <c r="E51" s="7">
        <f t="shared" si="2"/>
        <v>55.175000000000004</v>
      </c>
    </row>
    <row r="52" spans="2:5" x14ac:dyDescent="0.25">
      <c r="B52" s="2">
        <v>42370</v>
      </c>
      <c r="C52" s="7">
        <v>54.3</v>
      </c>
      <c r="D52" s="7">
        <f t="shared" si="1"/>
        <v>9.9999999999994316E-2</v>
      </c>
      <c r="E52" s="7">
        <f t="shared" si="2"/>
        <v>55.108333333333341</v>
      </c>
    </row>
    <row r="53" spans="2:5" x14ac:dyDescent="0.25">
      <c r="B53" s="2">
        <v>42401</v>
      </c>
      <c r="C53" s="7">
        <v>52.9</v>
      </c>
      <c r="D53" s="7">
        <f t="shared" si="1"/>
        <v>-1.3999999999999986</v>
      </c>
      <c r="E53" s="7">
        <f t="shared" si="2"/>
        <v>54.725000000000001</v>
      </c>
    </row>
    <row r="54" spans="2:5" x14ac:dyDescent="0.25">
      <c r="B54" s="2">
        <v>42430</v>
      </c>
      <c r="C54" s="7">
        <v>54.9</v>
      </c>
      <c r="D54" s="7">
        <f t="shared" si="1"/>
        <v>2</v>
      </c>
      <c r="E54" s="7">
        <f t="shared" si="2"/>
        <v>54.566666666666663</v>
      </c>
    </row>
    <row r="55" spans="2:5" x14ac:dyDescent="0.25">
      <c r="B55" s="2">
        <v>42461</v>
      </c>
      <c r="C55" s="7">
        <v>52.6</v>
      </c>
      <c r="D55" s="7">
        <f t="shared" si="1"/>
        <v>-2.2999999999999972</v>
      </c>
      <c r="E55" s="7">
        <f t="shared" si="2"/>
        <v>54.300000000000004</v>
      </c>
    </row>
    <row r="56" spans="2:5" x14ac:dyDescent="0.25">
      <c r="B56" s="2">
        <v>42491</v>
      </c>
      <c r="C56" s="7">
        <v>51.5</v>
      </c>
      <c r="D56" s="7">
        <f t="shared" si="1"/>
        <v>-1.1000000000000014</v>
      </c>
      <c r="E56" s="7">
        <f t="shared" si="2"/>
        <v>53.833333333333336</v>
      </c>
    </row>
    <row r="57" spans="2:5" x14ac:dyDescent="0.25">
      <c r="B57" s="2">
        <v>42522</v>
      </c>
      <c r="C57" s="7">
        <v>53</v>
      </c>
      <c r="D57" s="7">
        <f t="shared" si="1"/>
        <v>1.5</v>
      </c>
      <c r="E57" s="7">
        <f t="shared" si="2"/>
        <v>53.699999999999996</v>
      </c>
    </row>
    <row r="58" spans="2:5" x14ac:dyDescent="0.25">
      <c r="B58" s="2">
        <v>42552</v>
      </c>
      <c r="C58" s="7">
        <v>50.2</v>
      </c>
      <c r="D58" s="7">
        <f t="shared" si="1"/>
        <v>-2.7999999999999972</v>
      </c>
      <c r="E58" s="7">
        <f t="shared" si="2"/>
        <v>53.158333333333339</v>
      </c>
    </row>
    <row r="59" spans="2:5" x14ac:dyDescent="0.25">
      <c r="B59" s="2">
        <v>42583</v>
      </c>
      <c r="C59" s="7">
        <v>51.7</v>
      </c>
      <c r="D59" s="7">
        <f t="shared" si="1"/>
        <v>1.5</v>
      </c>
      <c r="E59" s="7">
        <f t="shared" si="2"/>
        <v>53</v>
      </c>
    </row>
    <row r="60" spans="2:5" x14ac:dyDescent="0.25">
      <c r="B60" s="2">
        <v>42614</v>
      </c>
      <c r="C60" s="7">
        <v>51.3</v>
      </c>
      <c r="D60" s="7">
        <f t="shared" si="1"/>
        <v>-0.40000000000000568</v>
      </c>
      <c r="E60" s="7">
        <f t="shared" si="2"/>
        <v>52.791666666666664</v>
      </c>
    </row>
    <row r="61" spans="2:5" x14ac:dyDescent="0.25">
      <c r="B61" s="2">
        <v>42644</v>
      </c>
      <c r="C61" s="7">
        <v>52.1</v>
      </c>
      <c r="D61" s="7">
        <f t="shared" si="1"/>
        <v>0.80000000000000426</v>
      </c>
      <c r="E61" s="7">
        <f t="shared" si="2"/>
        <v>52.666666666666664</v>
      </c>
    </row>
    <row r="62" spans="2:5" x14ac:dyDescent="0.25">
      <c r="B62" s="2">
        <v>42675</v>
      </c>
      <c r="C62" s="7">
        <v>53.7</v>
      </c>
      <c r="D62" s="7">
        <f t="shared" si="1"/>
        <v>1.6000000000000014</v>
      </c>
      <c r="E62" s="7">
        <f t="shared" si="2"/>
        <v>52.70000000000001</v>
      </c>
    </row>
    <row r="63" spans="2:5" x14ac:dyDescent="0.25">
      <c r="B63" s="2">
        <v>42705</v>
      </c>
      <c r="C63" s="7">
        <v>55.7</v>
      </c>
      <c r="D63" s="7">
        <f t="shared" si="1"/>
        <v>2</v>
      </c>
      <c r="E63" s="7">
        <f t="shared" si="2"/>
        <v>52.82500000000001</v>
      </c>
    </row>
    <row r="64" spans="2:5" x14ac:dyDescent="0.25">
      <c r="B64" s="2">
        <v>42736</v>
      </c>
      <c r="C64" s="7">
        <v>55.5</v>
      </c>
      <c r="D64" s="7">
        <f t="shared" si="1"/>
        <v>-0.20000000000000284</v>
      </c>
      <c r="E64" s="7">
        <f t="shared" si="2"/>
        <v>52.925000000000004</v>
      </c>
    </row>
    <row r="65" spans="2:5" x14ac:dyDescent="0.25">
      <c r="B65" s="2">
        <v>42767</v>
      </c>
      <c r="C65" s="7">
        <v>53.8</v>
      </c>
      <c r="D65" s="7">
        <f t="shared" si="1"/>
        <v>-1.7000000000000028</v>
      </c>
      <c r="E65" s="7">
        <f t="shared" si="2"/>
        <v>53</v>
      </c>
    </row>
    <row r="66" spans="2:5" x14ac:dyDescent="0.25">
      <c r="B66" s="2">
        <v>42795</v>
      </c>
      <c r="C66" s="7">
        <v>53.6</v>
      </c>
      <c r="D66" s="7">
        <f t="shared" si="1"/>
        <v>-0.19999999999999574</v>
      </c>
      <c r="E66" s="7">
        <f t="shared" ref="E66:E98" si="3">IF(ROW(A66)&lt;13,"",AVERAGEIFS($C$2:$C$5000,$B$2:$B$5000,"&gt;"&amp;EDATE(B66,-12),$B$2:$B$5000,"&lt;="&amp;B66))</f>
        <v>52.891666666666659</v>
      </c>
    </row>
    <row r="67" spans="2:5" x14ac:dyDescent="0.25">
      <c r="B67" s="2">
        <v>42826</v>
      </c>
      <c r="C67" s="7">
        <v>55</v>
      </c>
      <c r="D67" s="7">
        <f t="shared" si="1"/>
        <v>1.3999999999999986</v>
      </c>
      <c r="E67" s="7">
        <f t="shared" si="3"/>
        <v>53.091666666666669</v>
      </c>
    </row>
    <row r="68" spans="2:5" x14ac:dyDescent="0.25">
      <c r="B68" s="2">
        <v>42856</v>
      </c>
      <c r="C68" s="7">
        <v>55.9</v>
      </c>
      <c r="D68" s="7">
        <f t="shared" ref="D68:D98" si="4">C68-C67</f>
        <v>0.89999999999999858</v>
      </c>
      <c r="E68" s="7">
        <f t="shared" si="3"/>
        <v>53.458333333333336</v>
      </c>
    </row>
    <row r="69" spans="2:5" x14ac:dyDescent="0.25">
      <c r="B69" s="2">
        <v>42887</v>
      </c>
      <c r="C69" s="7">
        <v>56</v>
      </c>
      <c r="D69" s="7">
        <f t="shared" si="4"/>
        <v>0.10000000000000142</v>
      </c>
      <c r="E69" s="7">
        <f t="shared" si="3"/>
        <v>53.708333333333336</v>
      </c>
    </row>
    <row r="70" spans="2:5" x14ac:dyDescent="0.25">
      <c r="B70" s="2">
        <v>42917</v>
      </c>
      <c r="C70" s="7">
        <v>54.6</v>
      </c>
      <c r="D70" s="7">
        <f t="shared" si="4"/>
        <v>-1.3999999999999986</v>
      </c>
      <c r="E70" s="7">
        <f t="shared" si="3"/>
        <v>54.07500000000001</v>
      </c>
    </row>
    <row r="71" spans="2:5" x14ac:dyDescent="0.25">
      <c r="B71" s="2">
        <v>42948</v>
      </c>
      <c r="C71" s="7">
        <v>56.1</v>
      </c>
      <c r="D71" s="7">
        <f t="shared" si="4"/>
        <v>1.5</v>
      </c>
      <c r="E71" s="7">
        <f t="shared" si="3"/>
        <v>54.44166666666667</v>
      </c>
    </row>
    <row r="72" spans="2:5" x14ac:dyDescent="0.25">
      <c r="B72" s="2">
        <v>42979</v>
      </c>
      <c r="C72" s="7">
        <v>55.4</v>
      </c>
      <c r="D72" s="7">
        <f t="shared" si="4"/>
        <v>-0.70000000000000284</v>
      </c>
      <c r="E72" s="7">
        <f t="shared" si="3"/>
        <v>54.783333333333331</v>
      </c>
    </row>
    <row r="73" spans="2:5" x14ac:dyDescent="0.25">
      <c r="B73" s="2">
        <v>43009</v>
      </c>
      <c r="C73" s="7">
        <v>54.4</v>
      </c>
      <c r="D73" s="7">
        <f t="shared" si="4"/>
        <v>-1</v>
      </c>
      <c r="E73" s="7">
        <f t="shared" si="3"/>
        <v>54.974999999999994</v>
      </c>
    </row>
    <row r="74" spans="2:5" x14ac:dyDescent="0.25">
      <c r="B74" s="2">
        <v>43040</v>
      </c>
      <c r="C74" s="7">
        <v>58.1</v>
      </c>
      <c r="D74" s="7">
        <f t="shared" si="4"/>
        <v>3.7000000000000028</v>
      </c>
      <c r="E74" s="7">
        <f t="shared" si="3"/>
        <v>55.341666666666669</v>
      </c>
    </row>
    <row r="75" spans="2:5" x14ac:dyDescent="0.25">
      <c r="B75" s="2">
        <v>43070</v>
      </c>
      <c r="C75" s="7">
        <v>59.1</v>
      </c>
      <c r="D75" s="7">
        <f t="shared" si="4"/>
        <v>1</v>
      </c>
      <c r="E75" s="7">
        <f t="shared" si="3"/>
        <v>55.625000000000007</v>
      </c>
    </row>
    <row r="76" spans="2:5" x14ac:dyDescent="0.25">
      <c r="B76" s="2">
        <v>43101</v>
      </c>
      <c r="C76" s="7">
        <v>57.6</v>
      </c>
      <c r="D76" s="7">
        <f t="shared" si="4"/>
        <v>-1.5</v>
      </c>
      <c r="E76" s="7">
        <f t="shared" si="3"/>
        <v>55.800000000000004</v>
      </c>
    </row>
    <row r="77" spans="2:5" x14ac:dyDescent="0.25">
      <c r="B77" s="2">
        <v>43132</v>
      </c>
      <c r="C77" s="7">
        <v>56.2</v>
      </c>
      <c r="D77" s="7">
        <f t="shared" si="4"/>
        <v>-1.3999999999999986</v>
      </c>
      <c r="E77" s="7">
        <f t="shared" si="3"/>
        <v>56.000000000000007</v>
      </c>
    </row>
    <row r="78" spans="2:5" x14ac:dyDescent="0.25">
      <c r="B78" s="2">
        <v>43160</v>
      </c>
      <c r="C78" s="7">
        <v>54.1</v>
      </c>
      <c r="D78" s="7">
        <f t="shared" si="4"/>
        <v>-2.1000000000000014</v>
      </c>
      <c r="E78" s="7">
        <f t="shared" si="3"/>
        <v>56.041666666666679</v>
      </c>
    </row>
    <row r="79" spans="2:5" x14ac:dyDescent="0.25">
      <c r="B79" s="2">
        <v>43191</v>
      </c>
      <c r="C79" s="7">
        <v>55.3</v>
      </c>
      <c r="D79" s="7">
        <f t="shared" si="4"/>
        <v>1.1999999999999957</v>
      </c>
      <c r="E79" s="7">
        <f t="shared" si="3"/>
        <v>56.06666666666667</v>
      </c>
    </row>
    <row r="80" spans="2:5" x14ac:dyDescent="0.25">
      <c r="B80" s="2">
        <v>43221</v>
      </c>
      <c r="C80" s="7">
        <v>55.4</v>
      </c>
      <c r="D80" s="7">
        <f t="shared" si="4"/>
        <v>0.10000000000000142</v>
      </c>
      <c r="E80" s="7">
        <f t="shared" si="3"/>
        <v>56.024999999999999</v>
      </c>
    </row>
    <row r="81" spans="2:5" x14ac:dyDescent="0.25">
      <c r="B81" s="2">
        <v>43252</v>
      </c>
      <c r="C81" s="7">
        <v>56.6</v>
      </c>
      <c r="D81" s="7">
        <f t="shared" si="4"/>
        <v>1.2000000000000028</v>
      </c>
      <c r="E81" s="7">
        <f t="shared" si="3"/>
        <v>56.07500000000001</v>
      </c>
    </row>
    <row r="82" spans="2:5" x14ac:dyDescent="0.25">
      <c r="B82" s="2">
        <v>43282</v>
      </c>
      <c r="C82" s="7">
        <v>56.3</v>
      </c>
      <c r="D82" s="7">
        <f t="shared" si="4"/>
        <v>-0.30000000000000426</v>
      </c>
      <c r="E82" s="7">
        <f t="shared" si="3"/>
        <v>56.216666666666669</v>
      </c>
    </row>
    <row r="83" spans="2:5" x14ac:dyDescent="0.25">
      <c r="B83" s="2">
        <v>43313</v>
      </c>
      <c r="C83" s="7">
        <v>57.5</v>
      </c>
      <c r="D83" s="7">
        <f t="shared" si="4"/>
        <v>1.2000000000000028</v>
      </c>
      <c r="E83" s="7">
        <f t="shared" si="3"/>
        <v>56.333333333333336</v>
      </c>
    </row>
    <row r="84" spans="2:5" x14ac:dyDescent="0.25">
      <c r="B84" s="2">
        <v>43344</v>
      </c>
      <c r="C84" s="7">
        <v>56.3</v>
      </c>
      <c r="D84" s="7">
        <f t="shared" si="4"/>
        <v>-1.2000000000000028</v>
      </c>
      <c r="E84" s="7">
        <f t="shared" si="3"/>
        <v>56.408333333333331</v>
      </c>
    </row>
    <row r="85" spans="2:5" x14ac:dyDescent="0.25">
      <c r="B85" s="2">
        <v>43374</v>
      </c>
      <c r="C85" s="7">
        <v>54.9</v>
      </c>
      <c r="D85" s="7">
        <f t="shared" si="4"/>
        <v>-1.3999999999999986</v>
      </c>
      <c r="E85" s="7">
        <f t="shared" si="3"/>
        <v>56.449999999999996</v>
      </c>
    </row>
    <row r="86" spans="2:5" x14ac:dyDescent="0.25">
      <c r="B86" s="2">
        <v>43405</v>
      </c>
      <c r="C86" s="7">
        <v>55.4</v>
      </c>
      <c r="D86" s="7">
        <f t="shared" si="4"/>
        <v>0.5</v>
      </c>
      <c r="E86" s="7">
        <f t="shared" si="3"/>
        <v>56.224999999999994</v>
      </c>
    </row>
    <row r="87" spans="2:5" x14ac:dyDescent="0.25">
      <c r="B87" s="2">
        <v>43435</v>
      </c>
      <c r="C87" s="7">
        <v>54.5</v>
      </c>
      <c r="D87" s="7">
        <f t="shared" si="4"/>
        <v>-0.89999999999999858</v>
      </c>
      <c r="E87" s="7">
        <f t="shared" si="3"/>
        <v>55.841666666666669</v>
      </c>
    </row>
    <row r="88" spans="2:5" x14ac:dyDescent="0.25">
      <c r="B88" s="2">
        <v>43466</v>
      </c>
      <c r="C88" s="7">
        <v>52.6</v>
      </c>
      <c r="D88" s="7">
        <f t="shared" si="4"/>
        <v>-1.8999999999999986</v>
      </c>
      <c r="E88" s="7">
        <f t="shared" si="3"/>
        <v>55.425000000000004</v>
      </c>
    </row>
    <row r="89" spans="2:5" x14ac:dyDescent="0.25">
      <c r="B89" s="2">
        <v>43497</v>
      </c>
      <c r="C89" s="7">
        <v>54</v>
      </c>
      <c r="D89" s="7">
        <f t="shared" si="4"/>
        <v>1.3999999999999986</v>
      </c>
      <c r="E89" s="7">
        <f t="shared" si="3"/>
        <v>55.241666666666667</v>
      </c>
    </row>
    <row r="90" spans="2:5" x14ac:dyDescent="0.25">
      <c r="B90" s="2">
        <v>43525</v>
      </c>
      <c r="C90" s="7">
        <v>53.9</v>
      </c>
      <c r="D90" s="7">
        <f t="shared" si="4"/>
        <v>-0.10000000000000142</v>
      </c>
      <c r="E90" s="7">
        <f t="shared" si="3"/>
        <v>55.224999999999994</v>
      </c>
    </row>
    <row r="91" spans="2:5" x14ac:dyDescent="0.25">
      <c r="B91" s="2">
        <v>43556</v>
      </c>
      <c r="C91" s="7">
        <v>52.5</v>
      </c>
      <c r="D91" s="7">
        <f t="shared" si="4"/>
        <v>-1.3999999999999986</v>
      </c>
      <c r="E91" s="7">
        <f t="shared" si="3"/>
        <v>54.991666666666667</v>
      </c>
    </row>
    <row r="92" spans="2:5" x14ac:dyDescent="0.25">
      <c r="B92" s="2">
        <v>43586</v>
      </c>
      <c r="C92" s="7">
        <v>50.4</v>
      </c>
      <c r="D92" s="7">
        <f t="shared" si="4"/>
        <v>-2.1000000000000014</v>
      </c>
      <c r="E92" s="7">
        <f t="shared" si="3"/>
        <v>54.574999999999996</v>
      </c>
    </row>
    <row r="93" spans="2:5" x14ac:dyDescent="0.25">
      <c r="B93" s="2">
        <v>43617</v>
      </c>
      <c r="C93" s="7">
        <v>49.8</v>
      </c>
      <c r="D93" s="7">
        <f t="shared" si="4"/>
        <v>-0.60000000000000142</v>
      </c>
      <c r="E93" s="7">
        <f t="shared" si="3"/>
        <v>54.008333333333326</v>
      </c>
    </row>
    <row r="94" spans="2:5" x14ac:dyDescent="0.25">
      <c r="B94" s="2">
        <v>43647</v>
      </c>
      <c r="C94" s="7">
        <v>48.7</v>
      </c>
      <c r="D94" s="7">
        <f t="shared" si="4"/>
        <v>-1.0999999999999943</v>
      </c>
      <c r="E94" s="7">
        <f t="shared" si="3"/>
        <v>53.375</v>
      </c>
    </row>
    <row r="95" spans="2:5" x14ac:dyDescent="0.25">
      <c r="B95" s="2">
        <v>43678</v>
      </c>
      <c r="C95" s="7">
        <v>48.6</v>
      </c>
      <c r="D95" s="7">
        <f t="shared" si="4"/>
        <v>-0.10000000000000142</v>
      </c>
      <c r="E95" s="7">
        <f t="shared" si="3"/>
        <v>52.633333333333333</v>
      </c>
    </row>
    <row r="96" spans="2:5" x14ac:dyDescent="0.25">
      <c r="B96" s="2">
        <v>43709</v>
      </c>
      <c r="C96" s="7">
        <v>48.7</v>
      </c>
      <c r="D96" s="7">
        <f t="shared" si="4"/>
        <v>0.10000000000000142</v>
      </c>
      <c r="E96" s="7">
        <f t="shared" si="3"/>
        <v>52</v>
      </c>
    </row>
    <row r="97" spans="2:5" x14ac:dyDescent="0.25">
      <c r="B97" s="2">
        <v>43739</v>
      </c>
      <c r="C97" s="7">
        <v>50.7</v>
      </c>
      <c r="D97" s="7">
        <f t="shared" si="4"/>
        <v>2</v>
      </c>
      <c r="E97" s="7">
        <f t="shared" si="3"/>
        <v>51.650000000000006</v>
      </c>
    </row>
    <row r="98" spans="2:5" x14ac:dyDescent="0.25">
      <c r="B98" s="2">
        <v>43770</v>
      </c>
      <c r="C98" s="7">
        <v>49.7</v>
      </c>
      <c r="D98" s="7">
        <f t="shared" si="4"/>
        <v>-1</v>
      </c>
      <c r="E98" s="7">
        <f t="shared" si="3"/>
        <v>51.175000000000011</v>
      </c>
    </row>
    <row r="99" spans="2:5" x14ac:dyDescent="0.25">
      <c r="B99" s="2">
        <v>43800</v>
      </c>
      <c r="C99" s="7">
        <v>49.5</v>
      </c>
      <c r="D99" s="7">
        <f>C99-C98</f>
        <v>-0.20000000000000284</v>
      </c>
      <c r="E99" s="7">
        <f>IF(ROW(A99)&lt;13,"",AVERAGEIFS($C$2:$C$5000,$B$2:$B$5000,"&gt;"&amp;EDATE(B99,-12),$B$2:$B$5000,"&lt;="&amp;B99))</f>
        <v>50.758333333333333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D83E4-39D7-414C-A72D-35ED6D5C28B6}">
  <sheetPr codeName="Sheet21"/>
  <dimension ref="A1:G204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37622</v>
      </c>
      <c r="C2" s="7">
        <v>47</v>
      </c>
      <c r="E2" s="7" t="str">
        <f t="shared" ref="E2:E65" si="0">IF(ROW(A2)&lt;13,"",AVERAGEIFS($C$2:$C$5000,$B$2:$B$5000,"&gt;"&amp;EDATE(B2,-12),$B$2:$B$5000,"&lt;="&amp;B2))</f>
        <v/>
      </c>
      <c r="F2" s="13">
        <f>INDEX(Israel[% Change],ROWS(Israel[% Change]),1)</f>
        <v>1</v>
      </c>
      <c r="G2" s="44">
        <f>INDEX(Israel[12 Mth Rolling Avg.],ROWS(Israel[12 Mth Rolling Avg.]),1)</f>
        <v>51.091666666666661</v>
      </c>
    </row>
    <row r="3" spans="1:7" x14ac:dyDescent="0.25">
      <c r="A3" t="s">
        <v>21</v>
      </c>
      <c r="B3" s="2">
        <v>37653</v>
      </c>
      <c r="C3" s="7">
        <v>46.9</v>
      </c>
      <c r="D3" s="7">
        <f>C3-C2</f>
        <v>-0.10000000000000142</v>
      </c>
      <c r="E3" s="7" t="str">
        <f t="shared" si="0"/>
        <v/>
      </c>
    </row>
    <row r="4" spans="1:7" x14ac:dyDescent="0.25">
      <c r="A4" t="s">
        <v>21</v>
      </c>
      <c r="B4" s="2">
        <v>37681</v>
      </c>
      <c r="C4" s="7">
        <v>45.4</v>
      </c>
      <c r="D4" s="7">
        <f t="shared" ref="D4:D67" si="1">C4-C3</f>
        <v>-1.5</v>
      </c>
      <c r="E4" s="7" t="str">
        <f t="shared" si="0"/>
        <v/>
      </c>
    </row>
    <row r="5" spans="1:7" x14ac:dyDescent="0.25">
      <c r="A5" t="s">
        <v>21</v>
      </c>
      <c r="B5" s="2">
        <v>37712</v>
      </c>
      <c r="C5" s="7">
        <v>44.2</v>
      </c>
      <c r="D5" s="7">
        <f t="shared" si="1"/>
        <v>-1.1999999999999957</v>
      </c>
      <c r="E5" s="7" t="str">
        <f t="shared" si="0"/>
        <v/>
      </c>
    </row>
    <row r="6" spans="1:7" x14ac:dyDescent="0.25">
      <c r="A6" t="s">
        <v>21</v>
      </c>
      <c r="B6" s="2">
        <v>37742</v>
      </c>
      <c r="C6" s="7">
        <v>48.4</v>
      </c>
      <c r="D6" s="7">
        <f t="shared" si="1"/>
        <v>4.1999999999999957</v>
      </c>
      <c r="E6" s="7" t="str">
        <f t="shared" si="0"/>
        <v/>
      </c>
    </row>
    <row r="7" spans="1:7" x14ac:dyDescent="0.25">
      <c r="A7" t="s">
        <v>21</v>
      </c>
      <c r="B7" s="2">
        <v>37773</v>
      </c>
      <c r="C7" s="7">
        <v>46.5</v>
      </c>
      <c r="D7" s="7">
        <f t="shared" si="1"/>
        <v>-1.8999999999999986</v>
      </c>
      <c r="E7" s="7" t="str">
        <f t="shared" si="0"/>
        <v/>
      </c>
    </row>
    <row r="8" spans="1:7" x14ac:dyDescent="0.25">
      <c r="A8" t="s">
        <v>21</v>
      </c>
      <c r="B8" s="2">
        <v>44154</v>
      </c>
      <c r="C8" s="7">
        <v>52.8</v>
      </c>
      <c r="D8" s="7">
        <f t="shared" si="1"/>
        <v>6.2999999999999972</v>
      </c>
      <c r="E8" s="7" t="str">
        <f t="shared" si="0"/>
        <v/>
      </c>
    </row>
    <row r="9" spans="1:7" x14ac:dyDescent="0.25">
      <c r="B9" s="2">
        <v>37834</v>
      </c>
      <c r="C9" s="7">
        <v>41.1</v>
      </c>
      <c r="D9" s="7">
        <f t="shared" si="1"/>
        <v>-11.699999999999996</v>
      </c>
      <c r="E9" s="7" t="str">
        <f t="shared" si="0"/>
        <v/>
      </c>
    </row>
    <row r="10" spans="1:7" x14ac:dyDescent="0.25">
      <c r="B10" s="2">
        <v>37865</v>
      </c>
      <c r="C10" s="7">
        <v>47.6</v>
      </c>
      <c r="D10" s="7">
        <f t="shared" si="1"/>
        <v>6.5</v>
      </c>
      <c r="E10" s="7" t="str">
        <f t="shared" si="0"/>
        <v/>
      </c>
    </row>
    <row r="11" spans="1:7" x14ac:dyDescent="0.25">
      <c r="B11" s="2">
        <v>37895</v>
      </c>
      <c r="C11" s="7">
        <v>48.5</v>
      </c>
      <c r="D11" s="7">
        <f t="shared" si="1"/>
        <v>0.89999999999999858</v>
      </c>
      <c r="E11" s="7" t="str">
        <f t="shared" si="0"/>
        <v/>
      </c>
    </row>
    <row r="12" spans="1:7" x14ac:dyDescent="0.25">
      <c r="B12" s="2">
        <v>37926</v>
      </c>
      <c r="C12" s="7">
        <v>49.4</v>
      </c>
      <c r="D12" s="7">
        <f t="shared" si="1"/>
        <v>0.89999999999999858</v>
      </c>
      <c r="E12" s="7" t="str">
        <f t="shared" si="0"/>
        <v/>
      </c>
    </row>
    <row r="13" spans="1:7" x14ac:dyDescent="0.25">
      <c r="B13" s="2">
        <v>37956</v>
      </c>
      <c r="C13" s="7">
        <v>50.1</v>
      </c>
      <c r="D13" s="7">
        <f t="shared" si="1"/>
        <v>0.70000000000000284</v>
      </c>
      <c r="E13" s="7">
        <f t="shared" si="0"/>
        <v>46.827272727272728</v>
      </c>
    </row>
    <row r="14" spans="1:7" x14ac:dyDescent="0.25">
      <c r="B14" s="2">
        <v>37987</v>
      </c>
      <c r="C14" s="7">
        <v>51.3</v>
      </c>
      <c r="D14" s="7">
        <f t="shared" si="1"/>
        <v>1.1999999999999957</v>
      </c>
      <c r="E14" s="7">
        <f t="shared" si="0"/>
        <v>47.218181818181819</v>
      </c>
    </row>
    <row r="15" spans="1:7" x14ac:dyDescent="0.25">
      <c r="B15" s="2">
        <v>38018</v>
      </c>
      <c r="C15" s="7">
        <v>55.5</v>
      </c>
      <c r="D15" s="7">
        <f t="shared" si="1"/>
        <v>4.2000000000000028</v>
      </c>
      <c r="E15" s="7">
        <f t="shared" si="0"/>
        <v>48</v>
      </c>
    </row>
    <row r="16" spans="1:7" x14ac:dyDescent="0.25">
      <c r="B16" s="2">
        <v>38047</v>
      </c>
      <c r="C16" s="7">
        <v>59.1</v>
      </c>
      <c r="D16" s="7">
        <f t="shared" si="1"/>
        <v>3.6000000000000014</v>
      </c>
      <c r="E16" s="7">
        <f t="shared" si="0"/>
        <v>49.245454545454542</v>
      </c>
    </row>
    <row r="17" spans="2:5" x14ac:dyDescent="0.25">
      <c r="B17" s="2">
        <v>38078</v>
      </c>
      <c r="C17" s="7">
        <v>53.7</v>
      </c>
      <c r="D17" s="7">
        <f t="shared" si="1"/>
        <v>-5.3999999999999986</v>
      </c>
      <c r="E17" s="7">
        <f t="shared" si="0"/>
        <v>50.109090909090916</v>
      </c>
    </row>
    <row r="18" spans="2:5" x14ac:dyDescent="0.25">
      <c r="B18" s="2">
        <v>38108</v>
      </c>
      <c r="C18" s="7">
        <v>57.4</v>
      </c>
      <c r="D18" s="7">
        <f t="shared" si="1"/>
        <v>3.6999999999999957</v>
      </c>
      <c r="E18" s="7">
        <f t="shared" si="0"/>
        <v>50.927272727272729</v>
      </c>
    </row>
    <row r="19" spans="2:5" x14ac:dyDescent="0.25">
      <c r="B19" s="2">
        <v>38139</v>
      </c>
      <c r="C19" s="7">
        <v>60</v>
      </c>
      <c r="D19" s="7">
        <f t="shared" si="1"/>
        <v>2.6000000000000014</v>
      </c>
      <c r="E19" s="7">
        <f t="shared" si="0"/>
        <v>52.154545454545456</v>
      </c>
    </row>
    <row r="20" spans="2:5" x14ac:dyDescent="0.25">
      <c r="B20" s="2">
        <v>38169</v>
      </c>
      <c r="C20" s="7">
        <v>52</v>
      </c>
      <c r="D20" s="7">
        <f t="shared" si="1"/>
        <v>-8</v>
      </c>
      <c r="E20" s="7">
        <f t="shared" si="0"/>
        <v>52.141666666666673</v>
      </c>
    </row>
    <row r="21" spans="2:5" x14ac:dyDescent="0.25">
      <c r="B21" s="2">
        <v>38200</v>
      </c>
      <c r="C21" s="7">
        <v>50.5</v>
      </c>
      <c r="D21" s="7">
        <f t="shared" si="1"/>
        <v>-1.5</v>
      </c>
      <c r="E21" s="7">
        <f t="shared" si="0"/>
        <v>52.92499999999999</v>
      </c>
    </row>
    <row r="22" spans="2:5" x14ac:dyDescent="0.25">
      <c r="B22" s="2">
        <v>38231</v>
      </c>
      <c r="C22" s="7">
        <v>53</v>
      </c>
      <c r="D22" s="7">
        <f t="shared" si="1"/>
        <v>2.5</v>
      </c>
      <c r="E22" s="7">
        <f t="shared" si="0"/>
        <v>53.375</v>
      </c>
    </row>
    <row r="23" spans="2:5" x14ac:dyDescent="0.25">
      <c r="B23" s="2">
        <v>38261</v>
      </c>
      <c r="C23" s="7">
        <v>57.5</v>
      </c>
      <c r="D23" s="7">
        <f t="shared" si="1"/>
        <v>4.5</v>
      </c>
      <c r="E23" s="7">
        <f t="shared" si="0"/>
        <v>54.125</v>
      </c>
    </row>
    <row r="24" spans="2:5" x14ac:dyDescent="0.25">
      <c r="B24" s="2">
        <v>38292</v>
      </c>
      <c r="C24" s="7">
        <v>52.7</v>
      </c>
      <c r="D24" s="7">
        <f t="shared" si="1"/>
        <v>-4.7999999999999972</v>
      </c>
      <c r="E24" s="7">
        <f t="shared" si="0"/>
        <v>54.4</v>
      </c>
    </row>
    <row r="25" spans="2:5" x14ac:dyDescent="0.25">
      <c r="B25" s="2">
        <v>38322</v>
      </c>
      <c r="C25" s="7">
        <v>53.8</v>
      </c>
      <c r="D25" s="7">
        <f t="shared" si="1"/>
        <v>1.0999999999999943</v>
      </c>
      <c r="E25" s="7">
        <f t="shared" si="0"/>
        <v>54.708333333333336</v>
      </c>
    </row>
    <row r="26" spans="2:5" x14ac:dyDescent="0.25">
      <c r="B26" s="2">
        <v>38353</v>
      </c>
      <c r="C26" s="7">
        <v>54.8</v>
      </c>
      <c r="D26" s="7">
        <f t="shared" si="1"/>
        <v>1</v>
      </c>
      <c r="E26" s="7">
        <f t="shared" si="0"/>
        <v>55</v>
      </c>
    </row>
    <row r="27" spans="2:5" x14ac:dyDescent="0.25">
      <c r="B27" s="2">
        <v>38384</v>
      </c>
      <c r="C27" s="7">
        <v>49.3</v>
      </c>
      <c r="D27" s="7">
        <f t="shared" si="1"/>
        <v>-5.5</v>
      </c>
      <c r="E27" s="7">
        <f t="shared" si="0"/>
        <v>54.483333333333327</v>
      </c>
    </row>
    <row r="28" spans="2:5" x14ac:dyDescent="0.25">
      <c r="B28" s="2">
        <v>38412</v>
      </c>
      <c r="C28" s="7">
        <v>55.3</v>
      </c>
      <c r="D28" s="7">
        <f t="shared" si="1"/>
        <v>6</v>
      </c>
      <c r="E28" s="7">
        <f t="shared" si="0"/>
        <v>54.166666666666657</v>
      </c>
    </row>
    <row r="29" spans="2:5" x14ac:dyDescent="0.25">
      <c r="B29" s="2">
        <v>38443</v>
      </c>
      <c r="C29" s="7">
        <v>58.4</v>
      </c>
      <c r="D29" s="7">
        <f t="shared" si="1"/>
        <v>3.1000000000000014</v>
      </c>
      <c r="E29" s="7">
        <f t="shared" si="0"/>
        <v>54.55833333333333</v>
      </c>
    </row>
    <row r="30" spans="2:5" x14ac:dyDescent="0.25">
      <c r="B30" s="2">
        <v>38473</v>
      </c>
      <c r="C30" s="7">
        <v>51.8</v>
      </c>
      <c r="D30" s="7">
        <f t="shared" si="1"/>
        <v>-6.6000000000000014</v>
      </c>
      <c r="E30" s="7">
        <f t="shared" si="0"/>
        <v>54.091666666666661</v>
      </c>
    </row>
    <row r="31" spans="2:5" x14ac:dyDescent="0.25">
      <c r="B31" s="2">
        <v>38504</v>
      </c>
      <c r="C31" s="7">
        <v>52.4</v>
      </c>
      <c r="D31" s="7">
        <f t="shared" si="1"/>
        <v>0.60000000000000142</v>
      </c>
      <c r="E31" s="7">
        <f t="shared" si="0"/>
        <v>53.458333333333336</v>
      </c>
    </row>
    <row r="32" spans="2:5" x14ac:dyDescent="0.25">
      <c r="B32" s="2">
        <v>38534</v>
      </c>
      <c r="C32" s="7">
        <v>53.7</v>
      </c>
      <c r="D32" s="7">
        <f t="shared" si="1"/>
        <v>1.3000000000000043</v>
      </c>
      <c r="E32" s="7">
        <f t="shared" si="0"/>
        <v>53.6</v>
      </c>
    </row>
    <row r="33" spans="2:5" x14ac:dyDescent="0.25">
      <c r="B33" s="2">
        <v>38565</v>
      </c>
      <c r="C33" s="7">
        <v>52.6</v>
      </c>
      <c r="D33" s="7">
        <f t="shared" si="1"/>
        <v>-1.1000000000000014</v>
      </c>
      <c r="E33" s="7">
        <f t="shared" si="0"/>
        <v>53.775000000000006</v>
      </c>
    </row>
    <row r="34" spans="2:5" x14ac:dyDescent="0.25">
      <c r="B34" s="2">
        <v>38596</v>
      </c>
      <c r="C34" s="7">
        <v>50.8</v>
      </c>
      <c r="D34" s="7">
        <f t="shared" si="1"/>
        <v>-1.8000000000000043</v>
      </c>
      <c r="E34" s="7">
        <f t="shared" si="0"/>
        <v>53.591666666666669</v>
      </c>
    </row>
    <row r="35" spans="2:5" x14ac:dyDescent="0.25">
      <c r="B35" s="2">
        <v>38626</v>
      </c>
      <c r="C35" s="7">
        <v>49.1</v>
      </c>
      <c r="D35" s="7">
        <f t="shared" si="1"/>
        <v>-1.6999999999999957</v>
      </c>
      <c r="E35" s="7">
        <f t="shared" si="0"/>
        <v>52.891666666666659</v>
      </c>
    </row>
    <row r="36" spans="2:5" x14ac:dyDescent="0.25">
      <c r="B36" s="2">
        <v>38657</v>
      </c>
      <c r="C36" s="7">
        <v>57.7</v>
      </c>
      <c r="D36" s="7">
        <f t="shared" si="1"/>
        <v>8.6000000000000014</v>
      </c>
      <c r="E36" s="7">
        <f t="shared" si="0"/>
        <v>53.308333333333337</v>
      </c>
    </row>
    <row r="37" spans="2:5" x14ac:dyDescent="0.25">
      <c r="B37" s="2">
        <v>38687</v>
      </c>
      <c r="C37" s="7">
        <v>58.4</v>
      </c>
      <c r="D37" s="7">
        <f t="shared" si="1"/>
        <v>0.69999999999999574</v>
      </c>
      <c r="E37" s="7">
        <f t="shared" si="0"/>
        <v>53.691666666666663</v>
      </c>
    </row>
    <row r="38" spans="2:5" x14ac:dyDescent="0.25">
      <c r="B38" s="2">
        <v>38718</v>
      </c>
      <c r="C38" s="7">
        <v>58.6</v>
      </c>
      <c r="D38" s="7">
        <f t="shared" si="1"/>
        <v>0.20000000000000284</v>
      </c>
      <c r="E38" s="7">
        <f t="shared" si="0"/>
        <v>54.008333333333333</v>
      </c>
    </row>
    <row r="39" spans="2:5" x14ac:dyDescent="0.25">
      <c r="B39" s="2">
        <v>38749</v>
      </c>
      <c r="C39" s="7">
        <v>59.3</v>
      </c>
      <c r="D39" s="7">
        <f t="shared" si="1"/>
        <v>0.69999999999999574</v>
      </c>
      <c r="E39" s="7">
        <f t="shared" si="0"/>
        <v>54.841666666666669</v>
      </c>
    </row>
    <row r="40" spans="2:5" x14ac:dyDescent="0.25">
      <c r="B40" s="2">
        <v>38777</v>
      </c>
      <c r="C40" s="7">
        <v>58.2</v>
      </c>
      <c r="D40" s="7">
        <f t="shared" si="1"/>
        <v>-1.0999999999999943</v>
      </c>
      <c r="E40" s="7">
        <f t="shared" si="0"/>
        <v>55.083333333333336</v>
      </c>
    </row>
    <row r="41" spans="2:5" x14ac:dyDescent="0.25">
      <c r="B41" s="2">
        <v>38808</v>
      </c>
      <c r="C41" s="7">
        <v>57.9</v>
      </c>
      <c r="D41" s="7">
        <f t="shared" si="1"/>
        <v>-0.30000000000000426</v>
      </c>
      <c r="E41" s="7">
        <f t="shared" si="0"/>
        <v>55.041666666666664</v>
      </c>
    </row>
    <row r="42" spans="2:5" x14ac:dyDescent="0.25">
      <c r="B42" s="2">
        <v>38838</v>
      </c>
      <c r="C42" s="7">
        <v>56.3</v>
      </c>
      <c r="D42" s="7">
        <f t="shared" si="1"/>
        <v>-1.6000000000000014</v>
      </c>
      <c r="E42" s="7">
        <f t="shared" si="0"/>
        <v>55.416666666666664</v>
      </c>
    </row>
    <row r="43" spans="2:5" x14ac:dyDescent="0.25">
      <c r="B43" s="2">
        <v>38869</v>
      </c>
      <c r="C43" s="7">
        <v>54.6</v>
      </c>
      <c r="D43" s="7">
        <f t="shared" si="1"/>
        <v>-1.6999999999999957</v>
      </c>
      <c r="E43" s="7">
        <f t="shared" si="0"/>
        <v>55.6</v>
      </c>
    </row>
    <row r="44" spans="2:5" x14ac:dyDescent="0.25">
      <c r="B44" s="2">
        <v>38899</v>
      </c>
      <c r="C44" s="7">
        <v>47</v>
      </c>
      <c r="D44" s="7">
        <f t="shared" si="1"/>
        <v>-7.6000000000000014</v>
      </c>
      <c r="E44" s="7">
        <f t="shared" si="0"/>
        <v>55.041666666666664</v>
      </c>
    </row>
    <row r="45" spans="2:5" x14ac:dyDescent="0.25">
      <c r="B45" s="2">
        <v>38930</v>
      </c>
      <c r="C45" s="7">
        <v>51.1</v>
      </c>
      <c r="D45" s="7">
        <f t="shared" si="1"/>
        <v>4.1000000000000014</v>
      </c>
      <c r="E45" s="7">
        <f t="shared" si="0"/>
        <v>54.916666666666664</v>
      </c>
    </row>
    <row r="46" spans="2:5" x14ac:dyDescent="0.25">
      <c r="B46" s="2">
        <v>38961</v>
      </c>
      <c r="C46" s="7">
        <v>62.1</v>
      </c>
      <c r="D46" s="7">
        <f t="shared" si="1"/>
        <v>11</v>
      </c>
      <c r="E46" s="7">
        <f t="shared" si="0"/>
        <v>55.858333333333341</v>
      </c>
    </row>
    <row r="47" spans="2:5" x14ac:dyDescent="0.25">
      <c r="B47" s="2">
        <v>38991</v>
      </c>
      <c r="C47" s="7">
        <v>54.4</v>
      </c>
      <c r="D47" s="7">
        <f t="shared" si="1"/>
        <v>-7.7000000000000028</v>
      </c>
      <c r="E47" s="7">
        <f t="shared" si="0"/>
        <v>56.300000000000004</v>
      </c>
    </row>
    <row r="48" spans="2:5" x14ac:dyDescent="0.25">
      <c r="B48" s="2">
        <v>39022</v>
      </c>
      <c r="C48" s="7">
        <v>52.5</v>
      </c>
      <c r="D48" s="7">
        <f t="shared" si="1"/>
        <v>-1.8999999999999986</v>
      </c>
      <c r="E48" s="7">
        <f t="shared" si="0"/>
        <v>55.866666666666667</v>
      </c>
    </row>
    <row r="49" spans="2:5" x14ac:dyDescent="0.25">
      <c r="B49" s="2">
        <v>39052</v>
      </c>
      <c r="C49" s="7">
        <v>56.3</v>
      </c>
      <c r="D49" s="7">
        <f t="shared" si="1"/>
        <v>3.7999999999999972</v>
      </c>
      <c r="E49" s="7">
        <f t="shared" si="0"/>
        <v>55.69166666666667</v>
      </c>
    </row>
    <row r="50" spans="2:5" x14ac:dyDescent="0.25">
      <c r="B50" s="2">
        <v>39083</v>
      </c>
      <c r="C50" s="7">
        <v>54.4</v>
      </c>
      <c r="D50" s="7">
        <f t="shared" si="1"/>
        <v>-1.8999999999999986</v>
      </c>
      <c r="E50" s="7">
        <f t="shared" si="0"/>
        <v>55.341666666666669</v>
      </c>
    </row>
    <row r="51" spans="2:5" x14ac:dyDescent="0.25">
      <c r="B51" s="2">
        <v>39114</v>
      </c>
      <c r="C51" s="7">
        <v>55.7</v>
      </c>
      <c r="D51" s="7">
        <f t="shared" si="1"/>
        <v>1.3000000000000043</v>
      </c>
      <c r="E51" s="7">
        <f t="shared" si="0"/>
        <v>55.041666666666664</v>
      </c>
    </row>
    <row r="52" spans="2:5" x14ac:dyDescent="0.25">
      <c r="B52" s="2">
        <v>39142</v>
      </c>
      <c r="C52" s="7">
        <v>55.6</v>
      </c>
      <c r="D52" s="7">
        <f t="shared" si="1"/>
        <v>-0.10000000000000142</v>
      </c>
      <c r="E52" s="7">
        <f t="shared" si="0"/>
        <v>54.82500000000001</v>
      </c>
    </row>
    <row r="53" spans="2:5" x14ac:dyDescent="0.25">
      <c r="B53" s="2">
        <v>39173</v>
      </c>
      <c r="C53" s="7">
        <v>59.3</v>
      </c>
      <c r="D53" s="7">
        <f t="shared" si="1"/>
        <v>3.6999999999999957</v>
      </c>
      <c r="E53" s="7">
        <f t="shared" si="0"/>
        <v>54.941666666666663</v>
      </c>
    </row>
    <row r="54" spans="2:5" x14ac:dyDescent="0.25">
      <c r="B54" s="2">
        <v>39203</v>
      </c>
      <c r="C54" s="7">
        <v>56.3</v>
      </c>
      <c r="D54" s="7">
        <f t="shared" si="1"/>
        <v>-3</v>
      </c>
      <c r="E54" s="7">
        <f t="shared" si="0"/>
        <v>54.941666666666656</v>
      </c>
    </row>
    <row r="55" spans="2:5" x14ac:dyDescent="0.25">
      <c r="B55" s="2">
        <v>39234</v>
      </c>
      <c r="C55" s="7">
        <v>58.3</v>
      </c>
      <c r="D55" s="7">
        <f t="shared" si="1"/>
        <v>2</v>
      </c>
      <c r="E55" s="7">
        <f t="shared" si="0"/>
        <v>55.249999999999993</v>
      </c>
    </row>
    <row r="56" spans="2:5" x14ac:dyDescent="0.25">
      <c r="B56" s="2">
        <v>39264</v>
      </c>
      <c r="C56" s="7">
        <v>59.8</v>
      </c>
      <c r="D56" s="7">
        <f t="shared" si="1"/>
        <v>1.5</v>
      </c>
      <c r="E56" s="7">
        <f t="shared" si="0"/>
        <v>56.316666666666656</v>
      </c>
    </row>
    <row r="57" spans="2:5" x14ac:dyDescent="0.25">
      <c r="B57" s="2">
        <v>39295</v>
      </c>
      <c r="C57" s="7">
        <v>60.5</v>
      </c>
      <c r="D57" s="7">
        <f t="shared" si="1"/>
        <v>0.70000000000000284</v>
      </c>
      <c r="E57" s="7">
        <f t="shared" si="0"/>
        <v>57.099999999999994</v>
      </c>
    </row>
    <row r="58" spans="2:5" x14ac:dyDescent="0.25">
      <c r="B58" s="2">
        <v>39326</v>
      </c>
      <c r="C58" s="7">
        <v>58.4</v>
      </c>
      <c r="D58" s="7">
        <f t="shared" si="1"/>
        <v>-2.1000000000000014</v>
      </c>
      <c r="E58" s="7">
        <f t="shared" si="0"/>
        <v>56.791666666666664</v>
      </c>
    </row>
    <row r="59" spans="2:5" x14ac:dyDescent="0.25">
      <c r="B59" s="2">
        <v>39356</v>
      </c>
      <c r="C59" s="7">
        <v>54.2</v>
      </c>
      <c r="D59" s="7">
        <f t="shared" si="1"/>
        <v>-4.1999999999999957</v>
      </c>
      <c r="E59" s="7">
        <f t="shared" si="0"/>
        <v>56.775000000000006</v>
      </c>
    </row>
    <row r="60" spans="2:5" x14ac:dyDescent="0.25">
      <c r="B60" s="2">
        <v>39387</v>
      </c>
      <c r="C60" s="7">
        <v>53.7</v>
      </c>
      <c r="D60" s="7">
        <f t="shared" si="1"/>
        <v>-0.5</v>
      </c>
      <c r="E60" s="7">
        <f t="shared" si="0"/>
        <v>56.875000000000007</v>
      </c>
    </row>
    <row r="61" spans="2:5" x14ac:dyDescent="0.25">
      <c r="B61" s="2">
        <v>39417</v>
      </c>
      <c r="C61" s="7">
        <v>56.2</v>
      </c>
      <c r="D61" s="7">
        <f t="shared" si="1"/>
        <v>2.5</v>
      </c>
      <c r="E61" s="7">
        <f t="shared" si="0"/>
        <v>56.866666666666681</v>
      </c>
    </row>
    <row r="62" spans="2:5" x14ac:dyDescent="0.25">
      <c r="B62" s="2">
        <v>39448</v>
      </c>
      <c r="C62" s="7">
        <v>54.2</v>
      </c>
      <c r="D62" s="7">
        <f t="shared" si="1"/>
        <v>-2</v>
      </c>
      <c r="E62" s="7">
        <f t="shared" si="0"/>
        <v>56.850000000000016</v>
      </c>
    </row>
    <row r="63" spans="2:5" x14ac:dyDescent="0.25">
      <c r="B63" s="2">
        <v>39479</v>
      </c>
      <c r="C63" s="7">
        <v>54.5</v>
      </c>
      <c r="D63" s="7">
        <f t="shared" si="1"/>
        <v>0.29999999999999716</v>
      </c>
      <c r="E63" s="7">
        <f t="shared" si="0"/>
        <v>56.750000000000007</v>
      </c>
    </row>
    <row r="64" spans="2:5" x14ac:dyDescent="0.25">
      <c r="B64" s="2">
        <v>39508</v>
      </c>
      <c r="C64" s="7">
        <v>51.8</v>
      </c>
      <c r="D64" s="7">
        <f t="shared" si="1"/>
        <v>-2.7000000000000028</v>
      </c>
      <c r="E64" s="7">
        <f t="shared" si="0"/>
        <v>56.43333333333333</v>
      </c>
    </row>
    <row r="65" spans="2:5" x14ac:dyDescent="0.25">
      <c r="B65" s="2">
        <v>39539</v>
      </c>
      <c r="C65" s="7">
        <v>44.4</v>
      </c>
      <c r="D65" s="7">
        <f t="shared" si="1"/>
        <v>-7.3999999999999986</v>
      </c>
      <c r="E65" s="7">
        <f t="shared" si="0"/>
        <v>55.191666666666656</v>
      </c>
    </row>
    <row r="66" spans="2:5" x14ac:dyDescent="0.25">
      <c r="B66" s="2">
        <v>39569</v>
      </c>
      <c r="C66" s="7">
        <v>46.9</v>
      </c>
      <c r="D66" s="7">
        <f t="shared" si="1"/>
        <v>2.5</v>
      </c>
      <c r="E66" s="7">
        <f t="shared" ref="E66:E129" si="2">IF(ROW(A66)&lt;13,"",AVERAGEIFS($C$2:$C$5000,$B$2:$B$5000,"&gt;"&amp;EDATE(B66,-12),$B$2:$B$5000,"&lt;="&amp;B66))</f>
        <v>54.408333333333324</v>
      </c>
    </row>
    <row r="67" spans="2:5" x14ac:dyDescent="0.25">
      <c r="B67" s="2">
        <v>39600</v>
      </c>
      <c r="C67" s="7">
        <v>43.9</v>
      </c>
      <c r="D67" s="7">
        <f t="shared" si="1"/>
        <v>-3</v>
      </c>
      <c r="E67" s="7">
        <f t="shared" si="2"/>
        <v>53.208333333333321</v>
      </c>
    </row>
    <row r="68" spans="2:5" x14ac:dyDescent="0.25">
      <c r="B68" s="2">
        <v>39630</v>
      </c>
      <c r="C68" s="7">
        <v>45.1</v>
      </c>
      <c r="D68" s="7">
        <f t="shared" ref="D68:D131" si="3">C68-C67</f>
        <v>1.2000000000000028</v>
      </c>
      <c r="E68" s="7">
        <f t="shared" si="2"/>
        <v>51.983333333333327</v>
      </c>
    </row>
    <row r="69" spans="2:5" x14ac:dyDescent="0.25">
      <c r="B69" s="2">
        <v>39661</v>
      </c>
      <c r="C69" s="7">
        <v>43.7</v>
      </c>
      <c r="D69" s="7">
        <f t="shared" si="3"/>
        <v>-1.3999999999999986</v>
      </c>
      <c r="E69" s="7">
        <f t="shared" si="2"/>
        <v>50.583333333333336</v>
      </c>
    </row>
    <row r="70" spans="2:5" x14ac:dyDescent="0.25">
      <c r="B70" s="2">
        <v>39692</v>
      </c>
      <c r="C70" s="7">
        <v>40.5</v>
      </c>
      <c r="D70" s="7">
        <f t="shared" si="3"/>
        <v>-3.2000000000000028</v>
      </c>
      <c r="E70" s="7">
        <f t="shared" si="2"/>
        <v>49.091666666666669</v>
      </c>
    </row>
    <row r="71" spans="2:5" x14ac:dyDescent="0.25">
      <c r="B71" s="2">
        <v>39722</v>
      </c>
      <c r="C71" s="7">
        <v>36.700000000000003</v>
      </c>
      <c r="D71" s="7">
        <f t="shared" si="3"/>
        <v>-3.7999999999999972</v>
      </c>
      <c r="E71" s="7">
        <f t="shared" si="2"/>
        <v>47.633333333333333</v>
      </c>
    </row>
    <row r="72" spans="2:5" x14ac:dyDescent="0.25">
      <c r="B72" s="2">
        <v>39753</v>
      </c>
      <c r="C72" s="7">
        <v>32.200000000000003</v>
      </c>
      <c r="D72" s="7">
        <f t="shared" si="3"/>
        <v>-4.5</v>
      </c>
      <c r="E72" s="7">
        <f t="shared" si="2"/>
        <v>45.841666666666669</v>
      </c>
    </row>
    <row r="73" spans="2:5" x14ac:dyDescent="0.25">
      <c r="B73" s="2">
        <v>39783</v>
      </c>
      <c r="C73" s="7">
        <v>27.8</v>
      </c>
      <c r="D73" s="7">
        <f t="shared" si="3"/>
        <v>-4.4000000000000021</v>
      </c>
      <c r="E73" s="7">
        <f t="shared" si="2"/>
        <v>43.474999999999994</v>
      </c>
    </row>
    <row r="74" spans="2:5" x14ac:dyDescent="0.25">
      <c r="B74" s="2">
        <v>39814</v>
      </c>
      <c r="C74" s="7">
        <v>29.8</v>
      </c>
      <c r="D74" s="7">
        <f t="shared" si="3"/>
        <v>2</v>
      </c>
      <c r="E74" s="7">
        <f t="shared" si="2"/>
        <v>41.44166666666667</v>
      </c>
    </row>
    <row r="75" spans="2:5" x14ac:dyDescent="0.25">
      <c r="B75" s="2">
        <v>39845</v>
      </c>
      <c r="C75" s="7">
        <v>31.7</v>
      </c>
      <c r="D75" s="7">
        <f t="shared" si="3"/>
        <v>1.8999999999999986</v>
      </c>
      <c r="E75" s="7">
        <f t="shared" si="2"/>
        <v>39.541666666666664</v>
      </c>
    </row>
    <row r="76" spans="2:5" x14ac:dyDescent="0.25">
      <c r="B76" s="2">
        <v>39873</v>
      </c>
      <c r="C76" s="7">
        <v>37.9</v>
      </c>
      <c r="D76" s="7">
        <f t="shared" si="3"/>
        <v>6.1999999999999993</v>
      </c>
      <c r="E76" s="7">
        <f t="shared" si="2"/>
        <v>38.383333333333333</v>
      </c>
    </row>
    <row r="77" spans="2:5" x14ac:dyDescent="0.25">
      <c r="B77" s="2">
        <v>39904</v>
      </c>
      <c r="C77" s="7">
        <v>36.200000000000003</v>
      </c>
      <c r="D77" s="7">
        <f t="shared" si="3"/>
        <v>-1.6999999999999957</v>
      </c>
      <c r="E77" s="7">
        <f t="shared" si="2"/>
        <v>37.699999999999996</v>
      </c>
    </row>
    <row r="78" spans="2:5" x14ac:dyDescent="0.25">
      <c r="B78" s="2">
        <v>39934</v>
      </c>
      <c r="C78" s="7">
        <v>45.5</v>
      </c>
      <c r="D78" s="7">
        <f t="shared" si="3"/>
        <v>9.2999999999999972</v>
      </c>
      <c r="E78" s="7">
        <f t="shared" si="2"/>
        <v>37.583333333333329</v>
      </c>
    </row>
    <row r="79" spans="2:5" x14ac:dyDescent="0.25">
      <c r="B79" s="2">
        <v>39965</v>
      </c>
      <c r="C79" s="7">
        <v>50.9</v>
      </c>
      <c r="D79" s="7">
        <f t="shared" si="3"/>
        <v>5.3999999999999986</v>
      </c>
      <c r="E79" s="7">
        <f t="shared" si="2"/>
        <v>38.166666666666664</v>
      </c>
    </row>
    <row r="80" spans="2:5" x14ac:dyDescent="0.25">
      <c r="B80" s="2">
        <v>39995</v>
      </c>
      <c r="C80" s="7">
        <v>50.5</v>
      </c>
      <c r="D80" s="7">
        <f t="shared" si="3"/>
        <v>-0.39999999999999858</v>
      </c>
      <c r="E80" s="7">
        <f t="shared" si="2"/>
        <v>38.616666666666667</v>
      </c>
    </row>
    <row r="81" spans="2:5" x14ac:dyDescent="0.25">
      <c r="B81" s="2">
        <v>40026</v>
      </c>
      <c r="C81" s="7">
        <v>55.1</v>
      </c>
      <c r="D81" s="7">
        <f t="shared" si="3"/>
        <v>4.6000000000000014</v>
      </c>
      <c r="E81" s="7">
        <f t="shared" si="2"/>
        <v>39.56666666666667</v>
      </c>
    </row>
    <row r="82" spans="2:5" x14ac:dyDescent="0.25">
      <c r="B82" s="2">
        <v>40057</v>
      </c>
      <c r="C82" s="7">
        <v>55.4</v>
      </c>
      <c r="D82" s="7">
        <f t="shared" si="3"/>
        <v>0.29999999999999716</v>
      </c>
      <c r="E82" s="7">
        <f t="shared" si="2"/>
        <v>40.80833333333333</v>
      </c>
    </row>
    <row r="83" spans="2:5" x14ac:dyDescent="0.25">
      <c r="B83" s="2">
        <v>40087</v>
      </c>
      <c r="C83" s="7">
        <v>58.6</v>
      </c>
      <c r="D83" s="7">
        <f t="shared" si="3"/>
        <v>3.2000000000000028</v>
      </c>
      <c r="E83" s="7">
        <f t="shared" si="2"/>
        <v>42.633333333333333</v>
      </c>
    </row>
    <row r="84" spans="2:5" x14ac:dyDescent="0.25">
      <c r="B84" s="2">
        <v>40118</v>
      </c>
      <c r="C84" s="7">
        <v>64.7</v>
      </c>
      <c r="D84" s="7">
        <f t="shared" si="3"/>
        <v>6.1000000000000014</v>
      </c>
      <c r="E84" s="7">
        <f t="shared" si="2"/>
        <v>45.341666666666669</v>
      </c>
    </row>
    <row r="85" spans="2:5" x14ac:dyDescent="0.25">
      <c r="B85" s="2">
        <v>40148</v>
      </c>
      <c r="C85" s="7">
        <v>61.1</v>
      </c>
      <c r="D85" s="7">
        <f t="shared" si="3"/>
        <v>-3.6000000000000014</v>
      </c>
      <c r="E85" s="7">
        <f t="shared" si="2"/>
        <v>48.116666666666674</v>
      </c>
    </row>
    <row r="86" spans="2:5" x14ac:dyDescent="0.25">
      <c r="B86" s="2">
        <v>40179</v>
      </c>
      <c r="C86" s="7">
        <v>62.2</v>
      </c>
      <c r="D86" s="7">
        <f t="shared" si="3"/>
        <v>1.1000000000000014</v>
      </c>
      <c r="E86" s="7">
        <f t="shared" si="2"/>
        <v>50.81666666666667</v>
      </c>
    </row>
    <row r="87" spans="2:5" x14ac:dyDescent="0.25">
      <c r="B87" s="2">
        <v>40210</v>
      </c>
      <c r="C87" s="7">
        <v>63.4</v>
      </c>
      <c r="D87" s="7">
        <f t="shared" si="3"/>
        <v>1.1999999999999957</v>
      </c>
      <c r="E87" s="7">
        <f t="shared" si="2"/>
        <v>53.458333333333336</v>
      </c>
    </row>
    <row r="88" spans="2:5" x14ac:dyDescent="0.25">
      <c r="B88" s="2">
        <v>40238</v>
      </c>
      <c r="C88" s="7">
        <v>55.6</v>
      </c>
      <c r="D88" s="7">
        <f t="shared" si="3"/>
        <v>-7.7999999999999972</v>
      </c>
      <c r="E88" s="7">
        <f t="shared" si="2"/>
        <v>54.933333333333337</v>
      </c>
    </row>
    <row r="89" spans="2:5" x14ac:dyDescent="0.25">
      <c r="B89" s="2">
        <v>40269</v>
      </c>
      <c r="C89" s="7">
        <v>57.3</v>
      </c>
      <c r="D89" s="7">
        <f t="shared" si="3"/>
        <v>1.6999999999999957</v>
      </c>
      <c r="E89" s="7">
        <f t="shared" si="2"/>
        <v>56.691666666666663</v>
      </c>
    </row>
    <row r="90" spans="2:5" x14ac:dyDescent="0.25">
      <c r="B90" s="2">
        <v>40299</v>
      </c>
      <c r="C90" s="7">
        <v>46.1</v>
      </c>
      <c r="D90" s="7">
        <f t="shared" si="3"/>
        <v>-11.199999999999996</v>
      </c>
      <c r="E90" s="7">
        <f t="shared" si="2"/>
        <v>56.741666666666667</v>
      </c>
    </row>
    <row r="91" spans="2:5" x14ac:dyDescent="0.25">
      <c r="B91" s="2">
        <v>40330</v>
      </c>
      <c r="C91" s="7">
        <v>46.5</v>
      </c>
      <c r="D91" s="7">
        <f t="shared" si="3"/>
        <v>0.39999999999999858</v>
      </c>
      <c r="E91" s="7">
        <f t="shared" si="2"/>
        <v>56.375</v>
      </c>
    </row>
    <row r="92" spans="2:5" x14ac:dyDescent="0.25">
      <c r="B92" s="2">
        <v>40360</v>
      </c>
      <c r="C92" s="7">
        <v>51</v>
      </c>
      <c r="D92" s="7">
        <f t="shared" si="3"/>
        <v>4.5</v>
      </c>
      <c r="E92" s="7">
        <f t="shared" si="2"/>
        <v>56.416666666666664</v>
      </c>
    </row>
    <row r="93" spans="2:5" x14ac:dyDescent="0.25">
      <c r="B93" s="2">
        <v>40391</v>
      </c>
      <c r="C93" s="7">
        <v>54.5</v>
      </c>
      <c r="D93" s="7">
        <f t="shared" si="3"/>
        <v>3.5</v>
      </c>
      <c r="E93" s="7">
        <f t="shared" si="2"/>
        <v>56.366666666666667</v>
      </c>
    </row>
    <row r="94" spans="2:5" x14ac:dyDescent="0.25">
      <c r="B94" s="2">
        <v>40422</v>
      </c>
      <c r="C94" s="7">
        <v>55.9</v>
      </c>
      <c r="D94" s="7">
        <f t="shared" si="3"/>
        <v>1.3999999999999986</v>
      </c>
      <c r="E94" s="7">
        <f t="shared" si="2"/>
        <v>56.408333333333331</v>
      </c>
    </row>
    <row r="95" spans="2:5" x14ac:dyDescent="0.25">
      <c r="B95" s="2">
        <v>40452</v>
      </c>
      <c r="C95" s="7">
        <v>58.1</v>
      </c>
      <c r="D95" s="7">
        <f t="shared" si="3"/>
        <v>2.2000000000000028</v>
      </c>
      <c r="E95" s="7">
        <f t="shared" si="2"/>
        <v>56.366666666666674</v>
      </c>
    </row>
    <row r="96" spans="2:5" x14ac:dyDescent="0.25">
      <c r="B96" s="2">
        <v>40483</v>
      </c>
      <c r="C96" s="7">
        <v>57.4</v>
      </c>
      <c r="D96" s="7">
        <f t="shared" si="3"/>
        <v>-0.70000000000000284</v>
      </c>
      <c r="E96" s="7">
        <f t="shared" si="2"/>
        <v>55.758333333333333</v>
      </c>
    </row>
    <row r="97" spans="2:5" x14ac:dyDescent="0.25">
      <c r="B97" s="2">
        <v>40513</v>
      </c>
      <c r="C97" s="7">
        <v>57.8</v>
      </c>
      <c r="D97" s="7">
        <f t="shared" si="3"/>
        <v>0.39999999999999858</v>
      </c>
      <c r="E97" s="7">
        <f t="shared" si="2"/>
        <v>55.483333333333327</v>
      </c>
    </row>
    <row r="98" spans="2:5" x14ac:dyDescent="0.25">
      <c r="B98" s="2">
        <v>40544</v>
      </c>
      <c r="C98" s="7">
        <v>55.8</v>
      </c>
      <c r="D98" s="7">
        <f t="shared" si="3"/>
        <v>-2</v>
      </c>
      <c r="E98" s="7">
        <f t="shared" si="2"/>
        <v>54.949999999999989</v>
      </c>
    </row>
    <row r="99" spans="2:5" x14ac:dyDescent="0.25">
      <c r="B99" s="2">
        <v>40575</v>
      </c>
      <c r="C99" s="7">
        <v>46.8</v>
      </c>
      <c r="D99" s="7">
        <f t="shared" si="3"/>
        <v>-9</v>
      </c>
      <c r="E99" s="7">
        <f t="shared" si="2"/>
        <v>53.566666666666656</v>
      </c>
    </row>
    <row r="100" spans="2:5" x14ac:dyDescent="0.25">
      <c r="B100" s="2">
        <v>40603</v>
      </c>
      <c r="C100" s="7">
        <v>47.4</v>
      </c>
      <c r="D100" s="7">
        <f t="shared" si="3"/>
        <v>0.60000000000000142</v>
      </c>
      <c r="E100" s="7">
        <f t="shared" si="2"/>
        <v>52.883333333333326</v>
      </c>
    </row>
    <row r="101" spans="2:5" x14ac:dyDescent="0.25">
      <c r="B101" s="2">
        <v>40634</v>
      </c>
      <c r="C101" s="7">
        <v>48.4</v>
      </c>
      <c r="D101" s="7">
        <f t="shared" si="3"/>
        <v>1</v>
      </c>
      <c r="E101" s="7">
        <f t="shared" si="2"/>
        <v>52.141666666666659</v>
      </c>
    </row>
    <row r="102" spans="2:5" x14ac:dyDescent="0.25">
      <c r="B102" s="2">
        <v>40664</v>
      </c>
      <c r="C102" s="7">
        <v>54.4</v>
      </c>
      <c r="D102" s="7">
        <f t="shared" si="3"/>
        <v>6</v>
      </c>
      <c r="E102" s="7">
        <f t="shared" si="2"/>
        <v>52.833333333333336</v>
      </c>
    </row>
    <row r="103" spans="2:5" x14ac:dyDescent="0.25">
      <c r="B103" s="2">
        <v>40695</v>
      </c>
      <c r="C103" s="7">
        <v>51.4</v>
      </c>
      <c r="D103" s="7">
        <f t="shared" si="3"/>
        <v>-3</v>
      </c>
      <c r="E103" s="7">
        <f t="shared" si="2"/>
        <v>53.241666666666667</v>
      </c>
    </row>
    <row r="104" spans="2:5" x14ac:dyDescent="0.25">
      <c r="B104" s="2">
        <v>40725</v>
      </c>
      <c r="C104" s="7">
        <v>49</v>
      </c>
      <c r="D104" s="7">
        <f t="shared" si="3"/>
        <v>-2.3999999999999986</v>
      </c>
      <c r="E104" s="7">
        <f t="shared" si="2"/>
        <v>53.074999999999996</v>
      </c>
    </row>
    <row r="105" spans="2:5" x14ac:dyDescent="0.25">
      <c r="B105" s="2">
        <v>40756</v>
      </c>
      <c r="C105" s="7">
        <v>49.5</v>
      </c>
      <c r="D105" s="7">
        <f t="shared" si="3"/>
        <v>0.5</v>
      </c>
      <c r="E105" s="7">
        <f t="shared" si="2"/>
        <v>52.658333333333331</v>
      </c>
    </row>
    <row r="106" spans="2:5" x14ac:dyDescent="0.25">
      <c r="B106" s="2">
        <v>40787</v>
      </c>
      <c r="C106" s="7">
        <v>47</v>
      </c>
      <c r="D106" s="7">
        <f t="shared" si="3"/>
        <v>-2.5</v>
      </c>
      <c r="E106" s="7">
        <f t="shared" si="2"/>
        <v>51.916666666666664</v>
      </c>
    </row>
    <row r="107" spans="2:5" x14ac:dyDescent="0.25">
      <c r="B107" s="2">
        <v>40817</v>
      </c>
      <c r="C107" s="7">
        <v>51.6</v>
      </c>
      <c r="D107" s="7">
        <f t="shared" si="3"/>
        <v>4.6000000000000014</v>
      </c>
      <c r="E107" s="7">
        <f t="shared" si="2"/>
        <v>51.374999999999993</v>
      </c>
    </row>
    <row r="108" spans="2:5" x14ac:dyDescent="0.25">
      <c r="B108" s="2">
        <v>40848</v>
      </c>
      <c r="C108" s="7">
        <v>44.1</v>
      </c>
      <c r="D108" s="7">
        <f t="shared" si="3"/>
        <v>-7.5</v>
      </c>
      <c r="E108" s="7">
        <f t="shared" si="2"/>
        <v>50.266666666666659</v>
      </c>
    </row>
    <row r="109" spans="2:5" x14ac:dyDescent="0.25">
      <c r="B109" s="2">
        <v>40878</v>
      </c>
      <c r="C109" s="7">
        <v>43.9</v>
      </c>
      <c r="D109" s="7">
        <f t="shared" si="3"/>
        <v>-0.20000000000000284</v>
      </c>
      <c r="E109" s="7">
        <f t="shared" si="2"/>
        <v>49.108333333333327</v>
      </c>
    </row>
    <row r="110" spans="2:5" x14ac:dyDescent="0.25">
      <c r="B110" s="2">
        <v>40909</v>
      </c>
      <c r="C110" s="7">
        <v>35.4</v>
      </c>
      <c r="D110" s="7">
        <f t="shared" si="3"/>
        <v>-8.5</v>
      </c>
      <c r="E110" s="7">
        <f t="shared" si="2"/>
        <v>47.408333333333331</v>
      </c>
    </row>
    <row r="111" spans="2:5" x14ac:dyDescent="0.25">
      <c r="B111" s="2">
        <v>40940</v>
      </c>
      <c r="C111" s="7">
        <v>44</v>
      </c>
      <c r="D111" s="7">
        <f t="shared" si="3"/>
        <v>8.6000000000000014</v>
      </c>
      <c r="E111" s="7">
        <f t="shared" si="2"/>
        <v>47.175000000000004</v>
      </c>
    </row>
    <row r="112" spans="2:5" x14ac:dyDescent="0.25">
      <c r="B112" s="2">
        <v>40969</v>
      </c>
      <c r="C112" s="7">
        <v>46</v>
      </c>
      <c r="D112" s="7">
        <f t="shared" si="3"/>
        <v>2</v>
      </c>
      <c r="E112" s="7">
        <f t="shared" si="2"/>
        <v>47.058333333333337</v>
      </c>
    </row>
    <row r="113" spans="2:5" x14ac:dyDescent="0.25">
      <c r="B113" s="2">
        <v>41000</v>
      </c>
      <c r="C113" s="7">
        <v>48.5</v>
      </c>
      <c r="D113" s="7">
        <f t="shared" si="3"/>
        <v>2.5</v>
      </c>
      <c r="E113" s="7">
        <f t="shared" si="2"/>
        <v>47.066666666666663</v>
      </c>
    </row>
    <row r="114" spans="2:5" x14ac:dyDescent="0.25">
      <c r="B114" s="2">
        <v>41030</v>
      </c>
      <c r="C114" s="7">
        <v>46.2</v>
      </c>
      <c r="D114" s="7">
        <f t="shared" si="3"/>
        <v>-2.2999999999999972</v>
      </c>
      <c r="E114" s="7">
        <f t="shared" si="2"/>
        <v>46.383333333333333</v>
      </c>
    </row>
    <row r="115" spans="2:5" x14ac:dyDescent="0.25">
      <c r="B115" s="2">
        <v>41061</v>
      </c>
      <c r="C115" s="7">
        <v>45.2</v>
      </c>
      <c r="D115" s="7">
        <f t="shared" si="3"/>
        <v>-1</v>
      </c>
      <c r="E115" s="7">
        <f t="shared" si="2"/>
        <v>45.866666666666667</v>
      </c>
    </row>
    <row r="116" spans="2:5" x14ac:dyDescent="0.25">
      <c r="B116" s="2">
        <v>41091</v>
      </c>
      <c r="C116" s="7">
        <v>40.299999999999997</v>
      </c>
      <c r="D116" s="7">
        <f t="shared" si="3"/>
        <v>-4.9000000000000057</v>
      </c>
      <c r="E116" s="7">
        <f t="shared" si="2"/>
        <v>45.141666666666659</v>
      </c>
    </row>
    <row r="117" spans="2:5" x14ac:dyDescent="0.25">
      <c r="B117" s="2">
        <v>41122</v>
      </c>
      <c r="C117" s="7">
        <v>36.200000000000003</v>
      </c>
      <c r="D117" s="7">
        <f t="shared" si="3"/>
        <v>-4.0999999999999943</v>
      </c>
      <c r="E117" s="7">
        <f t="shared" si="2"/>
        <v>44.033333333333331</v>
      </c>
    </row>
    <row r="118" spans="2:5" x14ac:dyDescent="0.25">
      <c r="B118" s="2">
        <v>41153</v>
      </c>
      <c r="C118" s="7">
        <v>41</v>
      </c>
      <c r="D118" s="7">
        <f t="shared" si="3"/>
        <v>4.7999999999999972</v>
      </c>
      <c r="E118" s="7">
        <f t="shared" si="2"/>
        <v>43.533333333333331</v>
      </c>
    </row>
    <row r="119" spans="2:5" x14ac:dyDescent="0.25">
      <c r="B119" s="2">
        <v>41183</v>
      </c>
      <c r="C119" s="7">
        <v>41.8</v>
      </c>
      <c r="D119" s="7">
        <f t="shared" si="3"/>
        <v>0.79999999999999716</v>
      </c>
      <c r="E119" s="7">
        <f t="shared" si="2"/>
        <v>42.716666666666661</v>
      </c>
    </row>
    <row r="120" spans="2:5" x14ac:dyDescent="0.25">
      <c r="B120" s="2">
        <v>41214</v>
      </c>
      <c r="C120" s="7">
        <v>46.1</v>
      </c>
      <c r="D120" s="7">
        <f t="shared" si="3"/>
        <v>4.3000000000000043</v>
      </c>
      <c r="E120" s="7">
        <f t="shared" si="2"/>
        <v>42.883333333333333</v>
      </c>
    </row>
    <row r="121" spans="2:5" x14ac:dyDescent="0.25">
      <c r="B121" s="2">
        <v>41244</v>
      </c>
      <c r="C121" s="7">
        <v>46</v>
      </c>
      <c r="D121" s="7">
        <f t="shared" si="3"/>
        <v>-0.10000000000000142</v>
      </c>
      <c r="E121" s="7">
        <f t="shared" si="2"/>
        <v>43.058333333333337</v>
      </c>
    </row>
    <row r="122" spans="2:5" x14ac:dyDescent="0.25">
      <c r="B122" s="2">
        <v>41275</v>
      </c>
      <c r="C122" s="7">
        <v>49.3</v>
      </c>
      <c r="D122" s="7">
        <f t="shared" si="3"/>
        <v>3.2999999999999972</v>
      </c>
      <c r="E122" s="7">
        <f t="shared" si="2"/>
        <v>44.216666666666669</v>
      </c>
    </row>
    <row r="123" spans="2:5" x14ac:dyDescent="0.25">
      <c r="B123" s="2">
        <v>41306</v>
      </c>
      <c r="C123" s="7">
        <v>51.5</v>
      </c>
      <c r="D123" s="7">
        <f t="shared" si="3"/>
        <v>2.2000000000000028</v>
      </c>
      <c r="E123" s="7">
        <f t="shared" si="2"/>
        <v>44.841666666666669</v>
      </c>
    </row>
    <row r="124" spans="2:5" x14ac:dyDescent="0.25">
      <c r="B124" s="2">
        <v>41334</v>
      </c>
      <c r="C124" s="7">
        <v>48.9</v>
      </c>
      <c r="D124" s="7">
        <f t="shared" si="3"/>
        <v>-2.6000000000000014</v>
      </c>
      <c r="E124" s="7">
        <f t="shared" si="2"/>
        <v>45.083333333333336</v>
      </c>
    </row>
    <row r="125" spans="2:5" x14ac:dyDescent="0.25">
      <c r="B125" s="2">
        <v>41365</v>
      </c>
      <c r="C125" s="7">
        <v>47.8</v>
      </c>
      <c r="D125" s="7">
        <f t="shared" si="3"/>
        <v>-1.1000000000000014</v>
      </c>
      <c r="E125" s="7">
        <f t="shared" si="2"/>
        <v>45.024999999999999</v>
      </c>
    </row>
    <row r="126" spans="2:5" x14ac:dyDescent="0.25">
      <c r="B126" s="2">
        <v>41395</v>
      </c>
      <c r="C126" s="7">
        <v>46.2</v>
      </c>
      <c r="D126" s="7">
        <f t="shared" si="3"/>
        <v>-1.5999999999999943</v>
      </c>
      <c r="E126" s="7">
        <f t="shared" si="2"/>
        <v>45.025000000000006</v>
      </c>
    </row>
    <row r="127" spans="2:5" x14ac:dyDescent="0.25">
      <c r="B127" s="2">
        <v>41426</v>
      </c>
      <c r="C127" s="7">
        <v>46</v>
      </c>
      <c r="D127" s="7">
        <f t="shared" si="3"/>
        <v>-0.20000000000000284</v>
      </c>
      <c r="E127" s="7">
        <f t="shared" si="2"/>
        <v>45.091666666666661</v>
      </c>
    </row>
    <row r="128" spans="2:5" x14ac:dyDescent="0.25">
      <c r="B128" s="2">
        <v>41456</v>
      </c>
      <c r="C128" s="7">
        <v>48.1</v>
      </c>
      <c r="D128" s="7">
        <f t="shared" si="3"/>
        <v>2.1000000000000014</v>
      </c>
      <c r="E128" s="7">
        <f t="shared" si="2"/>
        <v>45.741666666666667</v>
      </c>
    </row>
    <row r="129" spans="2:5" x14ac:dyDescent="0.25">
      <c r="B129" s="2">
        <v>41487</v>
      </c>
      <c r="C129" s="7">
        <v>48</v>
      </c>
      <c r="D129" s="7">
        <f t="shared" si="3"/>
        <v>-0.10000000000000142</v>
      </c>
      <c r="E129" s="7">
        <f t="shared" si="2"/>
        <v>46.724999999999994</v>
      </c>
    </row>
    <row r="130" spans="2:5" x14ac:dyDescent="0.25">
      <c r="B130" s="2">
        <v>41518</v>
      </c>
      <c r="C130" s="7">
        <v>45.7</v>
      </c>
      <c r="D130" s="7">
        <f t="shared" si="3"/>
        <v>-2.2999999999999972</v>
      </c>
      <c r="E130" s="7">
        <f t="shared" ref="E130:E193" si="4">IF(ROW(A130)&lt;13,"",AVERAGEIFS($C$2:$C$5000,$B$2:$B$5000,"&gt;"&amp;EDATE(B130,-12),$B$2:$B$5000,"&lt;="&amp;B130))</f>
        <v>47.116666666666674</v>
      </c>
    </row>
    <row r="131" spans="2:5" x14ac:dyDescent="0.25">
      <c r="B131" s="2">
        <v>41548</v>
      </c>
      <c r="C131" s="7">
        <v>47.2</v>
      </c>
      <c r="D131" s="7">
        <f t="shared" si="3"/>
        <v>1.5</v>
      </c>
      <c r="E131" s="7">
        <f t="shared" si="4"/>
        <v>47.56666666666667</v>
      </c>
    </row>
    <row r="132" spans="2:5" x14ac:dyDescent="0.25">
      <c r="B132" s="2">
        <v>41579</v>
      </c>
      <c r="C132" s="7">
        <v>44.9</v>
      </c>
      <c r="D132" s="7">
        <f t="shared" ref="D132:D195" si="5">C132-C131</f>
        <v>-2.3000000000000043</v>
      </c>
      <c r="E132" s="7">
        <f t="shared" si="4"/>
        <v>47.466666666666669</v>
      </c>
    </row>
    <row r="133" spans="2:5" x14ac:dyDescent="0.25">
      <c r="B133" s="2">
        <v>41609</v>
      </c>
      <c r="C133" s="7">
        <v>47.5</v>
      </c>
      <c r="D133" s="7">
        <f t="shared" si="5"/>
        <v>2.6000000000000014</v>
      </c>
      <c r="E133" s="7">
        <f t="shared" si="4"/>
        <v>47.591666666666669</v>
      </c>
    </row>
    <row r="134" spans="2:5" x14ac:dyDescent="0.25">
      <c r="B134" s="2">
        <v>41640</v>
      </c>
      <c r="C134" s="7">
        <v>50.2</v>
      </c>
      <c r="D134" s="7">
        <f t="shared" si="5"/>
        <v>2.7000000000000028</v>
      </c>
      <c r="E134" s="7">
        <f t="shared" si="4"/>
        <v>47.666666666666664</v>
      </c>
    </row>
    <row r="135" spans="2:5" x14ac:dyDescent="0.25">
      <c r="B135" s="2">
        <v>41671</v>
      </c>
      <c r="C135" s="7">
        <v>50.3</v>
      </c>
      <c r="D135" s="7">
        <f t="shared" si="5"/>
        <v>9.9999999999994316E-2</v>
      </c>
      <c r="E135" s="7">
        <f t="shared" si="4"/>
        <v>47.566666666666663</v>
      </c>
    </row>
    <row r="136" spans="2:5" x14ac:dyDescent="0.25">
      <c r="B136" s="2">
        <v>41699</v>
      </c>
      <c r="C136" s="7">
        <v>49.4</v>
      </c>
      <c r="D136" s="7">
        <f t="shared" si="5"/>
        <v>-0.89999999999999858</v>
      </c>
      <c r="E136" s="7">
        <f t="shared" si="4"/>
        <v>47.608333333333327</v>
      </c>
    </row>
    <row r="137" spans="2:5" x14ac:dyDescent="0.25">
      <c r="B137" s="2">
        <v>41730</v>
      </c>
      <c r="C137" s="7">
        <v>51.4</v>
      </c>
      <c r="D137" s="7">
        <f t="shared" si="5"/>
        <v>2</v>
      </c>
      <c r="E137" s="7">
        <f t="shared" si="4"/>
        <v>47.908333333333331</v>
      </c>
    </row>
    <row r="138" spans="2:5" x14ac:dyDescent="0.25">
      <c r="B138" s="2">
        <v>41760</v>
      </c>
      <c r="C138" s="7">
        <v>55.6</v>
      </c>
      <c r="D138" s="7">
        <f t="shared" si="5"/>
        <v>4.2000000000000028</v>
      </c>
      <c r="E138" s="7">
        <f t="shared" si="4"/>
        <v>48.691666666666663</v>
      </c>
    </row>
    <row r="139" spans="2:5" x14ac:dyDescent="0.25">
      <c r="B139" s="2">
        <v>41791</v>
      </c>
      <c r="C139" s="7">
        <v>48.9</v>
      </c>
      <c r="D139" s="7">
        <f t="shared" si="5"/>
        <v>-6.7000000000000028</v>
      </c>
      <c r="E139" s="7">
        <f t="shared" si="4"/>
        <v>48.93333333333333</v>
      </c>
    </row>
    <row r="140" spans="2:5" x14ac:dyDescent="0.25">
      <c r="B140" s="2">
        <v>41821</v>
      </c>
      <c r="C140" s="7">
        <v>46.8</v>
      </c>
      <c r="D140" s="7">
        <f t="shared" si="5"/>
        <v>-2.1000000000000014</v>
      </c>
      <c r="E140" s="7">
        <f t="shared" si="4"/>
        <v>48.824999999999996</v>
      </c>
    </row>
    <row r="141" spans="2:5" x14ac:dyDescent="0.25">
      <c r="B141" s="2">
        <v>41852</v>
      </c>
      <c r="C141" s="7">
        <v>42.6</v>
      </c>
      <c r="D141" s="7">
        <f t="shared" si="5"/>
        <v>-4.1999999999999957</v>
      </c>
      <c r="E141" s="7">
        <f t="shared" si="4"/>
        <v>48.375</v>
      </c>
    </row>
    <row r="142" spans="2:5" x14ac:dyDescent="0.25">
      <c r="B142" s="2">
        <v>41883</v>
      </c>
      <c r="C142" s="7">
        <v>49.9</v>
      </c>
      <c r="D142" s="7">
        <f t="shared" si="5"/>
        <v>7.2999999999999972</v>
      </c>
      <c r="E142" s="7">
        <f t="shared" si="4"/>
        <v>48.724999999999994</v>
      </c>
    </row>
    <row r="143" spans="2:5" x14ac:dyDescent="0.25">
      <c r="B143" s="2">
        <v>41913</v>
      </c>
      <c r="C143" s="7">
        <v>48.3</v>
      </c>
      <c r="D143" s="7">
        <f t="shared" si="5"/>
        <v>-1.6000000000000014</v>
      </c>
      <c r="E143" s="7">
        <f t="shared" si="4"/>
        <v>48.81666666666667</v>
      </c>
    </row>
    <row r="144" spans="2:5" x14ac:dyDescent="0.25">
      <c r="B144" s="2">
        <v>41944</v>
      </c>
      <c r="C144" s="7">
        <v>48.7</v>
      </c>
      <c r="D144" s="7">
        <f t="shared" si="5"/>
        <v>0.40000000000000568</v>
      </c>
      <c r="E144" s="7">
        <f t="shared" si="4"/>
        <v>49.133333333333333</v>
      </c>
    </row>
    <row r="145" spans="2:5" x14ac:dyDescent="0.25">
      <c r="B145" s="2">
        <v>41974</v>
      </c>
      <c r="C145" s="7">
        <v>45.8</v>
      </c>
      <c r="D145" s="7">
        <f t="shared" si="5"/>
        <v>-2.9000000000000057</v>
      </c>
      <c r="E145" s="7">
        <f t="shared" si="4"/>
        <v>48.991666666666667</v>
      </c>
    </row>
    <row r="146" spans="2:5" x14ac:dyDescent="0.25">
      <c r="B146" s="2">
        <v>42005</v>
      </c>
      <c r="C146" s="7">
        <v>53.3</v>
      </c>
      <c r="D146" s="7">
        <f t="shared" si="5"/>
        <v>7.5</v>
      </c>
      <c r="E146" s="7">
        <f t="shared" si="4"/>
        <v>49.249999999999993</v>
      </c>
    </row>
    <row r="147" spans="2:5" x14ac:dyDescent="0.25">
      <c r="B147" s="2">
        <v>42036</v>
      </c>
      <c r="C147" s="7">
        <v>48.7</v>
      </c>
      <c r="D147" s="7">
        <f t="shared" si="5"/>
        <v>-4.5999999999999943</v>
      </c>
      <c r="E147" s="7">
        <f t="shared" si="4"/>
        <v>49.116666666666674</v>
      </c>
    </row>
    <row r="148" spans="2:5" x14ac:dyDescent="0.25">
      <c r="B148" s="2">
        <v>42064</v>
      </c>
      <c r="C148" s="7">
        <v>50.2</v>
      </c>
      <c r="D148" s="7">
        <f t="shared" si="5"/>
        <v>1.5</v>
      </c>
      <c r="E148" s="7">
        <f t="shared" si="4"/>
        <v>49.183333333333337</v>
      </c>
    </row>
    <row r="149" spans="2:5" x14ac:dyDescent="0.25">
      <c r="B149" s="2">
        <v>42095</v>
      </c>
      <c r="C149" s="7">
        <v>49.2</v>
      </c>
      <c r="D149" s="7">
        <f t="shared" si="5"/>
        <v>-1</v>
      </c>
      <c r="E149" s="7">
        <f t="shared" si="4"/>
        <v>49.000000000000007</v>
      </c>
    </row>
    <row r="150" spans="2:5" x14ac:dyDescent="0.25">
      <c r="B150" s="2">
        <v>42125</v>
      </c>
      <c r="C150" s="7">
        <v>47.6</v>
      </c>
      <c r="D150" s="7">
        <f t="shared" si="5"/>
        <v>-1.6000000000000014</v>
      </c>
      <c r="E150" s="7">
        <f t="shared" si="4"/>
        <v>48.333333333333336</v>
      </c>
    </row>
    <row r="151" spans="2:5" x14ac:dyDescent="0.25">
      <c r="B151" s="2">
        <v>42156</v>
      </c>
      <c r="C151" s="7">
        <v>51</v>
      </c>
      <c r="D151" s="7">
        <f t="shared" si="5"/>
        <v>3.3999999999999986</v>
      </c>
      <c r="E151" s="7">
        <f t="shared" si="4"/>
        <v>48.508333333333333</v>
      </c>
    </row>
    <row r="152" spans="2:5" x14ac:dyDescent="0.25">
      <c r="B152" s="2">
        <v>42186</v>
      </c>
      <c r="C152" s="7">
        <v>47.2</v>
      </c>
      <c r="D152" s="7">
        <f t="shared" si="5"/>
        <v>-3.7999999999999972</v>
      </c>
      <c r="E152" s="7">
        <f t="shared" si="4"/>
        <v>48.541666666666664</v>
      </c>
    </row>
    <row r="153" spans="2:5" x14ac:dyDescent="0.25">
      <c r="B153" s="2">
        <v>42217</v>
      </c>
      <c r="C153" s="7">
        <v>48.1</v>
      </c>
      <c r="D153" s="7">
        <f t="shared" si="5"/>
        <v>0.89999999999999858</v>
      </c>
      <c r="E153" s="7">
        <f t="shared" si="4"/>
        <v>49</v>
      </c>
    </row>
    <row r="154" spans="2:5" x14ac:dyDescent="0.25">
      <c r="B154" s="2">
        <v>42248</v>
      </c>
      <c r="C154" s="7">
        <v>47.5</v>
      </c>
      <c r="D154" s="7">
        <f t="shared" si="5"/>
        <v>-0.60000000000000142</v>
      </c>
      <c r="E154" s="7">
        <f t="shared" si="4"/>
        <v>48.800000000000004</v>
      </c>
    </row>
    <row r="155" spans="2:5" x14ac:dyDescent="0.25">
      <c r="B155" s="2">
        <v>42278</v>
      </c>
      <c r="C155" s="7">
        <v>51.4</v>
      </c>
      <c r="D155" s="7">
        <f t="shared" si="5"/>
        <v>3.8999999999999986</v>
      </c>
      <c r="E155" s="7">
        <f t="shared" si="4"/>
        <v>49.05833333333333</v>
      </c>
    </row>
    <row r="156" spans="2:5" x14ac:dyDescent="0.25">
      <c r="B156" s="2">
        <v>42309</v>
      </c>
      <c r="C156" s="7">
        <v>52.5</v>
      </c>
      <c r="D156" s="7">
        <f t="shared" si="5"/>
        <v>1.1000000000000014</v>
      </c>
      <c r="E156" s="7">
        <f t="shared" si="4"/>
        <v>49.375</v>
      </c>
    </row>
    <row r="157" spans="2:5" x14ac:dyDescent="0.25">
      <c r="B157" s="2">
        <v>42339</v>
      </c>
      <c r="C157" s="7">
        <v>50.7</v>
      </c>
      <c r="D157" s="7">
        <f t="shared" si="5"/>
        <v>-1.7999999999999972</v>
      </c>
      <c r="E157" s="7">
        <f t="shared" si="4"/>
        <v>49.783333333333339</v>
      </c>
    </row>
    <row r="158" spans="2:5" x14ac:dyDescent="0.25">
      <c r="B158" s="2">
        <v>42370</v>
      </c>
      <c r="C158" s="7">
        <v>48.1</v>
      </c>
      <c r="D158" s="7">
        <f t="shared" si="5"/>
        <v>-2.6000000000000014</v>
      </c>
      <c r="E158" s="7">
        <f t="shared" si="4"/>
        <v>49.35</v>
      </c>
    </row>
    <row r="159" spans="2:5" x14ac:dyDescent="0.25">
      <c r="B159" s="2">
        <v>42401</v>
      </c>
      <c r="C159" s="7">
        <v>46.8</v>
      </c>
      <c r="D159" s="7">
        <f t="shared" si="5"/>
        <v>-1.3000000000000043</v>
      </c>
      <c r="E159" s="7">
        <f t="shared" si="4"/>
        <v>49.191666666666663</v>
      </c>
    </row>
    <row r="160" spans="2:5" x14ac:dyDescent="0.25">
      <c r="B160" s="2">
        <v>42430</v>
      </c>
      <c r="C160" s="7">
        <v>49</v>
      </c>
      <c r="D160" s="7">
        <f t="shared" si="5"/>
        <v>2.2000000000000028</v>
      </c>
      <c r="E160" s="7">
        <f t="shared" si="4"/>
        <v>49.091666666666669</v>
      </c>
    </row>
    <row r="161" spans="2:5" x14ac:dyDescent="0.25">
      <c r="B161" s="2">
        <v>42461</v>
      </c>
      <c r="C161" s="7">
        <v>50.5</v>
      </c>
      <c r="D161" s="7">
        <f t="shared" si="5"/>
        <v>1.5</v>
      </c>
      <c r="E161" s="7">
        <f t="shared" si="4"/>
        <v>49.20000000000001</v>
      </c>
    </row>
    <row r="162" spans="2:5" x14ac:dyDescent="0.25">
      <c r="B162" s="2">
        <v>42491</v>
      </c>
      <c r="C162" s="7">
        <v>49.4</v>
      </c>
      <c r="D162" s="7">
        <f t="shared" si="5"/>
        <v>-1.1000000000000014</v>
      </c>
      <c r="E162" s="7">
        <f t="shared" si="4"/>
        <v>49.35</v>
      </c>
    </row>
    <row r="163" spans="2:5" x14ac:dyDescent="0.25">
      <c r="B163" s="2">
        <v>42522</v>
      </c>
      <c r="C163" s="7">
        <v>48.8</v>
      </c>
      <c r="D163" s="7">
        <f t="shared" si="5"/>
        <v>-0.60000000000000142</v>
      </c>
      <c r="E163" s="7">
        <f t="shared" si="4"/>
        <v>49.166666666666664</v>
      </c>
    </row>
    <row r="164" spans="2:5" x14ac:dyDescent="0.25">
      <c r="B164" s="2">
        <v>42552</v>
      </c>
      <c r="C164" s="7">
        <v>50.1</v>
      </c>
      <c r="D164" s="7">
        <f t="shared" si="5"/>
        <v>1.3000000000000043</v>
      </c>
      <c r="E164" s="7">
        <f t="shared" si="4"/>
        <v>49.408333333333331</v>
      </c>
    </row>
    <row r="165" spans="2:5" x14ac:dyDescent="0.25">
      <c r="B165" s="2">
        <v>42583</v>
      </c>
      <c r="C165" s="7">
        <v>57</v>
      </c>
      <c r="D165" s="7">
        <f t="shared" si="5"/>
        <v>6.8999999999999986</v>
      </c>
      <c r="E165" s="7">
        <f t="shared" si="4"/>
        <v>50.15</v>
      </c>
    </row>
    <row r="166" spans="2:5" x14ac:dyDescent="0.25">
      <c r="B166" s="2">
        <v>42614</v>
      </c>
      <c r="C166" s="7">
        <v>52.1</v>
      </c>
      <c r="D166" s="7">
        <f t="shared" si="5"/>
        <v>-4.8999999999999986</v>
      </c>
      <c r="E166" s="7">
        <f t="shared" si="4"/>
        <v>50.533333333333331</v>
      </c>
    </row>
    <row r="167" spans="2:5" x14ac:dyDescent="0.25">
      <c r="B167" s="2">
        <v>42644</v>
      </c>
      <c r="C167" s="7">
        <v>51.1</v>
      </c>
      <c r="D167" s="7">
        <f t="shared" si="5"/>
        <v>-1</v>
      </c>
      <c r="E167" s="7">
        <f t="shared" si="4"/>
        <v>50.508333333333333</v>
      </c>
    </row>
    <row r="168" spans="2:5" x14ac:dyDescent="0.25">
      <c r="B168" s="2">
        <v>42675</v>
      </c>
      <c r="C168" s="7">
        <v>54.3</v>
      </c>
      <c r="D168" s="7">
        <f t="shared" si="5"/>
        <v>3.1999999999999957</v>
      </c>
      <c r="E168" s="7">
        <f t="shared" si="4"/>
        <v>50.658333333333331</v>
      </c>
    </row>
    <row r="169" spans="2:5" x14ac:dyDescent="0.25">
      <c r="B169" s="2">
        <v>42705</v>
      </c>
      <c r="C169" s="7">
        <v>67.2</v>
      </c>
      <c r="D169" s="7">
        <f t="shared" si="5"/>
        <v>12.900000000000006</v>
      </c>
      <c r="E169" s="7">
        <f t="shared" si="4"/>
        <v>52.033333333333339</v>
      </c>
    </row>
    <row r="170" spans="2:5" x14ac:dyDescent="0.25">
      <c r="B170" s="2">
        <v>42736</v>
      </c>
      <c r="C170" s="7">
        <v>62.6</v>
      </c>
      <c r="D170" s="7">
        <f t="shared" si="5"/>
        <v>-4.6000000000000014</v>
      </c>
      <c r="E170" s="7">
        <f t="shared" si="4"/>
        <v>53.241666666666674</v>
      </c>
    </row>
    <row r="171" spans="2:5" x14ac:dyDescent="0.25">
      <c r="B171" s="2">
        <v>42767</v>
      </c>
      <c r="C171" s="7">
        <v>61.2</v>
      </c>
      <c r="D171" s="7">
        <f t="shared" si="5"/>
        <v>-1.3999999999999986</v>
      </c>
      <c r="E171" s="7">
        <f t="shared" si="4"/>
        <v>54.44166666666667</v>
      </c>
    </row>
    <row r="172" spans="2:5" x14ac:dyDescent="0.25">
      <c r="B172" s="2">
        <v>42795</v>
      </c>
      <c r="C172" s="7">
        <v>54.8</v>
      </c>
      <c r="D172" s="7">
        <f t="shared" si="5"/>
        <v>-6.4000000000000057</v>
      </c>
      <c r="E172" s="7">
        <f t="shared" si="4"/>
        <v>54.925000000000004</v>
      </c>
    </row>
    <row r="173" spans="2:5" x14ac:dyDescent="0.25">
      <c r="B173" s="2">
        <v>42826</v>
      </c>
      <c r="C173" s="7">
        <v>52</v>
      </c>
      <c r="D173" s="7">
        <f t="shared" si="5"/>
        <v>-2.7999999999999972</v>
      </c>
      <c r="E173" s="7">
        <f t="shared" si="4"/>
        <v>55.050000000000004</v>
      </c>
    </row>
    <row r="174" spans="2:5" x14ac:dyDescent="0.25">
      <c r="B174" s="2">
        <v>42856</v>
      </c>
      <c r="C174" s="7">
        <v>56.2</v>
      </c>
      <c r="D174" s="7">
        <f t="shared" si="5"/>
        <v>4.2000000000000028</v>
      </c>
      <c r="E174" s="7">
        <f t="shared" si="4"/>
        <v>55.616666666666674</v>
      </c>
    </row>
    <row r="175" spans="2:5" x14ac:dyDescent="0.25">
      <c r="B175" s="2">
        <v>42887</v>
      </c>
      <c r="C175" s="7">
        <v>50.3</v>
      </c>
      <c r="D175" s="7">
        <f t="shared" si="5"/>
        <v>-5.9000000000000057</v>
      </c>
      <c r="E175" s="7">
        <f t="shared" si="4"/>
        <v>55.741666666666667</v>
      </c>
    </row>
    <row r="176" spans="2:5" x14ac:dyDescent="0.25">
      <c r="B176" s="2">
        <v>42917</v>
      </c>
      <c r="C176" s="7">
        <v>54.3</v>
      </c>
      <c r="D176" s="7">
        <f t="shared" si="5"/>
        <v>4</v>
      </c>
      <c r="E176" s="7">
        <f t="shared" si="4"/>
        <v>56.091666666666661</v>
      </c>
    </row>
    <row r="177" spans="2:5" x14ac:dyDescent="0.25">
      <c r="B177" s="2">
        <v>42948</v>
      </c>
      <c r="C177" s="7">
        <v>58.4</v>
      </c>
      <c r="D177" s="7">
        <f t="shared" si="5"/>
        <v>4.1000000000000014</v>
      </c>
      <c r="E177" s="7">
        <f t="shared" si="4"/>
        <v>56.208333333333321</v>
      </c>
    </row>
    <row r="178" spans="2:5" x14ac:dyDescent="0.25">
      <c r="B178" s="2">
        <v>42979</v>
      </c>
      <c r="C178" s="7">
        <v>57.2</v>
      </c>
      <c r="D178" s="7">
        <f t="shared" si="5"/>
        <v>-1.1999999999999957</v>
      </c>
      <c r="E178" s="7">
        <f t="shared" si="4"/>
        <v>56.633333333333333</v>
      </c>
    </row>
    <row r="179" spans="2:5" x14ac:dyDescent="0.25">
      <c r="B179" s="2">
        <v>43009</v>
      </c>
      <c r="C179" s="7">
        <v>53.2</v>
      </c>
      <c r="D179" s="7">
        <f t="shared" si="5"/>
        <v>-4</v>
      </c>
      <c r="E179" s="7">
        <f t="shared" si="4"/>
        <v>56.808333333333337</v>
      </c>
    </row>
    <row r="180" spans="2:5" x14ac:dyDescent="0.25">
      <c r="B180" s="2">
        <v>43040</v>
      </c>
      <c r="C180" s="7">
        <v>49.7</v>
      </c>
      <c r="D180" s="7">
        <f t="shared" si="5"/>
        <v>-3.5</v>
      </c>
      <c r="E180" s="7">
        <f t="shared" si="4"/>
        <v>56.425000000000011</v>
      </c>
    </row>
    <row r="181" spans="2:5" x14ac:dyDescent="0.25">
      <c r="B181" s="2">
        <v>43070</v>
      </c>
      <c r="C181" s="7">
        <v>53.4</v>
      </c>
      <c r="D181" s="7">
        <f t="shared" si="5"/>
        <v>3.6999999999999957</v>
      </c>
      <c r="E181" s="7">
        <f t="shared" si="4"/>
        <v>55.275000000000006</v>
      </c>
    </row>
    <row r="182" spans="2:5" x14ac:dyDescent="0.25">
      <c r="B182" s="2">
        <v>43101</v>
      </c>
      <c r="C182" s="7">
        <v>53.5</v>
      </c>
      <c r="D182" s="7">
        <f t="shared" si="5"/>
        <v>0.10000000000000142</v>
      </c>
      <c r="E182" s="7">
        <f t="shared" si="4"/>
        <v>54.516666666666659</v>
      </c>
    </row>
    <row r="183" spans="2:5" x14ac:dyDescent="0.25">
      <c r="B183" s="2">
        <v>43132</v>
      </c>
      <c r="C183" s="7">
        <v>53.6</v>
      </c>
      <c r="D183" s="7">
        <f t="shared" si="5"/>
        <v>0.10000000000000142</v>
      </c>
      <c r="E183" s="7">
        <f t="shared" si="4"/>
        <v>53.883333333333333</v>
      </c>
    </row>
    <row r="184" spans="2:5" x14ac:dyDescent="0.25">
      <c r="B184" s="2">
        <v>43160</v>
      </c>
      <c r="C184" s="7">
        <v>54.7</v>
      </c>
      <c r="D184" s="7">
        <f t="shared" si="5"/>
        <v>1.1000000000000014</v>
      </c>
      <c r="E184" s="7">
        <f t="shared" si="4"/>
        <v>53.875</v>
      </c>
    </row>
    <row r="185" spans="2:5" x14ac:dyDescent="0.25">
      <c r="B185" s="2">
        <v>43191</v>
      </c>
      <c r="C185" s="7">
        <v>54</v>
      </c>
      <c r="D185" s="7">
        <f t="shared" si="5"/>
        <v>-0.70000000000000284</v>
      </c>
      <c r="E185" s="7">
        <f t="shared" si="4"/>
        <v>54.041666666666664</v>
      </c>
    </row>
    <row r="186" spans="2:5" x14ac:dyDescent="0.25">
      <c r="B186" s="2">
        <v>43221</v>
      </c>
      <c r="C186" s="7">
        <v>49.6</v>
      </c>
      <c r="D186" s="7">
        <f t="shared" si="5"/>
        <v>-4.3999999999999986</v>
      </c>
      <c r="E186" s="7">
        <f t="shared" si="4"/>
        <v>53.491666666666667</v>
      </c>
    </row>
    <row r="187" spans="2:5" x14ac:dyDescent="0.25">
      <c r="B187" s="2">
        <v>43252</v>
      </c>
      <c r="C187" s="7">
        <v>52.6</v>
      </c>
      <c r="D187" s="7">
        <f t="shared" si="5"/>
        <v>3</v>
      </c>
      <c r="E187" s="7">
        <f t="shared" si="4"/>
        <v>53.683333333333337</v>
      </c>
    </row>
    <row r="188" spans="2:5" x14ac:dyDescent="0.25">
      <c r="B188" s="2">
        <v>43282</v>
      </c>
      <c r="C188" s="7">
        <v>58</v>
      </c>
      <c r="D188" s="7">
        <f t="shared" si="5"/>
        <v>5.3999999999999986</v>
      </c>
      <c r="E188" s="7">
        <f t="shared" si="4"/>
        <v>53.991666666666667</v>
      </c>
    </row>
    <row r="189" spans="2:5" x14ac:dyDescent="0.25">
      <c r="B189" s="2">
        <v>43313</v>
      </c>
      <c r="C189" s="7">
        <v>50.4</v>
      </c>
      <c r="D189" s="7">
        <f t="shared" si="5"/>
        <v>-7.6000000000000014</v>
      </c>
      <c r="E189" s="7">
        <f t="shared" si="4"/>
        <v>53.324999999999996</v>
      </c>
    </row>
    <row r="190" spans="2:5" x14ac:dyDescent="0.25">
      <c r="B190" s="2">
        <v>43344</v>
      </c>
      <c r="C190" s="7">
        <v>50</v>
      </c>
      <c r="D190" s="7">
        <f t="shared" si="5"/>
        <v>-0.39999999999999858</v>
      </c>
      <c r="E190" s="7">
        <f t="shared" si="4"/>
        <v>52.725000000000001</v>
      </c>
    </row>
    <row r="191" spans="2:5" x14ac:dyDescent="0.25">
      <c r="B191" s="2">
        <v>43374</v>
      </c>
      <c r="C191" s="7">
        <v>52.7</v>
      </c>
      <c r="D191" s="7">
        <f t="shared" si="5"/>
        <v>2.7000000000000028</v>
      </c>
      <c r="E191" s="7">
        <f t="shared" si="4"/>
        <v>52.683333333333337</v>
      </c>
    </row>
    <row r="192" spans="2:5" x14ac:dyDescent="0.25">
      <c r="B192" s="2">
        <v>43405</v>
      </c>
      <c r="C192" s="7">
        <v>53.7</v>
      </c>
      <c r="D192" s="7">
        <f t="shared" si="5"/>
        <v>1</v>
      </c>
      <c r="E192" s="7">
        <f t="shared" si="4"/>
        <v>53.016666666666673</v>
      </c>
    </row>
    <row r="193" spans="2:5" x14ac:dyDescent="0.25">
      <c r="B193" s="2">
        <v>43435</v>
      </c>
      <c r="C193" s="7">
        <v>57</v>
      </c>
      <c r="D193" s="7">
        <f t="shared" si="5"/>
        <v>3.2999999999999972</v>
      </c>
      <c r="E193" s="7">
        <f t="shared" si="4"/>
        <v>53.31666666666667</v>
      </c>
    </row>
    <row r="194" spans="2:5" x14ac:dyDescent="0.25">
      <c r="B194" s="2">
        <v>43466</v>
      </c>
      <c r="C194" s="7">
        <v>47.9</v>
      </c>
      <c r="D194" s="7">
        <f t="shared" si="5"/>
        <v>-9.1000000000000014</v>
      </c>
      <c r="E194" s="7">
        <f t="shared" ref="E194:E204" si="6">IF(ROW(A194)&lt;13,"",AVERAGEIFS($C$2:$C$5000,$B$2:$B$5000,"&gt;"&amp;EDATE(B194,-12),$B$2:$B$5000,"&lt;="&amp;B194))</f>
        <v>52.849999999999994</v>
      </c>
    </row>
    <row r="195" spans="2:5" x14ac:dyDescent="0.25">
      <c r="B195" s="2">
        <v>43497</v>
      </c>
      <c r="C195" s="7">
        <v>49.6</v>
      </c>
      <c r="D195" s="7">
        <f t="shared" si="5"/>
        <v>1.7000000000000028</v>
      </c>
      <c r="E195" s="7">
        <f t="shared" si="6"/>
        <v>52.516666666666659</v>
      </c>
    </row>
    <row r="196" spans="2:5" x14ac:dyDescent="0.25">
      <c r="B196" s="2">
        <v>43525</v>
      </c>
      <c r="C196" s="7">
        <v>52.2</v>
      </c>
      <c r="D196" s="7">
        <f t="shared" ref="D196:D204" si="7">C196-C195</f>
        <v>2.6000000000000014</v>
      </c>
      <c r="E196" s="7">
        <f t="shared" si="6"/>
        <v>52.308333333333337</v>
      </c>
    </row>
    <row r="197" spans="2:5" x14ac:dyDescent="0.25">
      <c r="B197" s="2">
        <v>43556</v>
      </c>
      <c r="C197" s="7">
        <v>51.9</v>
      </c>
      <c r="D197" s="7">
        <f t="shared" si="7"/>
        <v>-0.30000000000000426</v>
      </c>
      <c r="E197" s="7">
        <f t="shared" si="6"/>
        <v>52.133333333333333</v>
      </c>
    </row>
    <row r="198" spans="2:5" x14ac:dyDescent="0.25">
      <c r="B198" s="2">
        <v>43586</v>
      </c>
      <c r="C198" s="7">
        <v>50.4</v>
      </c>
      <c r="D198" s="7">
        <f t="shared" si="7"/>
        <v>-1.5</v>
      </c>
      <c r="E198" s="7">
        <f t="shared" si="6"/>
        <v>52.199999999999996</v>
      </c>
    </row>
    <row r="199" spans="2:5" x14ac:dyDescent="0.25">
      <c r="B199" s="2">
        <v>43617</v>
      </c>
      <c r="C199" s="7">
        <v>52.7</v>
      </c>
      <c r="D199" s="7">
        <f t="shared" si="7"/>
        <v>2.3000000000000043</v>
      </c>
      <c r="E199" s="7">
        <f t="shared" si="6"/>
        <v>52.208333333333336</v>
      </c>
    </row>
    <row r="200" spans="2:5" x14ac:dyDescent="0.25">
      <c r="B200" s="2">
        <v>43647</v>
      </c>
      <c r="C200" s="7">
        <v>52.2</v>
      </c>
      <c r="D200" s="7">
        <f t="shared" si="7"/>
        <v>-0.5</v>
      </c>
      <c r="E200" s="7">
        <f t="shared" si="6"/>
        <v>51.725000000000001</v>
      </c>
    </row>
    <row r="201" spans="2:5" x14ac:dyDescent="0.25">
      <c r="B201" s="2">
        <v>43678</v>
      </c>
      <c r="C201" s="7">
        <v>44.3</v>
      </c>
      <c r="D201" s="7">
        <f t="shared" si="7"/>
        <v>-7.9000000000000057</v>
      </c>
      <c r="E201" s="7">
        <f t="shared" si="6"/>
        <v>51.216666666666669</v>
      </c>
    </row>
    <row r="202" spans="2:5" x14ac:dyDescent="0.25">
      <c r="B202" s="2">
        <v>43709</v>
      </c>
      <c r="C202" s="7">
        <v>50.3</v>
      </c>
      <c r="D202" s="7">
        <f t="shared" si="7"/>
        <v>6</v>
      </c>
      <c r="E202" s="7">
        <f t="shared" si="6"/>
        <v>51.241666666666653</v>
      </c>
    </row>
    <row r="203" spans="2:5" x14ac:dyDescent="0.25">
      <c r="B203" s="2">
        <v>43739</v>
      </c>
      <c r="C203" s="7">
        <v>51.8</v>
      </c>
      <c r="D203" s="7">
        <f t="shared" si="7"/>
        <v>1.5</v>
      </c>
      <c r="E203" s="7">
        <f t="shared" si="6"/>
        <v>51.166666666666657</v>
      </c>
    </row>
    <row r="204" spans="2:5" x14ac:dyDescent="0.25">
      <c r="B204" s="2">
        <v>43770</v>
      </c>
      <c r="C204" s="7">
        <v>52.8</v>
      </c>
      <c r="D204" s="7">
        <f t="shared" si="7"/>
        <v>1</v>
      </c>
      <c r="E204" s="7">
        <f t="shared" si="6"/>
        <v>51.091666666666661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83E6E-0C1E-4521-8575-46F05067983C}">
  <sheetPr codeName="Sheet22"/>
  <dimension ref="A1:G97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40909</v>
      </c>
      <c r="C2" s="7">
        <v>48.2</v>
      </c>
      <c r="E2" s="7" t="str">
        <f t="shared" ref="E2:E33" si="0">IF(ROW(A2)&lt;13,"",AVERAGEIFS($C$2:$C$5000,$B$2:$B$5000,"&gt;"&amp;EDATE(B2,-12),$B$2:$B$5000,"&lt;="&amp;B2))</f>
        <v/>
      </c>
      <c r="F2" s="13">
        <f>INDEX(Italy[% Change],ROWS(Italy[% Change]),1)</f>
        <v>-1.3999999999999986</v>
      </c>
      <c r="G2" s="44">
        <f>INDEX(Italy[12 Mth Rolling Avg.],ROWS(Italy[12 Mth Rolling Avg.]),1)</f>
        <v>48.050000000000004</v>
      </c>
    </row>
    <row r="3" spans="1:7" x14ac:dyDescent="0.25">
      <c r="A3" t="s">
        <v>22</v>
      </c>
      <c r="B3" s="2">
        <v>40940</v>
      </c>
      <c r="C3" s="7">
        <v>49.71</v>
      </c>
      <c r="D3" s="7">
        <f>C3-C2</f>
        <v>1.509999999999998</v>
      </c>
      <c r="E3" s="7" t="str">
        <f t="shared" si="0"/>
        <v/>
      </c>
    </row>
    <row r="4" spans="1:7" x14ac:dyDescent="0.25">
      <c r="A4" t="s">
        <v>22</v>
      </c>
      <c r="B4" s="2">
        <v>40969</v>
      </c>
      <c r="C4" s="7">
        <v>50.1</v>
      </c>
      <c r="D4" s="7">
        <f t="shared" ref="D4:D67" si="1">C4-C3</f>
        <v>0.39000000000000057</v>
      </c>
      <c r="E4" s="7" t="str">
        <f t="shared" si="0"/>
        <v/>
      </c>
    </row>
    <row r="5" spans="1:7" x14ac:dyDescent="0.25">
      <c r="A5" t="s">
        <v>22</v>
      </c>
      <c r="B5" s="2">
        <v>41000</v>
      </c>
      <c r="C5" s="7">
        <v>48.6</v>
      </c>
      <c r="D5" s="7">
        <f t="shared" si="1"/>
        <v>-1.5</v>
      </c>
      <c r="E5" s="7" t="str">
        <f t="shared" si="0"/>
        <v/>
      </c>
    </row>
    <row r="6" spans="1:7" x14ac:dyDescent="0.25">
      <c r="A6" t="s">
        <v>22</v>
      </c>
      <c r="B6" s="2">
        <v>41030</v>
      </c>
      <c r="C6" s="7">
        <v>48.3</v>
      </c>
      <c r="D6" s="7">
        <f t="shared" si="1"/>
        <v>-0.30000000000000426</v>
      </c>
      <c r="E6" s="7" t="str">
        <f t="shared" si="0"/>
        <v/>
      </c>
    </row>
    <row r="7" spans="1:7" x14ac:dyDescent="0.25">
      <c r="A7" t="s">
        <v>22</v>
      </c>
      <c r="B7" s="2">
        <v>41061</v>
      </c>
      <c r="C7" s="7">
        <v>51.5</v>
      </c>
      <c r="D7" s="7">
        <f t="shared" si="1"/>
        <v>3.2000000000000028</v>
      </c>
      <c r="E7" s="7" t="str">
        <f t="shared" si="0"/>
        <v/>
      </c>
    </row>
    <row r="8" spans="1:7" x14ac:dyDescent="0.25">
      <c r="A8" t="s">
        <v>22</v>
      </c>
      <c r="B8" s="2">
        <v>44154</v>
      </c>
      <c r="C8" s="7">
        <v>47.6</v>
      </c>
      <c r="D8" s="7">
        <f t="shared" si="1"/>
        <v>-3.8999999999999986</v>
      </c>
      <c r="E8" s="7" t="str">
        <f t="shared" si="0"/>
        <v/>
      </c>
    </row>
    <row r="9" spans="1:7" x14ac:dyDescent="0.25">
      <c r="B9" s="2">
        <v>41122</v>
      </c>
      <c r="C9" s="7">
        <v>53.1</v>
      </c>
      <c r="D9" s="7">
        <f t="shared" si="1"/>
        <v>5.5</v>
      </c>
      <c r="E9" s="7" t="str">
        <f t="shared" si="0"/>
        <v/>
      </c>
    </row>
    <row r="10" spans="1:7" x14ac:dyDescent="0.25">
      <c r="B10" s="2">
        <v>41153</v>
      </c>
      <c r="C10" s="7">
        <v>53.9</v>
      </c>
      <c r="D10" s="7">
        <f t="shared" si="1"/>
        <v>0.79999999999999716</v>
      </c>
      <c r="E10" s="7" t="str">
        <f t="shared" si="0"/>
        <v/>
      </c>
    </row>
    <row r="11" spans="1:7" x14ac:dyDescent="0.25">
      <c r="B11" s="2">
        <v>41183</v>
      </c>
      <c r="C11" s="7">
        <v>50.9</v>
      </c>
      <c r="D11" s="7">
        <f t="shared" si="1"/>
        <v>-3</v>
      </c>
      <c r="E11" s="7" t="str">
        <f t="shared" si="0"/>
        <v/>
      </c>
    </row>
    <row r="12" spans="1:7" x14ac:dyDescent="0.25">
      <c r="B12" s="2">
        <v>41214</v>
      </c>
      <c r="C12" s="7">
        <v>51.8</v>
      </c>
      <c r="D12" s="7">
        <f t="shared" si="1"/>
        <v>0.89999999999999858</v>
      </c>
      <c r="E12" s="7" t="str">
        <f t="shared" si="0"/>
        <v/>
      </c>
    </row>
    <row r="13" spans="1:7" x14ac:dyDescent="0.25">
      <c r="B13" s="2">
        <v>41244</v>
      </c>
      <c r="C13" s="7">
        <v>52.1</v>
      </c>
      <c r="D13" s="7">
        <f t="shared" si="1"/>
        <v>0.30000000000000426</v>
      </c>
      <c r="E13" s="7">
        <f t="shared" si="0"/>
        <v>50.746363636363633</v>
      </c>
    </row>
    <row r="14" spans="1:7" x14ac:dyDescent="0.25">
      <c r="B14" s="2">
        <v>41275</v>
      </c>
      <c r="C14" s="7">
        <v>52.4</v>
      </c>
      <c r="D14" s="7">
        <f t="shared" si="1"/>
        <v>0.29999999999999716</v>
      </c>
      <c r="E14" s="7">
        <f t="shared" si="0"/>
        <v>51.128181818181815</v>
      </c>
    </row>
    <row r="15" spans="1:7" x14ac:dyDescent="0.25">
      <c r="B15" s="2">
        <v>41306</v>
      </c>
      <c r="C15" s="7">
        <v>51.4</v>
      </c>
      <c r="D15" s="7">
        <f t="shared" si="1"/>
        <v>-1</v>
      </c>
      <c r="E15" s="7">
        <f t="shared" si="0"/>
        <v>51.281818181818181</v>
      </c>
    </row>
    <row r="16" spans="1:7" x14ac:dyDescent="0.25">
      <c r="B16" s="2">
        <v>41334</v>
      </c>
      <c r="C16" s="7">
        <v>50.3</v>
      </c>
      <c r="D16" s="7">
        <f t="shared" si="1"/>
        <v>-1.1000000000000014</v>
      </c>
      <c r="E16" s="7">
        <f t="shared" si="0"/>
        <v>51.3</v>
      </c>
    </row>
    <row r="17" spans="2:5" x14ac:dyDescent="0.25">
      <c r="B17" s="2">
        <v>41365</v>
      </c>
      <c r="C17" s="7">
        <v>51.5</v>
      </c>
      <c r="D17" s="7">
        <f t="shared" si="1"/>
        <v>1.2000000000000028</v>
      </c>
      <c r="E17" s="7">
        <f t="shared" si="0"/>
        <v>51.563636363636355</v>
      </c>
    </row>
    <row r="18" spans="2:5" x14ac:dyDescent="0.25">
      <c r="B18" s="2">
        <v>41395</v>
      </c>
      <c r="C18" s="7">
        <v>48.6</v>
      </c>
      <c r="D18" s="7">
        <f t="shared" si="1"/>
        <v>-2.8999999999999986</v>
      </c>
      <c r="E18" s="7">
        <f t="shared" si="0"/>
        <v>51.590909090909093</v>
      </c>
    </row>
    <row r="19" spans="2:5" x14ac:dyDescent="0.25">
      <c r="B19" s="2">
        <v>41426</v>
      </c>
      <c r="C19" s="7">
        <v>48</v>
      </c>
      <c r="D19" s="7">
        <f t="shared" si="1"/>
        <v>-0.60000000000000142</v>
      </c>
      <c r="E19" s="7">
        <f t="shared" si="0"/>
        <v>51.272727272727273</v>
      </c>
    </row>
    <row r="20" spans="2:5" x14ac:dyDescent="0.25">
      <c r="B20" s="2">
        <v>41456</v>
      </c>
      <c r="C20" s="7">
        <v>49.7</v>
      </c>
      <c r="D20" s="7">
        <f t="shared" si="1"/>
        <v>1.7000000000000028</v>
      </c>
      <c r="E20" s="7">
        <f t="shared" si="0"/>
        <v>51.141666666666673</v>
      </c>
    </row>
    <row r="21" spans="2:5" x14ac:dyDescent="0.25">
      <c r="B21" s="2">
        <v>41487</v>
      </c>
      <c r="C21" s="7">
        <v>52</v>
      </c>
      <c r="D21" s="7">
        <f t="shared" si="1"/>
        <v>2.2999999999999972</v>
      </c>
      <c r="E21" s="7">
        <f t="shared" si="0"/>
        <v>51.050000000000004</v>
      </c>
    </row>
    <row r="22" spans="2:5" x14ac:dyDescent="0.25">
      <c r="B22" s="2">
        <v>41518</v>
      </c>
      <c r="C22" s="7">
        <v>52.7</v>
      </c>
      <c r="D22" s="7">
        <f t="shared" si="1"/>
        <v>0.70000000000000284</v>
      </c>
      <c r="E22" s="7">
        <f t="shared" si="0"/>
        <v>50.95000000000001</v>
      </c>
    </row>
    <row r="23" spans="2:5" x14ac:dyDescent="0.25">
      <c r="B23" s="2">
        <v>41548</v>
      </c>
      <c r="C23" s="7">
        <v>54.9</v>
      </c>
      <c r="D23" s="7">
        <f t="shared" si="1"/>
        <v>2.1999999999999957</v>
      </c>
      <c r="E23" s="7">
        <f t="shared" si="0"/>
        <v>51.283333333333331</v>
      </c>
    </row>
    <row r="24" spans="2:5" x14ac:dyDescent="0.25">
      <c r="B24" s="2">
        <v>41579</v>
      </c>
      <c r="C24" s="7">
        <v>52.4</v>
      </c>
      <c r="D24" s="7">
        <f t="shared" si="1"/>
        <v>-2.5</v>
      </c>
      <c r="E24" s="7">
        <f t="shared" si="0"/>
        <v>51.333333333333336</v>
      </c>
    </row>
    <row r="25" spans="2:5" x14ac:dyDescent="0.25">
      <c r="B25" s="2">
        <v>41609</v>
      </c>
      <c r="C25" s="7">
        <v>53.3</v>
      </c>
      <c r="D25" s="7">
        <f t="shared" si="1"/>
        <v>0.89999999999999858</v>
      </c>
      <c r="E25" s="7">
        <f t="shared" si="0"/>
        <v>51.43333333333333</v>
      </c>
    </row>
    <row r="26" spans="2:5" x14ac:dyDescent="0.25">
      <c r="B26" s="2">
        <v>41640</v>
      </c>
      <c r="C26" s="7">
        <v>53.1</v>
      </c>
      <c r="D26" s="7">
        <f t="shared" si="1"/>
        <v>-0.19999999999999574</v>
      </c>
      <c r="E26" s="7">
        <f t="shared" si="0"/>
        <v>51.491666666666667</v>
      </c>
    </row>
    <row r="27" spans="2:5" x14ac:dyDescent="0.25">
      <c r="B27" s="2">
        <v>41671</v>
      </c>
      <c r="C27" s="7">
        <v>52.3</v>
      </c>
      <c r="D27" s="7">
        <f t="shared" si="1"/>
        <v>-0.80000000000000426</v>
      </c>
      <c r="E27" s="7">
        <f t="shared" si="0"/>
        <v>51.566666666666663</v>
      </c>
    </row>
    <row r="28" spans="2:5" x14ac:dyDescent="0.25">
      <c r="B28" s="2">
        <v>41699</v>
      </c>
      <c r="C28" s="7">
        <v>52.4</v>
      </c>
      <c r="D28" s="7">
        <f t="shared" si="1"/>
        <v>0.10000000000000142</v>
      </c>
      <c r="E28" s="7">
        <f t="shared" si="0"/>
        <v>51.741666666666653</v>
      </c>
    </row>
    <row r="29" spans="2:5" x14ac:dyDescent="0.25">
      <c r="B29" s="2">
        <v>41730</v>
      </c>
      <c r="C29" s="7">
        <v>54</v>
      </c>
      <c r="D29" s="7">
        <f t="shared" si="1"/>
        <v>1.6000000000000014</v>
      </c>
      <c r="E29" s="7">
        <f t="shared" si="0"/>
        <v>51.949999999999996</v>
      </c>
    </row>
    <row r="30" spans="2:5" x14ac:dyDescent="0.25">
      <c r="B30" s="2">
        <v>41760</v>
      </c>
      <c r="C30" s="7">
        <v>53.2</v>
      </c>
      <c r="D30" s="7">
        <f t="shared" si="1"/>
        <v>-0.79999999999999716</v>
      </c>
      <c r="E30" s="7">
        <f t="shared" si="0"/>
        <v>52.333333333333336</v>
      </c>
    </row>
    <row r="31" spans="2:5" x14ac:dyDescent="0.25">
      <c r="B31" s="2">
        <v>41791</v>
      </c>
      <c r="C31" s="7">
        <v>52.6</v>
      </c>
      <c r="D31" s="7">
        <f t="shared" si="1"/>
        <v>-0.60000000000000142</v>
      </c>
      <c r="E31" s="7">
        <f t="shared" si="0"/>
        <v>52.716666666666669</v>
      </c>
    </row>
    <row r="32" spans="2:5" x14ac:dyDescent="0.25">
      <c r="B32" s="2">
        <v>41821</v>
      </c>
      <c r="C32" s="7">
        <v>51.9</v>
      </c>
      <c r="D32" s="7">
        <f t="shared" si="1"/>
        <v>-0.70000000000000284</v>
      </c>
      <c r="E32" s="7">
        <f t="shared" si="0"/>
        <v>52.900000000000006</v>
      </c>
    </row>
    <row r="33" spans="2:5" x14ac:dyDescent="0.25">
      <c r="B33" s="2">
        <v>41852</v>
      </c>
      <c r="C33" s="7">
        <v>49.8</v>
      </c>
      <c r="D33" s="7">
        <f t="shared" si="1"/>
        <v>-2.1000000000000014</v>
      </c>
      <c r="E33" s="7">
        <f t="shared" si="0"/>
        <v>52.716666666666661</v>
      </c>
    </row>
    <row r="34" spans="2:5" x14ac:dyDescent="0.25">
      <c r="B34" s="2">
        <v>41883</v>
      </c>
      <c r="C34" s="7">
        <v>50.7</v>
      </c>
      <c r="D34" s="7">
        <f t="shared" si="1"/>
        <v>0.90000000000000568</v>
      </c>
      <c r="E34" s="7">
        <f t="shared" ref="E34:E65" si="2">IF(ROW(A34)&lt;13,"",AVERAGEIFS($C$2:$C$5000,$B$2:$B$5000,"&gt;"&amp;EDATE(B34,-12),$B$2:$B$5000,"&lt;="&amp;B34))</f>
        <v>52.550000000000004</v>
      </c>
    </row>
    <row r="35" spans="2:5" x14ac:dyDescent="0.25">
      <c r="B35" s="2">
        <v>41913</v>
      </c>
      <c r="C35" s="7">
        <v>49</v>
      </c>
      <c r="D35" s="7">
        <f t="shared" si="1"/>
        <v>-1.7000000000000028</v>
      </c>
      <c r="E35" s="7">
        <f t="shared" si="2"/>
        <v>52.05833333333333</v>
      </c>
    </row>
    <row r="36" spans="2:5" x14ac:dyDescent="0.25">
      <c r="B36" s="2">
        <v>41944</v>
      </c>
      <c r="C36" s="7">
        <v>49</v>
      </c>
      <c r="D36" s="7">
        <f t="shared" si="1"/>
        <v>0</v>
      </c>
      <c r="E36" s="7">
        <f t="shared" si="2"/>
        <v>51.775000000000006</v>
      </c>
    </row>
    <row r="37" spans="2:5" x14ac:dyDescent="0.25">
      <c r="B37" s="2">
        <v>41974</v>
      </c>
      <c r="C37" s="7">
        <v>48.4</v>
      </c>
      <c r="D37" s="7">
        <f t="shared" si="1"/>
        <v>-0.60000000000000142</v>
      </c>
      <c r="E37" s="7">
        <f t="shared" si="2"/>
        <v>51.366666666666667</v>
      </c>
    </row>
    <row r="38" spans="2:5" x14ac:dyDescent="0.25">
      <c r="B38" s="2">
        <v>42005</v>
      </c>
      <c r="C38" s="7">
        <v>49.9</v>
      </c>
      <c r="D38" s="7">
        <f t="shared" si="1"/>
        <v>1.5</v>
      </c>
      <c r="E38" s="7">
        <f t="shared" si="2"/>
        <v>51.099999999999994</v>
      </c>
    </row>
    <row r="39" spans="2:5" x14ac:dyDescent="0.25">
      <c r="B39" s="2">
        <v>42036</v>
      </c>
      <c r="C39" s="7">
        <v>51.9</v>
      </c>
      <c r="D39" s="7">
        <f t="shared" si="1"/>
        <v>2</v>
      </c>
      <c r="E39" s="7">
        <f t="shared" si="2"/>
        <v>51.066666666666663</v>
      </c>
    </row>
    <row r="40" spans="2:5" x14ac:dyDescent="0.25">
      <c r="B40" s="2">
        <v>42064</v>
      </c>
      <c r="C40" s="7">
        <v>53.3</v>
      </c>
      <c r="D40" s="7">
        <f t="shared" si="1"/>
        <v>1.3999999999999986</v>
      </c>
      <c r="E40" s="7">
        <f t="shared" si="2"/>
        <v>51.141666666666659</v>
      </c>
    </row>
    <row r="41" spans="2:5" x14ac:dyDescent="0.25">
      <c r="B41" s="2">
        <v>42095</v>
      </c>
      <c r="C41" s="7">
        <v>53.8</v>
      </c>
      <c r="D41" s="7">
        <f t="shared" si="1"/>
        <v>0.5</v>
      </c>
      <c r="E41" s="7">
        <f t="shared" si="2"/>
        <v>51.124999999999993</v>
      </c>
    </row>
    <row r="42" spans="2:5" x14ac:dyDescent="0.25">
      <c r="B42" s="2">
        <v>42125</v>
      </c>
      <c r="C42" s="7">
        <v>54.8</v>
      </c>
      <c r="D42" s="7">
        <f t="shared" si="1"/>
        <v>1</v>
      </c>
      <c r="E42" s="7">
        <f t="shared" si="2"/>
        <v>51.258333333333326</v>
      </c>
    </row>
    <row r="43" spans="2:5" x14ac:dyDescent="0.25">
      <c r="B43" s="2">
        <v>42156</v>
      </c>
      <c r="C43" s="7">
        <v>54.1</v>
      </c>
      <c r="D43" s="7">
        <f t="shared" si="1"/>
        <v>-0.69999999999999574</v>
      </c>
      <c r="E43" s="7">
        <f t="shared" si="2"/>
        <v>51.383333333333326</v>
      </c>
    </row>
    <row r="44" spans="2:5" x14ac:dyDescent="0.25">
      <c r="B44" s="2">
        <v>42186</v>
      </c>
      <c r="C44" s="7">
        <v>55.3</v>
      </c>
      <c r="D44" s="7">
        <f t="shared" si="1"/>
        <v>1.1999999999999957</v>
      </c>
      <c r="E44" s="7">
        <f t="shared" si="2"/>
        <v>51.666666666666664</v>
      </c>
    </row>
    <row r="45" spans="2:5" x14ac:dyDescent="0.25">
      <c r="B45" s="2">
        <v>42217</v>
      </c>
      <c r="C45" s="7">
        <v>53.8</v>
      </c>
      <c r="D45" s="7">
        <f t="shared" si="1"/>
        <v>-1.5</v>
      </c>
      <c r="E45" s="7">
        <f t="shared" si="2"/>
        <v>51.999999999999993</v>
      </c>
    </row>
    <row r="46" spans="2:5" x14ac:dyDescent="0.25">
      <c r="B46" s="2">
        <v>42248</v>
      </c>
      <c r="C46" s="7">
        <v>52.7</v>
      </c>
      <c r="D46" s="7">
        <f t="shared" si="1"/>
        <v>-1.0999999999999943</v>
      </c>
      <c r="E46" s="7">
        <f t="shared" si="2"/>
        <v>52.166666666666664</v>
      </c>
    </row>
    <row r="47" spans="2:5" x14ac:dyDescent="0.25">
      <c r="B47" s="2">
        <v>42278</v>
      </c>
      <c r="C47" s="7">
        <v>54.1</v>
      </c>
      <c r="D47" s="7">
        <f t="shared" si="1"/>
        <v>1.3999999999999986</v>
      </c>
      <c r="E47" s="7">
        <f t="shared" si="2"/>
        <v>52.591666666666676</v>
      </c>
    </row>
    <row r="48" spans="2:5" x14ac:dyDescent="0.25">
      <c r="B48" s="2">
        <v>42309</v>
      </c>
      <c r="C48" s="7">
        <v>54.9</v>
      </c>
      <c r="D48" s="7">
        <f t="shared" si="1"/>
        <v>0.79999999999999716</v>
      </c>
      <c r="E48" s="7">
        <f t="shared" si="2"/>
        <v>53.083333333333343</v>
      </c>
    </row>
    <row r="49" spans="2:5" x14ac:dyDescent="0.25">
      <c r="B49" s="2">
        <v>42339</v>
      </c>
      <c r="C49" s="7">
        <v>55.6</v>
      </c>
      <c r="D49" s="7">
        <f t="shared" si="1"/>
        <v>0.70000000000000284</v>
      </c>
      <c r="E49" s="7">
        <f t="shared" si="2"/>
        <v>53.683333333333337</v>
      </c>
    </row>
    <row r="50" spans="2:5" x14ac:dyDescent="0.25">
      <c r="B50" s="2">
        <v>42370</v>
      </c>
      <c r="C50" s="7">
        <v>53.2</v>
      </c>
      <c r="D50" s="7">
        <f t="shared" si="1"/>
        <v>-2.3999999999999986</v>
      </c>
      <c r="E50" s="7">
        <f t="shared" si="2"/>
        <v>53.958333333333343</v>
      </c>
    </row>
    <row r="51" spans="2:5" x14ac:dyDescent="0.25">
      <c r="B51" s="2">
        <v>42401</v>
      </c>
      <c r="C51" s="7">
        <v>52.2</v>
      </c>
      <c r="D51" s="7">
        <f t="shared" si="1"/>
        <v>-1</v>
      </c>
      <c r="E51" s="7">
        <f t="shared" si="2"/>
        <v>53.983333333333341</v>
      </c>
    </row>
    <row r="52" spans="2:5" x14ac:dyDescent="0.25">
      <c r="B52" s="2">
        <v>42430</v>
      </c>
      <c r="C52" s="7">
        <v>53.5</v>
      </c>
      <c r="D52" s="7">
        <f t="shared" si="1"/>
        <v>1.2999999999999972</v>
      </c>
      <c r="E52" s="7">
        <f t="shared" si="2"/>
        <v>54.000000000000007</v>
      </c>
    </row>
    <row r="53" spans="2:5" x14ac:dyDescent="0.25">
      <c r="B53" s="2">
        <v>42461</v>
      </c>
      <c r="C53" s="7">
        <v>53.9</v>
      </c>
      <c r="D53" s="7">
        <f t="shared" si="1"/>
        <v>0.39999999999999858</v>
      </c>
      <c r="E53" s="7">
        <f t="shared" si="2"/>
        <v>54.008333333333333</v>
      </c>
    </row>
    <row r="54" spans="2:5" x14ac:dyDescent="0.25">
      <c r="B54" s="2">
        <v>42491</v>
      </c>
      <c r="C54" s="7">
        <v>52.4</v>
      </c>
      <c r="D54" s="7">
        <f t="shared" si="1"/>
        <v>-1.5</v>
      </c>
      <c r="E54" s="7">
        <f t="shared" si="2"/>
        <v>53.80833333333333</v>
      </c>
    </row>
    <row r="55" spans="2:5" x14ac:dyDescent="0.25">
      <c r="B55" s="2">
        <v>42522</v>
      </c>
      <c r="C55" s="7">
        <v>53.5</v>
      </c>
      <c r="D55" s="7">
        <f t="shared" si="1"/>
        <v>1.1000000000000014</v>
      </c>
      <c r="E55" s="7">
        <f t="shared" si="2"/>
        <v>53.758333333333333</v>
      </c>
    </row>
    <row r="56" spans="2:5" x14ac:dyDescent="0.25">
      <c r="B56" s="2">
        <v>42552</v>
      </c>
      <c r="C56" s="7">
        <v>51.2</v>
      </c>
      <c r="D56" s="7">
        <f t="shared" si="1"/>
        <v>-2.2999999999999972</v>
      </c>
      <c r="E56" s="7">
        <f t="shared" si="2"/>
        <v>53.416666666666664</v>
      </c>
    </row>
    <row r="57" spans="2:5" x14ac:dyDescent="0.25">
      <c r="B57" s="2">
        <v>42583</v>
      </c>
      <c r="C57" s="7">
        <v>49.8</v>
      </c>
      <c r="D57" s="7">
        <f t="shared" si="1"/>
        <v>-1.4000000000000057</v>
      </c>
      <c r="E57" s="7">
        <f t="shared" si="2"/>
        <v>53.083333333333336</v>
      </c>
    </row>
    <row r="58" spans="2:5" x14ac:dyDescent="0.25">
      <c r="B58" s="2">
        <v>42614</v>
      </c>
      <c r="C58" s="7">
        <v>51</v>
      </c>
      <c r="D58" s="7">
        <f t="shared" si="1"/>
        <v>1.2000000000000028</v>
      </c>
      <c r="E58" s="7">
        <f t="shared" si="2"/>
        <v>52.941666666666663</v>
      </c>
    </row>
    <row r="59" spans="2:5" x14ac:dyDescent="0.25">
      <c r="B59" s="2">
        <v>42644</v>
      </c>
      <c r="C59" s="7">
        <v>50.9</v>
      </c>
      <c r="D59" s="7">
        <f t="shared" si="1"/>
        <v>-0.10000000000000142</v>
      </c>
      <c r="E59" s="7">
        <f t="shared" si="2"/>
        <v>52.67499999999999</v>
      </c>
    </row>
    <row r="60" spans="2:5" x14ac:dyDescent="0.25">
      <c r="B60" s="2">
        <v>42675</v>
      </c>
      <c r="C60" s="7">
        <v>52.2</v>
      </c>
      <c r="D60" s="7">
        <f t="shared" si="1"/>
        <v>1.3000000000000043</v>
      </c>
      <c r="E60" s="7">
        <f t="shared" si="2"/>
        <v>52.449999999999996</v>
      </c>
    </row>
    <row r="61" spans="2:5" x14ac:dyDescent="0.25">
      <c r="B61" s="2">
        <v>42705</v>
      </c>
      <c r="C61" s="7">
        <v>53.2</v>
      </c>
      <c r="D61" s="7">
        <f t="shared" si="1"/>
        <v>1</v>
      </c>
      <c r="E61" s="7">
        <f t="shared" si="2"/>
        <v>52.250000000000007</v>
      </c>
    </row>
    <row r="62" spans="2:5" x14ac:dyDescent="0.25">
      <c r="B62" s="2">
        <v>42736</v>
      </c>
      <c r="C62" s="7">
        <v>53</v>
      </c>
      <c r="D62" s="7">
        <f t="shared" si="1"/>
        <v>-0.20000000000000284</v>
      </c>
      <c r="E62" s="7">
        <f t="shared" si="2"/>
        <v>52.233333333333341</v>
      </c>
    </row>
    <row r="63" spans="2:5" x14ac:dyDescent="0.25">
      <c r="B63" s="2">
        <v>42767</v>
      </c>
      <c r="C63" s="7">
        <v>55</v>
      </c>
      <c r="D63" s="7">
        <f t="shared" si="1"/>
        <v>2</v>
      </c>
      <c r="E63" s="7">
        <f t="shared" si="2"/>
        <v>52.466666666666669</v>
      </c>
    </row>
    <row r="64" spans="2:5" x14ac:dyDescent="0.25">
      <c r="B64" s="2">
        <v>42795</v>
      </c>
      <c r="C64" s="7">
        <v>55.7</v>
      </c>
      <c r="D64" s="7">
        <f t="shared" si="1"/>
        <v>0.70000000000000284</v>
      </c>
      <c r="E64" s="7">
        <f t="shared" si="2"/>
        <v>52.65</v>
      </c>
    </row>
    <row r="65" spans="2:5" x14ac:dyDescent="0.25">
      <c r="B65" s="2">
        <v>42826</v>
      </c>
      <c r="C65" s="7">
        <v>56.2</v>
      </c>
      <c r="D65" s="7">
        <f t="shared" si="1"/>
        <v>0.5</v>
      </c>
      <c r="E65" s="7">
        <f t="shared" si="2"/>
        <v>52.841666666666676</v>
      </c>
    </row>
    <row r="66" spans="2:5" x14ac:dyDescent="0.25">
      <c r="B66" s="2">
        <v>42856</v>
      </c>
      <c r="C66" s="7">
        <v>55.1</v>
      </c>
      <c r="D66" s="7">
        <f t="shared" si="1"/>
        <v>-1.1000000000000014</v>
      </c>
      <c r="E66" s="7">
        <f t="shared" ref="E66:E96" si="3">IF(ROW(A66)&lt;13,"",AVERAGEIFS($C$2:$C$5000,$B$2:$B$5000,"&gt;"&amp;EDATE(B66,-12),$B$2:$B$5000,"&lt;="&amp;B66))</f>
        <v>53.06666666666667</v>
      </c>
    </row>
    <row r="67" spans="2:5" x14ac:dyDescent="0.25">
      <c r="B67" s="2">
        <v>42887</v>
      </c>
      <c r="C67" s="7">
        <v>55.2</v>
      </c>
      <c r="D67" s="7">
        <f t="shared" si="1"/>
        <v>0.10000000000000142</v>
      </c>
      <c r="E67" s="7">
        <f t="shared" si="3"/>
        <v>53.208333333333343</v>
      </c>
    </row>
    <row r="68" spans="2:5" x14ac:dyDescent="0.25">
      <c r="B68" s="2">
        <v>42917</v>
      </c>
      <c r="C68" s="7">
        <v>55.1</v>
      </c>
      <c r="D68" s="7">
        <f t="shared" ref="D68:D96" si="4">C68-C67</f>
        <v>-0.10000000000000142</v>
      </c>
      <c r="E68" s="7">
        <f t="shared" si="3"/>
        <v>53.533333333333331</v>
      </c>
    </row>
    <row r="69" spans="2:5" x14ac:dyDescent="0.25">
      <c r="B69" s="2">
        <v>42948</v>
      </c>
      <c r="C69" s="7">
        <v>56.3</v>
      </c>
      <c r="D69" s="7">
        <f t="shared" si="4"/>
        <v>1.1999999999999957</v>
      </c>
      <c r="E69" s="7">
        <f t="shared" si="3"/>
        <v>54.074999999999996</v>
      </c>
    </row>
    <row r="70" spans="2:5" x14ac:dyDescent="0.25">
      <c r="B70" s="2">
        <v>42979</v>
      </c>
      <c r="C70" s="7">
        <v>56.3</v>
      </c>
      <c r="D70" s="7">
        <f t="shared" si="4"/>
        <v>0</v>
      </c>
      <c r="E70" s="7">
        <f t="shared" si="3"/>
        <v>54.516666666666659</v>
      </c>
    </row>
    <row r="71" spans="2:5" x14ac:dyDescent="0.25">
      <c r="B71" s="2">
        <v>43009</v>
      </c>
      <c r="C71" s="7">
        <v>57.8</v>
      </c>
      <c r="D71" s="7">
        <f t="shared" si="4"/>
        <v>1.5</v>
      </c>
      <c r="E71" s="7">
        <f t="shared" si="3"/>
        <v>55.091666666666661</v>
      </c>
    </row>
    <row r="72" spans="2:5" x14ac:dyDescent="0.25">
      <c r="B72" s="2">
        <v>43040</v>
      </c>
      <c r="C72" s="7">
        <v>58.3</v>
      </c>
      <c r="D72" s="7">
        <f t="shared" si="4"/>
        <v>0.5</v>
      </c>
      <c r="E72" s="7">
        <f t="shared" si="3"/>
        <v>55.599999999999994</v>
      </c>
    </row>
    <row r="73" spans="2:5" x14ac:dyDescent="0.25">
      <c r="B73" s="2">
        <v>43070</v>
      </c>
      <c r="C73" s="7">
        <v>57.4</v>
      </c>
      <c r="D73" s="7">
        <f t="shared" si="4"/>
        <v>-0.89999999999999858</v>
      </c>
      <c r="E73" s="7">
        <f t="shared" si="3"/>
        <v>55.949999999999996</v>
      </c>
    </row>
    <row r="74" spans="2:5" x14ac:dyDescent="0.25">
      <c r="B74" s="2">
        <v>43101</v>
      </c>
      <c r="C74" s="7">
        <v>59</v>
      </c>
      <c r="D74" s="7">
        <f t="shared" si="4"/>
        <v>1.6000000000000014</v>
      </c>
      <c r="E74" s="7">
        <f t="shared" si="3"/>
        <v>56.449999999999996</v>
      </c>
    </row>
    <row r="75" spans="2:5" x14ac:dyDescent="0.25">
      <c r="B75" s="2">
        <v>43132</v>
      </c>
      <c r="C75" s="7">
        <v>56.8</v>
      </c>
      <c r="D75" s="7">
        <f t="shared" si="4"/>
        <v>-2.2000000000000028</v>
      </c>
      <c r="E75" s="7">
        <f t="shared" si="3"/>
        <v>56.6</v>
      </c>
    </row>
    <row r="76" spans="2:5" x14ac:dyDescent="0.25">
      <c r="B76" s="2">
        <v>43160</v>
      </c>
      <c r="C76" s="7">
        <v>55.1</v>
      </c>
      <c r="D76" s="7">
        <f t="shared" si="4"/>
        <v>-1.6999999999999957</v>
      </c>
      <c r="E76" s="7">
        <f t="shared" si="3"/>
        <v>56.550000000000004</v>
      </c>
    </row>
    <row r="77" spans="2:5" x14ac:dyDescent="0.25">
      <c r="B77" s="2">
        <v>43191</v>
      </c>
      <c r="C77" s="7">
        <v>53.5</v>
      </c>
      <c r="D77" s="7">
        <f t="shared" si="4"/>
        <v>-1.6000000000000014</v>
      </c>
      <c r="E77" s="7">
        <f t="shared" si="3"/>
        <v>56.324999999999996</v>
      </c>
    </row>
    <row r="78" spans="2:5" x14ac:dyDescent="0.25">
      <c r="B78" s="2">
        <v>43221</v>
      </c>
      <c r="C78" s="7">
        <v>52.7</v>
      </c>
      <c r="D78" s="7">
        <f t="shared" si="4"/>
        <v>-0.79999999999999716</v>
      </c>
      <c r="E78" s="7">
        <f t="shared" si="3"/>
        <v>56.125000000000007</v>
      </c>
    </row>
    <row r="79" spans="2:5" x14ac:dyDescent="0.25">
      <c r="B79" s="2">
        <v>43252</v>
      </c>
      <c r="C79" s="7">
        <v>53.3</v>
      </c>
      <c r="D79" s="7">
        <f t="shared" si="4"/>
        <v>0.59999999999999432</v>
      </c>
      <c r="E79" s="7">
        <f t="shared" si="3"/>
        <v>55.966666666666669</v>
      </c>
    </row>
    <row r="80" spans="2:5" x14ac:dyDescent="0.25">
      <c r="B80" s="2">
        <v>43282</v>
      </c>
      <c r="C80" s="7">
        <v>51.5</v>
      </c>
      <c r="D80" s="7">
        <f t="shared" si="4"/>
        <v>-1.7999999999999972</v>
      </c>
      <c r="E80" s="7">
        <f t="shared" si="3"/>
        <v>55.666666666666664</v>
      </c>
    </row>
    <row r="81" spans="2:5" x14ac:dyDescent="0.25">
      <c r="B81" s="2">
        <v>43313</v>
      </c>
      <c r="C81" s="7">
        <v>50.1</v>
      </c>
      <c r="D81" s="7">
        <f t="shared" si="4"/>
        <v>-1.3999999999999986</v>
      </c>
      <c r="E81" s="7">
        <f t="shared" si="3"/>
        <v>55.15</v>
      </c>
    </row>
    <row r="82" spans="2:5" x14ac:dyDescent="0.25">
      <c r="B82" s="2">
        <v>43344</v>
      </c>
      <c r="C82" s="7">
        <v>50</v>
      </c>
      <c r="D82" s="7">
        <f t="shared" si="4"/>
        <v>-0.10000000000000142</v>
      </c>
      <c r="E82" s="7">
        <f t="shared" si="3"/>
        <v>54.625000000000007</v>
      </c>
    </row>
    <row r="83" spans="2:5" x14ac:dyDescent="0.25">
      <c r="B83" s="2">
        <v>43374</v>
      </c>
      <c r="C83" s="7">
        <v>49.2</v>
      </c>
      <c r="D83" s="7">
        <f t="shared" si="4"/>
        <v>-0.79999999999999716</v>
      </c>
      <c r="E83" s="7">
        <f t="shared" si="3"/>
        <v>53.908333333333339</v>
      </c>
    </row>
    <row r="84" spans="2:5" x14ac:dyDescent="0.25">
      <c r="B84" s="2">
        <v>43405</v>
      </c>
      <c r="C84" s="7">
        <v>48.6</v>
      </c>
      <c r="D84" s="7">
        <f t="shared" si="4"/>
        <v>-0.60000000000000142</v>
      </c>
      <c r="E84" s="7">
        <f t="shared" si="3"/>
        <v>53.1</v>
      </c>
    </row>
    <row r="85" spans="2:5" x14ac:dyDescent="0.25">
      <c r="B85" s="2">
        <v>43435</v>
      </c>
      <c r="C85" s="7">
        <v>49.2</v>
      </c>
      <c r="D85" s="7">
        <f t="shared" si="4"/>
        <v>0.60000000000000142</v>
      </c>
      <c r="E85" s="7">
        <f t="shared" si="3"/>
        <v>52.416666666666679</v>
      </c>
    </row>
    <row r="86" spans="2:5" x14ac:dyDescent="0.25">
      <c r="B86" s="2">
        <v>43466</v>
      </c>
      <c r="C86" s="7">
        <v>47.8</v>
      </c>
      <c r="D86" s="7">
        <f t="shared" si="4"/>
        <v>-1.4000000000000057</v>
      </c>
      <c r="E86" s="7">
        <f t="shared" si="3"/>
        <v>51.483333333333341</v>
      </c>
    </row>
    <row r="87" spans="2:5" x14ac:dyDescent="0.25">
      <c r="B87" s="2">
        <v>43497</v>
      </c>
      <c r="C87" s="7">
        <v>47.7</v>
      </c>
      <c r="D87" s="7">
        <f t="shared" si="4"/>
        <v>-9.9999999999994316E-2</v>
      </c>
      <c r="E87" s="7">
        <f t="shared" si="3"/>
        <v>50.725000000000001</v>
      </c>
    </row>
    <row r="88" spans="2:5" x14ac:dyDescent="0.25">
      <c r="B88" s="2">
        <v>43525</v>
      </c>
      <c r="C88" s="7">
        <v>47.4</v>
      </c>
      <c r="D88" s="7">
        <f t="shared" si="4"/>
        <v>-0.30000000000000426</v>
      </c>
      <c r="E88" s="7">
        <f t="shared" si="3"/>
        <v>50.083333333333336</v>
      </c>
    </row>
    <row r="89" spans="2:5" x14ac:dyDescent="0.25">
      <c r="B89" s="2">
        <v>43556</v>
      </c>
      <c r="C89" s="7">
        <v>49.1</v>
      </c>
      <c r="D89" s="7">
        <f t="shared" si="4"/>
        <v>1.7000000000000028</v>
      </c>
      <c r="E89" s="7">
        <f t="shared" si="3"/>
        <v>49.716666666666669</v>
      </c>
    </row>
    <row r="90" spans="2:5" x14ac:dyDescent="0.25">
      <c r="B90" s="2">
        <v>43586</v>
      </c>
      <c r="C90" s="7">
        <v>49.7</v>
      </c>
      <c r="D90" s="7">
        <f t="shared" si="4"/>
        <v>0.60000000000000142</v>
      </c>
      <c r="E90" s="7">
        <f t="shared" si="3"/>
        <v>49.466666666666669</v>
      </c>
    </row>
    <row r="91" spans="2:5" x14ac:dyDescent="0.25">
      <c r="B91" s="2">
        <v>43617</v>
      </c>
      <c r="C91" s="7">
        <v>48.4</v>
      </c>
      <c r="D91" s="7">
        <f t="shared" si="4"/>
        <v>-1.3000000000000043</v>
      </c>
      <c r="E91" s="7">
        <f t="shared" si="3"/>
        <v>49.058333333333337</v>
      </c>
    </row>
    <row r="92" spans="2:5" x14ac:dyDescent="0.25">
      <c r="B92" s="2">
        <v>43647</v>
      </c>
      <c r="C92" s="7">
        <v>48.5</v>
      </c>
      <c r="D92" s="7">
        <f t="shared" si="4"/>
        <v>0.10000000000000142</v>
      </c>
      <c r="E92" s="7">
        <f t="shared" si="3"/>
        <v>48.808333333333337</v>
      </c>
    </row>
    <row r="93" spans="2:5" x14ac:dyDescent="0.25">
      <c r="B93" s="2">
        <v>43678</v>
      </c>
      <c r="C93" s="7">
        <v>48.7</v>
      </c>
      <c r="D93" s="7">
        <f t="shared" si="4"/>
        <v>0.20000000000000284</v>
      </c>
      <c r="E93" s="7">
        <f t="shared" si="3"/>
        <v>48.691666666666663</v>
      </c>
    </row>
    <row r="94" spans="2:5" x14ac:dyDescent="0.25">
      <c r="B94" s="2">
        <v>43709</v>
      </c>
      <c r="C94" s="7">
        <v>47.8</v>
      </c>
      <c r="D94" s="7">
        <f t="shared" si="4"/>
        <v>-0.90000000000000568</v>
      </c>
      <c r="E94" s="7">
        <f t="shared" si="3"/>
        <v>48.508333333333326</v>
      </c>
    </row>
    <row r="95" spans="2:5" x14ac:dyDescent="0.25">
      <c r="B95" s="2">
        <v>43739</v>
      </c>
      <c r="C95" s="7">
        <v>47.7</v>
      </c>
      <c r="D95" s="7">
        <f t="shared" si="4"/>
        <v>-9.9999999999994316E-2</v>
      </c>
      <c r="E95" s="7">
        <f t="shared" si="3"/>
        <v>48.383333333333333</v>
      </c>
    </row>
    <row r="96" spans="2:5" x14ac:dyDescent="0.25">
      <c r="B96" s="2">
        <v>43770</v>
      </c>
      <c r="C96" s="7">
        <v>47.6</v>
      </c>
      <c r="D96" s="7">
        <f t="shared" si="4"/>
        <v>-0.10000000000000142</v>
      </c>
      <c r="E96" s="7">
        <f t="shared" si="3"/>
        <v>48.300000000000004</v>
      </c>
    </row>
    <row r="97" spans="2:5" x14ac:dyDescent="0.25">
      <c r="B97" s="2">
        <v>43800</v>
      </c>
      <c r="C97" s="7">
        <v>46.2</v>
      </c>
      <c r="D97" s="7">
        <f>C97-C96</f>
        <v>-1.3999999999999986</v>
      </c>
      <c r="E97" s="7">
        <f>IF(ROW(A97)&lt;13,"",AVERAGEIFS($C$2:$C$5000,$B$2:$B$5000,"&gt;"&amp;EDATE(B97,-12),$B$2:$B$5000,"&lt;="&amp;B97))</f>
        <v>48.050000000000004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22537-3133-4F80-B814-35737E7991AC}">
  <sheetPr codeName="Sheet23"/>
  <dimension ref="A1:G145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39448</v>
      </c>
      <c r="C2">
        <v>50.8</v>
      </c>
      <c r="E2" s="7" t="str">
        <f t="shared" ref="E2:E33" si="0">IF(ROW(A2)&lt;13,"",AVERAGEIFS($C$2:$C$5000,$B$2:$B$5000,"&gt;"&amp;EDATE(B2,-12),$B$2:$B$5000,"&lt;="&amp;B2))</f>
        <v/>
      </c>
      <c r="F2" s="32">
        <f>INDEX(Japan[% Change],ROWS(Japan[% Change]),1)</f>
        <v>-0.10000000000000142</v>
      </c>
      <c r="G2" s="44">
        <f>INDEX(Japan[12 Mth Rolling Avg.],ROWS(Japan[12 Mth Rolling Avg.]),1)</f>
        <v>49.283333333333324</v>
      </c>
    </row>
    <row r="3" spans="1:7" x14ac:dyDescent="0.25">
      <c r="A3" t="s">
        <v>23</v>
      </c>
      <c r="B3" s="2">
        <v>39479</v>
      </c>
      <c r="C3">
        <v>52.3</v>
      </c>
      <c r="D3" s="7">
        <f>C3-C2</f>
        <v>1.5</v>
      </c>
      <c r="E3" s="7" t="str">
        <f t="shared" si="0"/>
        <v/>
      </c>
    </row>
    <row r="4" spans="1:7" x14ac:dyDescent="0.25">
      <c r="A4" t="s">
        <v>23</v>
      </c>
      <c r="B4" s="2">
        <v>39508</v>
      </c>
      <c r="C4">
        <v>52.3</v>
      </c>
      <c r="D4" s="7">
        <f t="shared" ref="D4:D67" si="1">C4-C3</f>
        <v>0</v>
      </c>
      <c r="E4" s="7" t="str">
        <f t="shared" si="0"/>
        <v/>
      </c>
    </row>
    <row r="5" spans="1:7" x14ac:dyDescent="0.25">
      <c r="A5" t="s">
        <v>23</v>
      </c>
      <c r="B5" s="2">
        <v>39539</v>
      </c>
      <c r="C5">
        <v>50.8</v>
      </c>
      <c r="D5" s="7">
        <f t="shared" si="1"/>
        <v>-1.5</v>
      </c>
      <c r="E5" s="7" t="str">
        <f t="shared" si="0"/>
        <v/>
      </c>
    </row>
    <row r="6" spans="1:7" x14ac:dyDescent="0.25">
      <c r="A6" t="s">
        <v>23</v>
      </c>
      <c r="B6" s="2">
        <v>39569</v>
      </c>
      <c r="C6">
        <v>49.5</v>
      </c>
      <c r="D6" s="7">
        <f t="shared" si="1"/>
        <v>-1.2999999999999972</v>
      </c>
      <c r="E6" s="7" t="str">
        <f t="shared" si="0"/>
        <v/>
      </c>
    </row>
    <row r="7" spans="1:7" x14ac:dyDescent="0.25">
      <c r="A7" t="s">
        <v>23</v>
      </c>
      <c r="B7" s="2">
        <v>39600</v>
      </c>
      <c r="C7">
        <v>48.6</v>
      </c>
      <c r="D7" s="7">
        <f t="shared" si="1"/>
        <v>-0.89999999999999858</v>
      </c>
      <c r="E7" s="7" t="str">
        <f t="shared" si="0"/>
        <v/>
      </c>
    </row>
    <row r="8" spans="1:7" x14ac:dyDescent="0.25">
      <c r="A8" t="s">
        <v>23</v>
      </c>
      <c r="B8" s="2">
        <v>39630</v>
      </c>
      <c r="C8">
        <v>47.7</v>
      </c>
      <c r="D8" s="7">
        <f t="shared" si="1"/>
        <v>-0.89999999999999858</v>
      </c>
      <c r="E8" s="7" t="str">
        <f t="shared" si="0"/>
        <v/>
      </c>
    </row>
    <row r="9" spans="1:7" x14ac:dyDescent="0.25">
      <c r="B9" s="2">
        <v>39661</v>
      </c>
      <c r="C9">
        <v>46.5</v>
      </c>
      <c r="D9" s="7">
        <f t="shared" si="1"/>
        <v>-1.2000000000000028</v>
      </c>
      <c r="E9" s="7" t="str">
        <f t="shared" si="0"/>
        <v/>
      </c>
    </row>
    <row r="10" spans="1:7" x14ac:dyDescent="0.25">
      <c r="B10" s="2">
        <v>39692</v>
      </c>
      <c r="C10">
        <v>46.9</v>
      </c>
      <c r="D10" s="7">
        <f t="shared" si="1"/>
        <v>0.39999999999999858</v>
      </c>
      <c r="E10" s="7" t="str">
        <f t="shared" si="0"/>
        <v/>
      </c>
    </row>
    <row r="11" spans="1:7" x14ac:dyDescent="0.25">
      <c r="B11" s="2">
        <v>39722</v>
      </c>
      <c r="C11">
        <v>44.3</v>
      </c>
      <c r="D11" s="7">
        <f t="shared" si="1"/>
        <v>-2.6000000000000014</v>
      </c>
      <c r="E11" s="7" t="str">
        <f t="shared" si="0"/>
        <v/>
      </c>
    </row>
    <row r="12" spans="1:7" x14ac:dyDescent="0.25">
      <c r="B12" s="2">
        <v>39753</v>
      </c>
      <c r="C12">
        <v>42.2</v>
      </c>
      <c r="D12" s="7">
        <f t="shared" si="1"/>
        <v>-2.0999999999999943</v>
      </c>
      <c r="E12" s="7" t="str">
        <f t="shared" si="0"/>
        <v/>
      </c>
    </row>
    <row r="13" spans="1:7" x14ac:dyDescent="0.25">
      <c r="B13" s="2">
        <v>39783</v>
      </c>
      <c r="C13">
        <v>36.700000000000003</v>
      </c>
      <c r="D13" s="7">
        <f t="shared" si="1"/>
        <v>-5.5</v>
      </c>
      <c r="E13" s="7">
        <f t="shared" si="0"/>
        <v>47.383333333333333</v>
      </c>
    </row>
    <row r="14" spans="1:7" x14ac:dyDescent="0.25">
      <c r="B14" s="2">
        <v>39814</v>
      </c>
      <c r="C14">
        <v>30.8</v>
      </c>
      <c r="D14" s="7">
        <f t="shared" si="1"/>
        <v>-5.9000000000000021</v>
      </c>
      <c r="E14" s="7">
        <f t="shared" si="0"/>
        <v>45.716666666666661</v>
      </c>
    </row>
    <row r="15" spans="1:7" x14ac:dyDescent="0.25">
      <c r="B15" s="2">
        <v>39845</v>
      </c>
      <c r="C15">
        <v>29.6</v>
      </c>
      <c r="D15" s="7">
        <f t="shared" si="1"/>
        <v>-1.1999999999999993</v>
      </c>
      <c r="E15" s="7">
        <f t="shared" si="0"/>
        <v>43.824999999999996</v>
      </c>
    </row>
    <row r="16" spans="1:7" x14ac:dyDescent="0.25">
      <c r="B16" s="2">
        <v>39873</v>
      </c>
      <c r="C16">
        <v>31.6</v>
      </c>
      <c r="D16" s="7">
        <f t="shared" si="1"/>
        <v>2</v>
      </c>
      <c r="E16" s="7">
        <f t="shared" si="0"/>
        <v>42.1</v>
      </c>
    </row>
    <row r="17" spans="2:5" x14ac:dyDescent="0.25">
      <c r="B17" s="2">
        <v>39904</v>
      </c>
      <c r="C17">
        <v>33.799999999999997</v>
      </c>
      <c r="D17" s="7">
        <f t="shared" si="1"/>
        <v>2.1999999999999957</v>
      </c>
      <c r="E17" s="7">
        <f t="shared" si="0"/>
        <v>40.683333333333337</v>
      </c>
    </row>
    <row r="18" spans="2:5" x14ac:dyDescent="0.25">
      <c r="B18" s="2">
        <v>39934</v>
      </c>
      <c r="C18">
        <v>41.4</v>
      </c>
      <c r="D18" s="7">
        <f t="shared" si="1"/>
        <v>7.6000000000000014</v>
      </c>
      <c r="E18" s="7">
        <f t="shared" si="0"/>
        <v>40.008333333333333</v>
      </c>
    </row>
    <row r="19" spans="2:5" x14ac:dyDescent="0.25">
      <c r="B19" s="2">
        <v>39965</v>
      </c>
      <c r="C19">
        <v>46.6</v>
      </c>
      <c r="D19" s="7">
        <f t="shared" si="1"/>
        <v>5.2000000000000028</v>
      </c>
      <c r="E19" s="7">
        <f t="shared" si="0"/>
        <v>39.841666666666669</v>
      </c>
    </row>
    <row r="20" spans="2:5" x14ac:dyDescent="0.25">
      <c r="B20" s="2">
        <v>39995</v>
      </c>
      <c r="C20">
        <v>48.2</v>
      </c>
      <c r="D20" s="7">
        <f t="shared" si="1"/>
        <v>1.6000000000000014</v>
      </c>
      <c r="E20" s="7">
        <f t="shared" si="0"/>
        <v>39.883333333333333</v>
      </c>
    </row>
    <row r="21" spans="2:5" x14ac:dyDescent="0.25">
      <c r="B21" s="2">
        <v>40026</v>
      </c>
      <c r="C21">
        <v>50.4</v>
      </c>
      <c r="D21" s="7">
        <f t="shared" si="1"/>
        <v>2.1999999999999957</v>
      </c>
      <c r="E21" s="7">
        <f t="shared" si="0"/>
        <v>40.208333333333329</v>
      </c>
    </row>
    <row r="22" spans="2:5" x14ac:dyDescent="0.25">
      <c r="B22" s="2">
        <v>40057</v>
      </c>
      <c r="C22">
        <v>53.6</v>
      </c>
      <c r="D22" s="7">
        <f t="shared" si="1"/>
        <v>3.2000000000000028</v>
      </c>
      <c r="E22" s="7">
        <f t="shared" si="0"/>
        <v>40.766666666666666</v>
      </c>
    </row>
    <row r="23" spans="2:5" x14ac:dyDescent="0.25">
      <c r="B23" s="2">
        <v>40087</v>
      </c>
      <c r="C23">
        <v>54.5</v>
      </c>
      <c r="D23" s="7">
        <f t="shared" si="1"/>
        <v>0.89999999999999858</v>
      </c>
      <c r="E23" s="7">
        <f t="shared" si="0"/>
        <v>41.616666666666667</v>
      </c>
    </row>
    <row r="24" spans="2:5" x14ac:dyDescent="0.25">
      <c r="B24" s="2">
        <v>40118</v>
      </c>
      <c r="C24">
        <v>54.3</v>
      </c>
      <c r="D24" s="7">
        <f t="shared" si="1"/>
        <v>-0.20000000000000284</v>
      </c>
      <c r="E24" s="7">
        <f t="shared" si="0"/>
        <v>42.625</v>
      </c>
    </row>
    <row r="25" spans="2:5" x14ac:dyDescent="0.25">
      <c r="B25" s="2">
        <v>40148</v>
      </c>
      <c r="C25">
        <v>52.3</v>
      </c>
      <c r="D25" s="7">
        <f t="shared" si="1"/>
        <v>-2</v>
      </c>
      <c r="E25" s="7">
        <f t="shared" si="0"/>
        <v>43.925000000000004</v>
      </c>
    </row>
    <row r="26" spans="2:5" x14ac:dyDescent="0.25">
      <c r="B26" s="2">
        <v>40179</v>
      </c>
      <c r="C26">
        <v>53.8</v>
      </c>
      <c r="D26" s="7">
        <f t="shared" si="1"/>
        <v>1.5</v>
      </c>
      <c r="E26" s="7">
        <f t="shared" si="0"/>
        <v>45.841666666666669</v>
      </c>
    </row>
    <row r="27" spans="2:5" x14ac:dyDescent="0.25">
      <c r="B27" s="2">
        <v>40210</v>
      </c>
      <c r="C27">
        <v>52.5</v>
      </c>
      <c r="D27" s="7">
        <f t="shared" si="1"/>
        <v>-1.2999999999999972</v>
      </c>
      <c r="E27" s="7">
        <f t="shared" si="0"/>
        <v>47.75</v>
      </c>
    </row>
    <row r="28" spans="2:5" x14ac:dyDescent="0.25">
      <c r="B28" s="2">
        <v>40238</v>
      </c>
      <c r="C28">
        <v>53.8</v>
      </c>
      <c r="D28" s="7">
        <f t="shared" si="1"/>
        <v>1.2999999999999972</v>
      </c>
      <c r="E28" s="7">
        <f t="shared" si="0"/>
        <v>49.6</v>
      </c>
    </row>
    <row r="29" spans="2:5" x14ac:dyDescent="0.25">
      <c r="B29" s="2">
        <v>40269</v>
      </c>
      <c r="C29">
        <v>53.5</v>
      </c>
      <c r="D29" s="7">
        <f t="shared" si="1"/>
        <v>-0.29999999999999716</v>
      </c>
      <c r="E29" s="7">
        <f t="shared" si="0"/>
        <v>51.241666666666667</v>
      </c>
    </row>
    <row r="30" spans="2:5" x14ac:dyDescent="0.25">
      <c r="B30" s="2">
        <v>40299</v>
      </c>
      <c r="C30">
        <v>54.7</v>
      </c>
      <c r="D30" s="7">
        <f t="shared" si="1"/>
        <v>1.2000000000000028</v>
      </c>
      <c r="E30" s="7">
        <f t="shared" si="0"/>
        <v>52.35</v>
      </c>
    </row>
    <row r="31" spans="2:5" x14ac:dyDescent="0.25">
      <c r="B31" s="2">
        <v>40330</v>
      </c>
      <c r="C31">
        <v>53.9</v>
      </c>
      <c r="D31" s="7">
        <f t="shared" si="1"/>
        <v>-0.80000000000000426</v>
      </c>
      <c r="E31" s="7">
        <f t="shared" si="0"/>
        <v>52.958333333333343</v>
      </c>
    </row>
    <row r="32" spans="2:5" x14ac:dyDescent="0.25">
      <c r="B32" s="2">
        <v>40360</v>
      </c>
      <c r="C32">
        <v>52.8</v>
      </c>
      <c r="D32" s="7">
        <f t="shared" si="1"/>
        <v>-1.1000000000000014</v>
      </c>
      <c r="E32" s="7">
        <f t="shared" si="0"/>
        <v>53.341666666666669</v>
      </c>
    </row>
    <row r="33" spans="2:5" x14ac:dyDescent="0.25">
      <c r="B33" s="2">
        <v>40391</v>
      </c>
      <c r="C33">
        <v>50.1</v>
      </c>
      <c r="D33" s="7">
        <f t="shared" si="1"/>
        <v>-2.6999999999999957</v>
      </c>
      <c r="E33" s="7">
        <f t="shared" si="0"/>
        <v>53.316666666666663</v>
      </c>
    </row>
    <row r="34" spans="2:5" x14ac:dyDescent="0.25">
      <c r="B34" s="2">
        <v>40422</v>
      </c>
      <c r="C34">
        <v>49.5</v>
      </c>
      <c r="D34" s="7">
        <f t="shared" si="1"/>
        <v>-0.60000000000000142</v>
      </c>
      <c r="E34" s="7">
        <f t="shared" ref="E34:E65" si="2">IF(ROW(A34)&lt;13,"",AVERAGEIFS($C$2:$C$5000,$B$2:$B$5000,"&gt;"&amp;EDATE(B34,-12),$B$2:$B$5000,"&lt;="&amp;B34))</f>
        <v>52.974999999999994</v>
      </c>
    </row>
    <row r="35" spans="2:5" x14ac:dyDescent="0.25">
      <c r="B35" s="2">
        <v>40452</v>
      </c>
      <c r="C35">
        <v>47.2</v>
      </c>
      <c r="D35" s="7">
        <f t="shared" si="1"/>
        <v>-2.2999999999999972</v>
      </c>
      <c r="E35" s="7">
        <f t="shared" si="2"/>
        <v>52.366666666666667</v>
      </c>
    </row>
    <row r="36" spans="2:5" x14ac:dyDescent="0.25">
      <c r="B36" s="2">
        <v>40483</v>
      </c>
      <c r="C36">
        <v>47.3</v>
      </c>
      <c r="D36" s="7">
        <f t="shared" si="1"/>
        <v>9.9999999999994316E-2</v>
      </c>
      <c r="E36" s="7">
        <f t="shared" si="2"/>
        <v>51.783333333333331</v>
      </c>
    </row>
    <row r="37" spans="2:5" x14ac:dyDescent="0.25">
      <c r="B37" s="2">
        <v>40513</v>
      </c>
      <c r="C37">
        <v>48.3</v>
      </c>
      <c r="D37" s="7">
        <f t="shared" si="1"/>
        <v>1</v>
      </c>
      <c r="E37" s="7">
        <f t="shared" si="2"/>
        <v>51.449999999999996</v>
      </c>
    </row>
    <row r="38" spans="2:5" x14ac:dyDescent="0.25">
      <c r="B38" s="2">
        <v>40544</v>
      </c>
      <c r="C38">
        <v>51.4</v>
      </c>
      <c r="D38" s="7">
        <f t="shared" si="1"/>
        <v>3.1000000000000014</v>
      </c>
      <c r="E38" s="7">
        <f t="shared" si="2"/>
        <v>51.249999999999993</v>
      </c>
    </row>
    <row r="39" spans="2:5" x14ac:dyDescent="0.25">
      <c r="B39" s="2">
        <v>40575</v>
      </c>
      <c r="C39">
        <v>52.9</v>
      </c>
      <c r="D39" s="7">
        <f t="shared" si="1"/>
        <v>1.5</v>
      </c>
      <c r="E39" s="7">
        <f t="shared" si="2"/>
        <v>51.283333333333331</v>
      </c>
    </row>
    <row r="40" spans="2:5" x14ac:dyDescent="0.25">
      <c r="B40" s="2">
        <v>40603</v>
      </c>
      <c r="C40">
        <v>46.4</v>
      </c>
      <c r="D40" s="7">
        <f t="shared" si="1"/>
        <v>-6.5</v>
      </c>
      <c r="E40" s="7">
        <f t="shared" si="2"/>
        <v>50.666666666666664</v>
      </c>
    </row>
    <row r="41" spans="2:5" x14ac:dyDescent="0.25">
      <c r="B41" s="2">
        <v>40634</v>
      </c>
      <c r="C41">
        <v>45.7</v>
      </c>
      <c r="D41" s="7">
        <f t="shared" si="1"/>
        <v>-0.69999999999999574</v>
      </c>
      <c r="E41" s="7">
        <f t="shared" si="2"/>
        <v>50.016666666666673</v>
      </c>
    </row>
    <row r="42" spans="2:5" x14ac:dyDescent="0.25">
      <c r="B42" s="2">
        <v>40664</v>
      </c>
      <c r="C42">
        <v>51.3</v>
      </c>
      <c r="D42" s="7">
        <f t="shared" si="1"/>
        <v>5.5999999999999943</v>
      </c>
      <c r="E42" s="7">
        <f t="shared" si="2"/>
        <v>49.733333333333327</v>
      </c>
    </row>
    <row r="43" spans="2:5" x14ac:dyDescent="0.25">
      <c r="B43" s="2">
        <v>40695</v>
      </c>
      <c r="C43">
        <v>50.7</v>
      </c>
      <c r="D43" s="7">
        <f t="shared" si="1"/>
        <v>-0.59999999999999432</v>
      </c>
      <c r="E43" s="7">
        <f t="shared" si="2"/>
        <v>49.466666666666669</v>
      </c>
    </row>
    <row r="44" spans="2:5" x14ac:dyDescent="0.25">
      <c r="B44" s="2">
        <v>40725</v>
      </c>
      <c r="C44">
        <v>52.1</v>
      </c>
      <c r="D44" s="7">
        <f t="shared" si="1"/>
        <v>1.3999999999999986</v>
      </c>
      <c r="E44" s="7">
        <f t="shared" si="2"/>
        <v>49.408333333333331</v>
      </c>
    </row>
    <row r="45" spans="2:5" x14ac:dyDescent="0.25">
      <c r="B45" s="2">
        <v>40756</v>
      </c>
      <c r="C45">
        <v>51.9</v>
      </c>
      <c r="D45" s="7">
        <f t="shared" si="1"/>
        <v>-0.20000000000000284</v>
      </c>
      <c r="E45" s="7">
        <f t="shared" si="2"/>
        <v>49.55833333333333</v>
      </c>
    </row>
    <row r="46" spans="2:5" x14ac:dyDescent="0.25">
      <c r="B46" s="2">
        <v>40787</v>
      </c>
      <c r="C46">
        <v>49.3</v>
      </c>
      <c r="D46" s="7">
        <f t="shared" si="1"/>
        <v>-2.6000000000000014</v>
      </c>
      <c r="E46" s="7">
        <f t="shared" si="2"/>
        <v>49.541666666666664</v>
      </c>
    </row>
    <row r="47" spans="2:5" x14ac:dyDescent="0.25">
      <c r="B47" s="2">
        <v>40817</v>
      </c>
      <c r="C47">
        <v>50.6</v>
      </c>
      <c r="D47" s="7">
        <f t="shared" si="1"/>
        <v>1.3000000000000043</v>
      </c>
      <c r="E47" s="7">
        <f t="shared" si="2"/>
        <v>49.824999999999996</v>
      </c>
    </row>
    <row r="48" spans="2:5" x14ac:dyDescent="0.25">
      <c r="B48" s="2">
        <v>40848</v>
      </c>
      <c r="C48">
        <v>49.1</v>
      </c>
      <c r="D48" s="7">
        <f t="shared" si="1"/>
        <v>-1.5</v>
      </c>
      <c r="E48" s="7">
        <f t="shared" si="2"/>
        <v>49.975000000000001</v>
      </c>
    </row>
    <row r="49" spans="2:5" x14ac:dyDescent="0.25">
      <c r="B49" s="2">
        <v>40878</v>
      </c>
      <c r="C49">
        <v>50.2</v>
      </c>
      <c r="D49" s="7">
        <f t="shared" si="1"/>
        <v>1.1000000000000014</v>
      </c>
      <c r="E49" s="7">
        <f t="shared" si="2"/>
        <v>50.133333333333333</v>
      </c>
    </row>
    <row r="50" spans="2:5" x14ac:dyDescent="0.25">
      <c r="B50" s="2">
        <v>40909</v>
      </c>
      <c r="C50">
        <v>50.7</v>
      </c>
      <c r="D50" s="7">
        <f t="shared" si="1"/>
        <v>0.5</v>
      </c>
      <c r="E50" s="7">
        <f t="shared" si="2"/>
        <v>50.07500000000001</v>
      </c>
    </row>
    <row r="51" spans="2:5" x14ac:dyDescent="0.25">
      <c r="B51" s="2">
        <v>40940</v>
      </c>
      <c r="C51">
        <v>50.5</v>
      </c>
      <c r="D51" s="7">
        <f t="shared" si="1"/>
        <v>-0.20000000000000284</v>
      </c>
      <c r="E51" s="7">
        <f t="shared" si="2"/>
        <v>49.875</v>
      </c>
    </row>
    <row r="52" spans="2:5" x14ac:dyDescent="0.25">
      <c r="B52" s="2">
        <v>40969</v>
      </c>
      <c r="C52">
        <v>51.1</v>
      </c>
      <c r="D52" s="7">
        <f t="shared" si="1"/>
        <v>0.60000000000000142</v>
      </c>
      <c r="E52" s="7">
        <f t="shared" si="2"/>
        <v>50.266666666666673</v>
      </c>
    </row>
    <row r="53" spans="2:5" x14ac:dyDescent="0.25">
      <c r="B53" s="2">
        <v>41000</v>
      </c>
      <c r="C53">
        <v>50.7</v>
      </c>
      <c r="D53" s="7">
        <f t="shared" si="1"/>
        <v>-0.39999999999999858</v>
      </c>
      <c r="E53" s="7">
        <f t="shared" si="2"/>
        <v>50.683333333333337</v>
      </c>
    </row>
    <row r="54" spans="2:5" x14ac:dyDescent="0.25">
      <c r="B54" s="2">
        <v>41030</v>
      </c>
      <c r="C54">
        <v>50.7</v>
      </c>
      <c r="D54" s="7">
        <f t="shared" si="1"/>
        <v>0</v>
      </c>
      <c r="E54" s="7">
        <f t="shared" si="2"/>
        <v>50.633333333333333</v>
      </c>
    </row>
    <row r="55" spans="2:5" x14ac:dyDescent="0.25">
      <c r="B55" s="2">
        <v>41061</v>
      </c>
      <c r="C55">
        <v>49.9</v>
      </c>
      <c r="D55" s="7">
        <f t="shared" si="1"/>
        <v>-0.80000000000000426</v>
      </c>
      <c r="E55" s="7">
        <f t="shared" si="2"/>
        <v>50.566666666666663</v>
      </c>
    </row>
    <row r="56" spans="2:5" x14ac:dyDescent="0.25">
      <c r="B56" s="2">
        <v>41091</v>
      </c>
      <c r="C56">
        <v>47.9</v>
      </c>
      <c r="D56" s="7">
        <f t="shared" si="1"/>
        <v>-2</v>
      </c>
      <c r="E56" s="7">
        <f t="shared" si="2"/>
        <v>50.216666666666661</v>
      </c>
    </row>
    <row r="57" spans="2:5" x14ac:dyDescent="0.25">
      <c r="B57" s="2">
        <v>41122</v>
      </c>
      <c r="C57">
        <v>47.7</v>
      </c>
      <c r="D57" s="7">
        <f t="shared" si="1"/>
        <v>-0.19999999999999574</v>
      </c>
      <c r="E57" s="7">
        <f t="shared" si="2"/>
        <v>49.866666666666667</v>
      </c>
    </row>
    <row r="58" spans="2:5" x14ac:dyDescent="0.25">
      <c r="B58" s="2">
        <v>41153</v>
      </c>
      <c r="C58">
        <v>48</v>
      </c>
      <c r="D58" s="7">
        <f t="shared" si="1"/>
        <v>0.29999999999999716</v>
      </c>
      <c r="E58" s="7">
        <f t="shared" si="2"/>
        <v>49.758333333333333</v>
      </c>
    </row>
    <row r="59" spans="2:5" x14ac:dyDescent="0.25">
      <c r="B59" s="2">
        <v>41183</v>
      </c>
      <c r="C59">
        <v>46.9</v>
      </c>
      <c r="D59" s="7">
        <f t="shared" si="1"/>
        <v>-1.1000000000000014</v>
      </c>
      <c r="E59" s="7">
        <f t="shared" si="2"/>
        <v>49.449999999999996</v>
      </c>
    </row>
    <row r="60" spans="2:5" x14ac:dyDescent="0.25">
      <c r="B60" s="2">
        <v>41214</v>
      </c>
      <c r="C60">
        <v>46.5</v>
      </c>
      <c r="D60" s="7">
        <f t="shared" si="1"/>
        <v>-0.39999999999999858</v>
      </c>
      <c r="E60" s="7">
        <f t="shared" si="2"/>
        <v>49.233333333333327</v>
      </c>
    </row>
    <row r="61" spans="2:5" x14ac:dyDescent="0.25">
      <c r="B61" s="2">
        <v>41244</v>
      </c>
      <c r="C61">
        <v>45</v>
      </c>
      <c r="D61" s="7">
        <f t="shared" si="1"/>
        <v>-1.5</v>
      </c>
      <c r="E61" s="7">
        <f t="shared" si="2"/>
        <v>48.79999999999999</v>
      </c>
    </row>
    <row r="62" spans="2:5" x14ac:dyDescent="0.25">
      <c r="B62" s="2">
        <v>41275</v>
      </c>
      <c r="C62">
        <v>47.7</v>
      </c>
      <c r="D62" s="7">
        <f t="shared" si="1"/>
        <v>2.7000000000000028</v>
      </c>
      <c r="E62" s="7">
        <f t="shared" si="2"/>
        <v>48.550000000000004</v>
      </c>
    </row>
    <row r="63" spans="2:5" x14ac:dyDescent="0.25">
      <c r="B63" s="2">
        <v>41306</v>
      </c>
      <c r="C63">
        <v>48.5</v>
      </c>
      <c r="D63" s="7">
        <f t="shared" si="1"/>
        <v>0.79999999999999716</v>
      </c>
      <c r="E63" s="7">
        <f t="shared" si="2"/>
        <v>48.383333333333333</v>
      </c>
    </row>
    <row r="64" spans="2:5" x14ac:dyDescent="0.25">
      <c r="B64" s="2">
        <v>41334</v>
      </c>
      <c r="C64">
        <v>50.4</v>
      </c>
      <c r="D64" s="7">
        <f t="shared" si="1"/>
        <v>1.8999999999999986</v>
      </c>
      <c r="E64" s="7">
        <f t="shared" si="2"/>
        <v>48.324999999999996</v>
      </c>
    </row>
    <row r="65" spans="2:5" x14ac:dyDescent="0.25">
      <c r="B65" s="2">
        <v>41365</v>
      </c>
      <c r="C65">
        <v>51.1</v>
      </c>
      <c r="D65" s="7">
        <f t="shared" si="1"/>
        <v>0.70000000000000284</v>
      </c>
      <c r="E65" s="7">
        <f t="shared" si="2"/>
        <v>48.358333333333327</v>
      </c>
    </row>
    <row r="66" spans="2:5" x14ac:dyDescent="0.25">
      <c r="B66" s="2">
        <v>41395</v>
      </c>
      <c r="C66">
        <v>51.5</v>
      </c>
      <c r="D66" s="7">
        <f t="shared" si="1"/>
        <v>0.39999999999999858</v>
      </c>
      <c r="E66" s="7">
        <f t="shared" ref="E66:E97" si="3">IF(ROW(A66)&lt;13,"",AVERAGEIFS($C$2:$C$5000,$B$2:$B$5000,"&gt;"&amp;EDATE(B66,-12),$B$2:$B$5000,"&lt;="&amp;B66))</f>
        <v>48.42499999999999</v>
      </c>
    </row>
    <row r="67" spans="2:5" x14ac:dyDescent="0.25">
      <c r="B67" s="2">
        <v>41426</v>
      </c>
      <c r="C67">
        <v>52.3</v>
      </c>
      <c r="D67" s="7">
        <f t="shared" si="1"/>
        <v>0.79999999999999716</v>
      </c>
      <c r="E67" s="7">
        <f t="shared" si="3"/>
        <v>48.625</v>
      </c>
    </row>
    <row r="68" spans="2:5" x14ac:dyDescent="0.25">
      <c r="B68" s="2">
        <v>41456</v>
      </c>
      <c r="C68">
        <v>50.7</v>
      </c>
      <c r="D68" s="7">
        <f t="shared" ref="D68:D101" si="4">C68-C67</f>
        <v>-1.5999999999999943</v>
      </c>
      <c r="E68" s="7">
        <f t="shared" si="3"/>
        <v>48.858333333333341</v>
      </c>
    </row>
    <row r="69" spans="2:5" x14ac:dyDescent="0.25">
      <c r="B69" s="2">
        <v>41487</v>
      </c>
      <c r="C69">
        <v>52.2</v>
      </c>
      <c r="D69" s="7">
        <f t="shared" si="4"/>
        <v>1.5</v>
      </c>
      <c r="E69" s="7">
        <f t="shared" si="3"/>
        <v>49.233333333333341</v>
      </c>
    </row>
    <row r="70" spans="2:5" x14ac:dyDescent="0.25">
      <c r="B70" s="2">
        <v>41518</v>
      </c>
      <c r="C70">
        <v>52.5</v>
      </c>
      <c r="D70" s="7">
        <f t="shared" si="4"/>
        <v>0.29999999999999716</v>
      </c>
      <c r="E70" s="7">
        <f t="shared" si="3"/>
        <v>49.608333333333341</v>
      </c>
    </row>
    <row r="71" spans="2:5" x14ac:dyDescent="0.25">
      <c r="B71" s="2">
        <v>41548</v>
      </c>
      <c r="C71">
        <v>54.2</v>
      </c>
      <c r="D71" s="7">
        <f t="shared" si="4"/>
        <v>1.7000000000000028</v>
      </c>
      <c r="E71" s="7">
        <f t="shared" si="3"/>
        <v>50.216666666666669</v>
      </c>
    </row>
    <row r="72" spans="2:5" x14ac:dyDescent="0.25">
      <c r="B72" s="2">
        <v>41579</v>
      </c>
      <c r="C72">
        <v>55.1</v>
      </c>
      <c r="D72" s="7">
        <f t="shared" si="4"/>
        <v>0.89999999999999858</v>
      </c>
      <c r="E72" s="7">
        <f t="shared" si="3"/>
        <v>50.933333333333337</v>
      </c>
    </row>
    <row r="73" spans="2:5" x14ac:dyDescent="0.25">
      <c r="B73" s="2">
        <v>41609</v>
      </c>
      <c r="C73">
        <v>55.2</v>
      </c>
      <c r="D73" s="7">
        <f t="shared" si="4"/>
        <v>0.10000000000000142</v>
      </c>
      <c r="E73" s="7">
        <f t="shared" si="3"/>
        <v>51.783333333333331</v>
      </c>
    </row>
    <row r="74" spans="2:5" x14ac:dyDescent="0.25">
      <c r="B74" s="2">
        <v>41640</v>
      </c>
      <c r="C74">
        <v>56.2</v>
      </c>
      <c r="D74" s="7">
        <f t="shared" si="4"/>
        <v>1</v>
      </c>
      <c r="E74" s="7">
        <f t="shared" si="3"/>
        <v>52.491666666666674</v>
      </c>
    </row>
    <row r="75" spans="2:5" x14ac:dyDescent="0.25">
      <c r="B75" s="2">
        <v>41671</v>
      </c>
      <c r="C75">
        <v>55.5</v>
      </c>
      <c r="D75" s="7">
        <f t="shared" si="4"/>
        <v>-0.70000000000000284</v>
      </c>
      <c r="E75" s="7">
        <f t="shared" si="3"/>
        <v>53.07500000000001</v>
      </c>
    </row>
    <row r="76" spans="2:5" x14ac:dyDescent="0.25">
      <c r="B76" s="2">
        <v>41699</v>
      </c>
      <c r="C76">
        <v>53.9</v>
      </c>
      <c r="D76" s="7">
        <f t="shared" si="4"/>
        <v>-1.6000000000000014</v>
      </c>
      <c r="E76" s="7">
        <f t="shared" si="3"/>
        <v>53.366666666666667</v>
      </c>
    </row>
    <row r="77" spans="2:5" x14ac:dyDescent="0.25">
      <c r="B77" s="2">
        <v>41730</v>
      </c>
      <c r="C77">
        <v>49.4</v>
      </c>
      <c r="D77" s="7">
        <f t="shared" si="4"/>
        <v>-4.5</v>
      </c>
      <c r="E77" s="7">
        <f t="shared" si="3"/>
        <v>53.224999999999994</v>
      </c>
    </row>
    <row r="78" spans="2:5" x14ac:dyDescent="0.25">
      <c r="B78" s="2">
        <v>41760</v>
      </c>
      <c r="C78">
        <v>49.9</v>
      </c>
      <c r="D78" s="7">
        <f t="shared" si="4"/>
        <v>0.5</v>
      </c>
      <c r="E78" s="7">
        <f t="shared" si="3"/>
        <v>53.091666666666661</v>
      </c>
    </row>
    <row r="79" spans="2:5" x14ac:dyDescent="0.25">
      <c r="B79" s="2">
        <v>41791</v>
      </c>
      <c r="C79">
        <v>51.5</v>
      </c>
      <c r="D79" s="7">
        <f t="shared" si="4"/>
        <v>1.6000000000000014</v>
      </c>
      <c r="E79" s="7">
        <f t="shared" si="3"/>
        <v>53.024999999999999</v>
      </c>
    </row>
    <row r="80" spans="2:5" x14ac:dyDescent="0.25">
      <c r="B80" s="2">
        <v>41821</v>
      </c>
      <c r="C80">
        <v>50.5</v>
      </c>
      <c r="D80" s="7">
        <f t="shared" si="4"/>
        <v>-1</v>
      </c>
      <c r="E80" s="7">
        <f t="shared" si="3"/>
        <v>53.008333333333326</v>
      </c>
    </row>
    <row r="81" spans="2:5" x14ac:dyDescent="0.25">
      <c r="B81" s="2">
        <v>41852</v>
      </c>
      <c r="C81">
        <v>52.2</v>
      </c>
      <c r="D81" s="7">
        <f t="shared" si="4"/>
        <v>1.7000000000000028</v>
      </c>
      <c r="E81" s="7">
        <f t="shared" si="3"/>
        <v>53.008333333333326</v>
      </c>
    </row>
    <row r="82" spans="2:5" x14ac:dyDescent="0.25">
      <c r="B82" s="2">
        <v>41883</v>
      </c>
      <c r="C82">
        <v>51.7</v>
      </c>
      <c r="D82" s="7">
        <f t="shared" si="4"/>
        <v>-0.5</v>
      </c>
      <c r="E82" s="7">
        <f t="shared" si="3"/>
        <v>52.941666666666663</v>
      </c>
    </row>
    <row r="83" spans="2:5" x14ac:dyDescent="0.25">
      <c r="B83" s="2">
        <v>41913</v>
      </c>
      <c r="C83">
        <v>52.4</v>
      </c>
      <c r="D83" s="7">
        <f t="shared" si="4"/>
        <v>0.69999999999999574</v>
      </c>
      <c r="E83" s="7">
        <f t="shared" si="3"/>
        <v>52.791666666666664</v>
      </c>
    </row>
    <row r="84" spans="2:5" x14ac:dyDescent="0.25">
      <c r="B84" s="2">
        <v>41944</v>
      </c>
      <c r="C84">
        <v>52</v>
      </c>
      <c r="D84" s="7">
        <f t="shared" si="4"/>
        <v>-0.39999999999999858</v>
      </c>
      <c r="E84" s="7">
        <f t="shared" si="3"/>
        <v>52.533333333333331</v>
      </c>
    </row>
    <row r="85" spans="2:5" x14ac:dyDescent="0.25">
      <c r="B85" s="2">
        <v>41974</v>
      </c>
      <c r="C85">
        <v>52</v>
      </c>
      <c r="D85" s="7">
        <f t="shared" si="4"/>
        <v>0</v>
      </c>
      <c r="E85" s="7">
        <f t="shared" si="3"/>
        <v>52.266666666666659</v>
      </c>
    </row>
    <row r="86" spans="2:5" x14ac:dyDescent="0.25">
      <c r="B86" s="2">
        <v>42005</v>
      </c>
      <c r="C86">
        <v>52.2</v>
      </c>
      <c r="D86" s="7">
        <f t="shared" si="4"/>
        <v>0.20000000000000284</v>
      </c>
      <c r="E86" s="7">
        <f t="shared" si="3"/>
        <v>51.933333333333337</v>
      </c>
    </row>
    <row r="87" spans="2:5" x14ac:dyDescent="0.25">
      <c r="B87" s="2">
        <v>42036</v>
      </c>
      <c r="C87">
        <v>51.6</v>
      </c>
      <c r="D87" s="7">
        <f t="shared" si="4"/>
        <v>-0.60000000000000142</v>
      </c>
      <c r="E87" s="7">
        <f t="shared" si="3"/>
        <v>51.608333333333341</v>
      </c>
    </row>
    <row r="88" spans="2:5" x14ac:dyDescent="0.25">
      <c r="B88" s="2">
        <v>42064</v>
      </c>
      <c r="C88">
        <v>50.3</v>
      </c>
      <c r="D88" s="7">
        <f t="shared" si="4"/>
        <v>-1.3000000000000043</v>
      </c>
      <c r="E88" s="7">
        <f t="shared" si="3"/>
        <v>51.30833333333333</v>
      </c>
    </row>
    <row r="89" spans="2:5" x14ac:dyDescent="0.25">
      <c r="B89" s="2">
        <v>42095</v>
      </c>
      <c r="C89">
        <v>49.9</v>
      </c>
      <c r="D89" s="7">
        <f t="shared" si="4"/>
        <v>-0.39999999999999858</v>
      </c>
      <c r="E89" s="7">
        <f t="shared" si="3"/>
        <v>51.349999999999994</v>
      </c>
    </row>
    <row r="90" spans="2:5" x14ac:dyDescent="0.25">
      <c r="B90" s="2">
        <v>42125</v>
      </c>
      <c r="C90">
        <v>50.9</v>
      </c>
      <c r="D90" s="7">
        <f t="shared" si="4"/>
        <v>1</v>
      </c>
      <c r="E90" s="7">
        <f t="shared" si="3"/>
        <v>51.43333333333333</v>
      </c>
    </row>
    <row r="91" spans="2:5" x14ac:dyDescent="0.25">
      <c r="B91" s="2">
        <v>42156</v>
      </c>
      <c r="C91">
        <v>50.1</v>
      </c>
      <c r="D91" s="7">
        <f t="shared" si="4"/>
        <v>-0.79999999999999716</v>
      </c>
      <c r="E91" s="7">
        <f t="shared" si="3"/>
        <v>51.31666666666667</v>
      </c>
    </row>
    <row r="92" spans="2:5" x14ac:dyDescent="0.25">
      <c r="B92" s="2">
        <v>42186</v>
      </c>
      <c r="C92">
        <v>51.2</v>
      </c>
      <c r="D92" s="7">
        <f t="shared" si="4"/>
        <v>1.1000000000000014</v>
      </c>
      <c r="E92" s="7">
        <f t="shared" si="3"/>
        <v>51.375000000000007</v>
      </c>
    </row>
    <row r="93" spans="2:5" x14ac:dyDescent="0.25">
      <c r="B93" s="2">
        <v>42217</v>
      </c>
      <c r="C93">
        <v>51.7</v>
      </c>
      <c r="D93" s="7">
        <f t="shared" si="4"/>
        <v>0.5</v>
      </c>
      <c r="E93" s="7">
        <f t="shared" si="3"/>
        <v>51.333333333333343</v>
      </c>
    </row>
    <row r="94" spans="2:5" x14ac:dyDescent="0.25">
      <c r="B94" s="2">
        <v>42248</v>
      </c>
      <c r="C94">
        <v>51</v>
      </c>
      <c r="D94" s="7">
        <f t="shared" si="4"/>
        <v>-0.70000000000000284</v>
      </c>
      <c r="E94" s="7">
        <f t="shared" si="3"/>
        <v>51.275000000000006</v>
      </c>
    </row>
    <row r="95" spans="2:5" x14ac:dyDescent="0.25">
      <c r="B95" s="2">
        <v>42278</v>
      </c>
      <c r="C95">
        <v>52.4</v>
      </c>
      <c r="D95" s="7">
        <f t="shared" si="4"/>
        <v>1.3999999999999986</v>
      </c>
      <c r="E95" s="7">
        <f t="shared" si="3"/>
        <v>51.274999999999984</v>
      </c>
    </row>
    <row r="96" spans="2:5" x14ac:dyDescent="0.25">
      <c r="B96" s="2">
        <v>42309</v>
      </c>
      <c r="C96">
        <v>52.6</v>
      </c>
      <c r="D96" s="7">
        <f t="shared" si="4"/>
        <v>0.20000000000000284</v>
      </c>
      <c r="E96" s="7">
        <f t="shared" si="3"/>
        <v>51.324999999999996</v>
      </c>
    </row>
    <row r="97" spans="2:5" x14ac:dyDescent="0.25">
      <c r="B97" s="2">
        <v>42339</v>
      </c>
      <c r="C97">
        <v>52.6</v>
      </c>
      <c r="D97" s="7">
        <f t="shared" si="4"/>
        <v>0</v>
      </c>
      <c r="E97" s="7">
        <f t="shared" si="3"/>
        <v>51.375</v>
      </c>
    </row>
    <row r="98" spans="2:5" x14ac:dyDescent="0.25">
      <c r="B98" s="2">
        <v>42370</v>
      </c>
      <c r="C98">
        <v>52.3</v>
      </c>
      <c r="D98" s="7">
        <f t="shared" si="4"/>
        <v>-0.30000000000000426</v>
      </c>
      <c r="E98" s="7">
        <f t="shared" ref="E98:E129" si="5">IF(ROW(A98)&lt;13,"",AVERAGEIFS($C$2:$C$5000,$B$2:$B$5000,"&gt;"&amp;EDATE(B98,-12),$B$2:$B$5000,"&lt;="&amp;B98))</f>
        <v>51.383333333333326</v>
      </c>
    </row>
    <row r="99" spans="2:5" x14ac:dyDescent="0.25">
      <c r="B99" s="2">
        <v>42401</v>
      </c>
      <c r="C99">
        <v>50.1</v>
      </c>
      <c r="D99" s="7">
        <f t="shared" si="4"/>
        <v>-2.1999999999999957</v>
      </c>
      <c r="E99" s="7">
        <f t="shared" si="5"/>
        <v>51.258333333333326</v>
      </c>
    </row>
    <row r="100" spans="2:5" x14ac:dyDescent="0.25">
      <c r="B100" s="2">
        <v>42430</v>
      </c>
      <c r="C100">
        <v>49.1</v>
      </c>
      <c r="D100" s="7">
        <f t="shared" si="4"/>
        <v>-1</v>
      </c>
      <c r="E100" s="7">
        <f t="shared" si="5"/>
        <v>51.158333333333339</v>
      </c>
    </row>
    <row r="101" spans="2:5" x14ac:dyDescent="0.25">
      <c r="B101" s="2">
        <v>42461</v>
      </c>
      <c r="C101">
        <v>48.2</v>
      </c>
      <c r="D101" s="7">
        <f t="shared" si="4"/>
        <v>-0.89999999999999858</v>
      </c>
      <c r="E101" s="7">
        <f t="shared" si="5"/>
        <v>51.016666666666673</v>
      </c>
    </row>
    <row r="102" spans="2:5" x14ac:dyDescent="0.25">
      <c r="B102" s="2">
        <v>42491</v>
      </c>
      <c r="C102">
        <v>47.7</v>
      </c>
      <c r="D102" s="7">
        <f t="shared" ref="D102:D145" si="6">C102-C101</f>
        <v>-0.5</v>
      </c>
      <c r="E102" s="7">
        <f t="shared" si="5"/>
        <v>50.750000000000007</v>
      </c>
    </row>
    <row r="103" spans="2:5" x14ac:dyDescent="0.25">
      <c r="B103" s="2">
        <v>42522</v>
      </c>
      <c r="C103">
        <v>48.1</v>
      </c>
      <c r="D103" s="7">
        <f t="shared" si="6"/>
        <v>0.39999999999999858</v>
      </c>
      <c r="E103" s="7">
        <f t="shared" si="5"/>
        <v>50.583333333333343</v>
      </c>
    </row>
    <row r="104" spans="2:5" x14ac:dyDescent="0.25">
      <c r="B104" s="2">
        <v>42552</v>
      </c>
      <c r="C104">
        <v>50.1</v>
      </c>
      <c r="D104" s="7">
        <f t="shared" si="6"/>
        <v>2</v>
      </c>
      <c r="E104" s="7">
        <f t="shared" si="5"/>
        <v>50.491666666666674</v>
      </c>
    </row>
    <row r="105" spans="2:5" x14ac:dyDescent="0.25">
      <c r="B105" s="2">
        <v>42583</v>
      </c>
      <c r="C105">
        <v>50.3</v>
      </c>
      <c r="D105" s="7">
        <f t="shared" si="6"/>
        <v>0.19999999999999574</v>
      </c>
      <c r="E105" s="7">
        <f t="shared" si="5"/>
        <v>50.375</v>
      </c>
    </row>
    <row r="106" spans="2:5" x14ac:dyDescent="0.25">
      <c r="B106" s="2">
        <v>42614</v>
      </c>
      <c r="C106">
        <v>50.4</v>
      </c>
      <c r="D106" s="7">
        <f t="shared" si="6"/>
        <v>0.10000000000000142</v>
      </c>
      <c r="E106" s="7">
        <f t="shared" si="5"/>
        <v>50.324999999999996</v>
      </c>
    </row>
    <row r="107" spans="2:5" x14ac:dyDescent="0.25">
      <c r="B107" s="2">
        <v>42644</v>
      </c>
      <c r="C107">
        <v>51.4</v>
      </c>
      <c r="D107" s="7">
        <f t="shared" si="6"/>
        <v>1</v>
      </c>
      <c r="E107" s="7">
        <f t="shared" si="5"/>
        <v>50.241666666666667</v>
      </c>
    </row>
    <row r="108" spans="2:5" x14ac:dyDescent="0.25">
      <c r="B108" s="2">
        <v>42675</v>
      </c>
      <c r="C108">
        <v>51.3</v>
      </c>
      <c r="D108" s="7">
        <f t="shared" si="6"/>
        <v>-0.10000000000000142</v>
      </c>
      <c r="E108" s="7">
        <f t="shared" si="5"/>
        <v>50.133333333333333</v>
      </c>
    </row>
    <row r="109" spans="2:5" x14ac:dyDescent="0.25">
      <c r="B109" s="2">
        <v>42705</v>
      </c>
      <c r="C109">
        <v>52.4</v>
      </c>
      <c r="D109" s="7">
        <f t="shared" si="6"/>
        <v>1.1000000000000014</v>
      </c>
      <c r="E109" s="7">
        <f t="shared" si="5"/>
        <v>50.116666666666667</v>
      </c>
    </row>
    <row r="110" spans="2:5" x14ac:dyDescent="0.25">
      <c r="B110" s="2">
        <v>42736</v>
      </c>
      <c r="C110">
        <v>52.7</v>
      </c>
      <c r="D110" s="7">
        <f t="shared" si="6"/>
        <v>0.30000000000000426</v>
      </c>
      <c r="E110" s="7">
        <f t="shared" si="5"/>
        <v>50.150000000000006</v>
      </c>
    </row>
    <row r="111" spans="2:5" x14ac:dyDescent="0.25">
      <c r="B111" s="2">
        <v>42767</v>
      </c>
      <c r="C111">
        <v>53.3</v>
      </c>
      <c r="D111" s="7">
        <f t="shared" si="6"/>
        <v>0.59999999999999432</v>
      </c>
      <c r="E111" s="7">
        <f t="shared" si="5"/>
        <v>50.416666666666657</v>
      </c>
    </row>
    <row r="112" spans="2:5" x14ac:dyDescent="0.25">
      <c r="B112" s="2">
        <v>42795</v>
      </c>
      <c r="C112">
        <v>52.4</v>
      </c>
      <c r="D112" s="7">
        <f t="shared" si="6"/>
        <v>-0.89999999999999858</v>
      </c>
      <c r="E112" s="7">
        <f t="shared" si="5"/>
        <v>50.691666666666656</v>
      </c>
    </row>
    <row r="113" spans="2:5" x14ac:dyDescent="0.25">
      <c r="B113" s="2">
        <v>42826</v>
      </c>
      <c r="C113">
        <v>52.7</v>
      </c>
      <c r="D113" s="7">
        <f t="shared" si="6"/>
        <v>0.30000000000000426</v>
      </c>
      <c r="E113" s="7">
        <f t="shared" si="5"/>
        <v>51.06666666666667</v>
      </c>
    </row>
    <row r="114" spans="2:5" x14ac:dyDescent="0.25">
      <c r="B114" s="2">
        <v>42856</v>
      </c>
      <c r="C114">
        <v>53.1</v>
      </c>
      <c r="D114" s="7">
        <f t="shared" si="6"/>
        <v>0.39999999999999858</v>
      </c>
      <c r="E114" s="7">
        <f t="shared" si="5"/>
        <v>51.516666666666673</v>
      </c>
    </row>
    <row r="115" spans="2:5" x14ac:dyDescent="0.25">
      <c r="B115" s="2">
        <v>42887</v>
      </c>
      <c r="C115">
        <v>52.4</v>
      </c>
      <c r="D115" s="7">
        <f t="shared" si="6"/>
        <v>-0.70000000000000284</v>
      </c>
      <c r="E115" s="7">
        <f t="shared" si="5"/>
        <v>51.875</v>
      </c>
    </row>
    <row r="116" spans="2:5" x14ac:dyDescent="0.25">
      <c r="B116" s="2">
        <v>42917</v>
      </c>
      <c r="C116">
        <v>52.1</v>
      </c>
      <c r="D116" s="7">
        <f t="shared" si="6"/>
        <v>-0.29999999999999716</v>
      </c>
      <c r="E116" s="7">
        <f t="shared" si="5"/>
        <v>52.041666666666664</v>
      </c>
    </row>
    <row r="117" spans="2:5" x14ac:dyDescent="0.25">
      <c r="B117" s="2">
        <v>42948</v>
      </c>
      <c r="C117">
        <v>52.2</v>
      </c>
      <c r="D117" s="7">
        <f t="shared" si="6"/>
        <v>0.10000000000000142</v>
      </c>
      <c r="E117" s="7">
        <f t="shared" si="5"/>
        <v>52.20000000000001</v>
      </c>
    </row>
    <row r="118" spans="2:5" x14ac:dyDescent="0.25">
      <c r="B118" s="2">
        <v>42979</v>
      </c>
      <c r="C118">
        <v>52.9</v>
      </c>
      <c r="D118" s="7">
        <f t="shared" si="6"/>
        <v>0.69999999999999574</v>
      </c>
      <c r="E118" s="7">
        <f t="shared" si="5"/>
        <v>52.408333333333331</v>
      </c>
    </row>
    <row r="119" spans="2:5" x14ac:dyDescent="0.25">
      <c r="B119" s="2">
        <v>43009</v>
      </c>
      <c r="C119">
        <v>52.8</v>
      </c>
      <c r="D119" s="7">
        <f t="shared" si="6"/>
        <v>-0.10000000000000142</v>
      </c>
      <c r="E119" s="7">
        <f t="shared" si="5"/>
        <v>52.524999999999999</v>
      </c>
    </row>
    <row r="120" spans="2:5" x14ac:dyDescent="0.25">
      <c r="B120" s="2">
        <v>43040</v>
      </c>
      <c r="C120">
        <v>53.6</v>
      </c>
      <c r="D120" s="7">
        <f t="shared" si="6"/>
        <v>0.80000000000000426</v>
      </c>
      <c r="E120" s="7">
        <f t="shared" si="5"/>
        <v>52.716666666666669</v>
      </c>
    </row>
    <row r="121" spans="2:5" x14ac:dyDescent="0.25">
      <c r="B121" s="2">
        <v>43070</v>
      </c>
      <c r="C121">
        <v>54</v>
      </c>
      <c r="D121" s="7">
        <f t="shared" si="6"/>
        <v>0.39999999999999858</v>
      </c>
      <c r="E121" s="7">
        <f t="shared" si="5"/>
        <v>52.85</v>
      </c>
    </row>
    <row r="122" spans="2:5" x14ac:dyDescent="0.25">
      <c r="B122" s="2">
        <v>43101</v>
      </c>
      <c r="C122">
        <v>54.8</v>
      </c>
      <c r="D122" s="7">
        <f t="shared" si="6"/>
        <v>0.79999999999999716</v>
      </c>
      <c r="E122" s="7">
        <f t="shared" si="5"/>
        <v>53.024999999999999</v>
      </c>
    </row>
    <row r="123" spans="2:5" x14ac:dyDescent="0.25">
      <c r="B123" s="2">
        <v>43132</v>
      </c>
      <c r="C123">
        <v>54.1</v>
      </c>
      <c r="D123" s="7">
        <f t="shared" si="6"/>
        <v>-0.69999999999999574</v>
      </c>
      <c r="E123" s="7">
        <f t="shared" si="5"/>
        <v>53.091666666666669</v>
      </c>
    </row>
    <row r="124" spans="2:5" x14ac:dyDescent="0.25">
      <c r="B124" s="2">
        <v>43160</v>
      </c>
      <c r="C124">
        <v>53.1</v>
      </c>
      <c r="D124" s="7">
        <f t="shared" si="6"/>
        <v>-1</v>
      </c>
      <c r="E124" s="7">
        <f t="shared" si="5"/>
        <v>53.150000000000006</v>
      </c>
    </row>
    <row r="125" spans="2:5" x14ac:dyDescent="0.25">
      <c r="B125" s="2">
        <v>43191</v>
      </c>
      <c r="C125">
        <v>53.8</v>
      </c>
      <c r="D125" s="7">
        <f t="shared" si="6"/>
        <v>0.69999999999999574</v>
      </c>
      <c r="E125" s="7">
        <f t="shared" si="5"/>
        <v>53.241666666666667</v>
      </c>
    </row>
    <row r="126" spans="2:5" x14ac:dyDescent="0.25">
      <c r="B126" s="2">
        <v>43221</v>
      </c>
      <c r="C126">
        <v>52.8</v>
      </c>
      <c r="D126" s="7">
        <f t="shared" si="6"/>
        <v>-1</v>
      </c>
      <c r="E126" s="7">
        <f t="shared" si="5"/>
        <v>53.216666666666661</v>
      </c>
    </row>
    <row r="127" spans="2:5" x14ac:dyDescent="0.25">
      <c r="B127" s="2">
        <v>43252</v>
      </c>
      <c r="C127">
        <v>53</v>
      </c>
      <c r="D127" s="7">
        <f t="shared" si="6"/>
        <v>0.20000000000000284</v>
      </c>
      <c r="E127" s="7">
        <f t="shared" si="5"/>
        <v>53.266666666666673</v>
      </c>
    </row>
    <row r="128" spans="2:5" x14ac:dyDescent="0.25">
      <c r="B128" s="2">
        <v>43282</v>
      </c>
      <c r="C128">
        <v>52.3</v>
      </c>
      <c r="D128" s="7">
        <f t="shared" si="6"/>
        <v>-0.70000000000000284</v>
      </c>
      <c r="E128" s="7">
        <f t="shared" si="5"/>
        <v>53.283333333333331</v>
      </c>
    </row>
    <row r="129" spans="2:5" x14ac:dyDescent="0.25">
      <c r="B129" s="2">
        <v>43313</v>
      </c>
      <c r="C129">
        <v>52.5</v>
      </c>
      <c r="D129" s="7">
        <f t="shared" si="6"/>
        <v>0.20000000000000284</v>
      </c>
      <c r="E129" s="7">
        <f t="shared" si="5"/>
        <v>53.308333333333337</v>
      </c>
    </row>
    <row r="130" spans="2:5" x14ac:dyDescent="0.25">
      <c r="B130" s="2">
        <v>43344</v>
      </c>
      <c r="C130">
        <v>52.5</v>
      </c>
      <c r="D130" s="7">
        <f t="shared" si="6"/>
        <v>0</v>
      </c>
      <c r="E130" s="7">
        <f t="shared" ref="E130:E145" si="7">IF(ROW(A130)&lt;13,"",AVERAGEIFS($C$2:$C$5000,$B$2:$B$5000,"&gt;"&amp;EDATE(B130,-12),$B$2:$B$5000,"&lt;="&amp;B130))</f>
        <v>53.275000000000006</v>
      </c>
    </row>
    <row r="131" spans="2:5" x14ac:dyDescent="0.25">
      <c r="B131" s="2">
        <v>43374</v>
      </c>
      <c r="C131">
        <v>52.9</v>
      </c>
      <c r="D131" s="7">
        <f t="shared" si="6"/>
        <v>0.39999999999999858</v>
      </c>
      <c r="E131" s="7">
        <f t="shared" si="7"/>
        <v>53.283333333333331</v>
      </c>
    </row>
    <row r="132" spans="2:5" x14ac:dyDescent="0.25">
      <c r="B132" s="2">
        <v>43405</v>
      </c>
      <c r="C132">
        <v>52.2</v>
      </c>
      <c r="D132" s="7">
        <f t="shared" si="6"/>
        <v>-0.69999999999999574</v>
      </c>
      <c r="E132" s="7">
        <f t="shared" si="7"/>
        <v>53.166666666666679</v>
      </c>
    </row>
    <row r="133" spans="2:5" x14ac:dyDescent="0.25">
      <c r="B133" s="2">
        <v>43435</v>
      </c>
      <c r="C133">
        <v>52.6</v>
      </c>
      <c r="D133" s="7">
        <f t="shared" si="6"/>
        <v>0.39999999999999858</v>
      </c>
      <c r="E133" s="7">
        <f t="shared" si="7"/>
        <v>53.050000000000011</v>
      </c>
    </row>
    <row r="134" spans="2:5" x14ac:dyDescent="0.25">
      <c r="B134" s="2">
        <v>43466</v>
      </c>
      <c r="C134">
        <v>50.3</v>
      </c>
      <c r="D134" s="7">
        <f t="shared" si="6"/>
        <v>-2.3000000000000043</v>
      </c>
      <c r="E134" s="7">
        <f t="shared" si="7"/>
        <v>52.675000000000004</v>
      </c>
    </row>
    <row r="135" spans="2:5" x14ac:dyDescent="0.25">
      <c r="B135" s="2">
        <v>43497</v>
      </c>
      <c r="C135">
        <v>48.9</v>
      </c>
      <c r="D135" s="7">
        <f t="shared" si="6"/>
        <v>-1.3999999999999986</v>
      </c>
      <c r="E135" s="7">
        <f t="shared" si="7"/>
        <v>52.241666666666653</v>
      </c>
    </row>
    <row r="136" spans="2:5" x14ac:dyDescent="0.25">
      <c r="B136" s="2">
        <v>43525</v>
      </c>
      <c r="C136">
        <v>49.2</v>
      </c>
      <c r="D136" s="7">
        <f t="shared" si="6"/>
        <v>0.30000000000000426</v>
      </c>
      <c r="E136" s="7">
        <f t="shared" si="7"/>
        <v>51.916666666666664</v>
      </c>
    </row>
    <row r="137" spans="2:5" x14ac:dyDescent="0.25">
      <c r="B137" s="2">
        <v>43556</v>
      </c>
      <c r="C137">
        <v>50.2</v>
      </c>
      <c r="D137" s="7">
        <f t="shared" si="6"/>
        <v>1</v>
      </c>
      <c r="E137" s="7">
        <f t="shared" si="7"/>
        <v>51.616666666666674</v>
      </c>
    </row>
    <row r="138" spans="2:5" x14ac:dyDescent="0.25">
      <c r="B138" s="2">
        <v>43586</v>
      </c>
      <c r="C138">
        <v>49.8</v>
      </c>
      <c r="D138" s="7">
        <f t="shared" si="6"/>
        <v>-0.40000000000000568</v>
      </c>
      <c r="E138" s="7">
        <f t="shared" si="7"/>
        <v>51.366666666666667</v>
      </c>
    </row>
    <row r="139" spans="2:5" x14ac:dyDescent="0.25">
      <c r="B139" s="2">
        <v>43617</v>
      </c>
      <c r="C139">
        <v>49.3</v>
      </c>
      <c r="D139" s="7">
        <f t="shared" si="6"/>
        <v>-0.5</v>
      </c>
      <c r="E139" s="7">
        <f t="shared" si="7"/>
        <v>51.05833333333333</v>
      </c>
    </row>
    <row r="140" spans="2:5" x14ac:dyDescent="0.25">
      <c r="B140" s="2">
        <v>43647</v>
      </c>
      <c r="C140">
        <v>49.4</v>
      </c>
      <c r="D140" s="7">
        <f t="shared" si="6"/>
        <v>0.10000000000000142</v>
      </c>
      <c r="E140" s="7">
        <f t="shared" si="7"/>
        <v>50.816666666666663</v>
      </c>
    </row>
    <row r="141" spans="2:5" x14ac:dyDescent="0.25">
      <c r="B141" s="2">
        <v>43678</v>
      </c>
      <c r="C141">
        <v>49.3</v>
      </c>
      <c r="D141" s="7">
        <f t="shared" si="6"/>
        <v>-0.10000000000000142</v>
      </c>
      <c r="E141" s="7">
        <f t="shared" si="7"/>
        <v>50.54999999999999</v>
      </c>
    </row>
    <row r="142" spans="2:5" x14ac:dyDescent="0.25">
      <c r="B142" s="2">
        <v>43709</v>
      </c>
      <c r="C142">
        <v>48.9</v>
      </c>
      <c r="D142" s="7">
        <f t="shared" si="6"/>
        <v>-0.39999999999999858</v>
      </c>
      <c r="E142" s="7">
        <f t="shared" si="7"/>
        <v>50.249999999999993</v>
      </c>
    </row>
    <row r="143" spans="2:5" x14ac:dyDescent="0.25">
      <c r="B143" s="2">
        <v>43739</v>
      </c>
      <c r="C143">
        <v>48.4</v>
      </c>
      <c r="D143" s="7">
        <f t="shared" si="6"/>
        <v>-0.5</v>
      </c>
      <c r="E143" s="7">
        <f t="shared" si="7"/>
        <v>49.875</v>
      </c>
    </row>
    <row r="144" spans="2:5" x14ac:dyDescent="0.25">
      <c r="B144" s="2">
        <v>43770</v>
      </c>
      <c r="C144">
        <v>48.9</v>
      </c>
      <c r="D144" s="7">
        <f t="shared" si="6"/>
        <v>0.5</v>
      </c>
      <c r="E144" s="7">
        <f t="shared" si="7"/>
        <v>49.599999999999994</v>
      </c>
    </row>
    <row r="145" spans="2:5" x14ac:dyDescent="0.25">
      <c r="B145" s="2">
        <v>43800</v>
      </c>
      <c r="C145">
        <v>48.8</v>
      </c>
      <c r="D145" s="7">
        <f t="shared" si="6"/>
        <v>-0.10000000000000142</v>
      </c>
      <c r="E145" s="7">
        <f t="shared" si="7"/>
        <v>49.283333333333324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6626F-D7B8-4A3F-A555-E0BB09446079}">
  <sheetPr codeName="Sheet24"/>
  <dimension ref="A1:G64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41913</v>
      </c>
      <c r="C2" s="7">
        <v>57.2</v>
      </c>
      <c r="E2" s="7" t="str">
        <f t="shared" ref="E2:E33" si="0">IF(ROW(A2)&lt;13,"",AVERAGEIFS($C$2:$C$5000,$B$2:$B$5000,"&gt;"&amp;EDATE(B2,-12),$B$2:$B$5000,"&lt;="&amp;B2))</f>
        <v/>
      </c>
      <c r="F2" s="13">
        <f>INDEX(Kenya[% Change],ROWS(Kenya[% Change]),1)</f>
        <v>9.9999999999994316E-2</v>
      </c>
      <c r="G2" s="44">
        <f>INDEX(Kenya[12 Mth Rolling Avg.],ROWS(Kenya[12 Mth Rolling Avg.]),1)</f>
        <v>52.591666666666669</v>
      </c>
    </row>
    <row r="3" spans="1:7" x14ac:dyDescent="0.25">
      <c r="A3" t="s">
        <v>24</v>
      </c>
      <c r="B3" s="2">
        <v>41944</v>
      </c>
      <c r="C3" s="7">
        <v>57.1</v>
      </c>
      <c r="D3" s="7">
        <f>C3-C2</f>
        <v>-0.10000000000000142</v>
      </c>
      <c r="E3" s="7" t="str">
        <f t="shared" si="0"/>
        <v/>
      </c>
    </row>
    <row r="4" spans="1:7" x14ac:dyDescent="0.25">
      <c r="A4" t="s">
        <v>24</v>
      </c>
      <c r="B4" s="2">
        <v>41974</v>
      </c>
      <c r="C4" s="7">
        <v>57.7</v>
      </c>
      <c r="D4" s="7">
        <f t="shared" ref="D4:D63" si="1">C4-C3</f>
        <v>0.60000000000000142</v>
      </c>
      <c r="E4" s="7" t="str">
        <f t="shared" si="0"/>
        <v/>
      </c>
    </row>
    <row r="5" spans="1:7" x14ac:dyDescent="0.25">
      <c r="A5" t="s">
        <v>24</v>
      </c>
      <c r="B5" s="2">
        <v>42005</v>
      </c>
      <c r="C5" s="7">
        <v>53.2</v>
      </c>
      <c r="D5" s="7">
        <f t="shared" si="1"/>
        <v>-4.5</v>
      </c>
      <c r="E5" s="7" t="str">
        <f t="shared" si="0"/>
        <v/>
      </c>
    </row>
    <row r="6" spans="1:7" x14ac:dyDescent="0.25">
      <c r="A6" t="s">
        <v>24</v>
      </c>
      <c r="B6" s="2">
        <v>42036</v>
      </c>
      <c r="C6" s="7">
        <v>54.8</v>
      </c>
      <c r="D6" s="7">
        <f t="shared" si="1"/>
        <v>1.5999999999999943</v>
      </c>
      <c r="E6" s="7" t="str">
        <f t="shared" si="0"/>
        <v/>
      </c>
    </row>
    <row r="7" spans="1:7" x14ac:dyDescent="0.25">
      <c r="A7" t="s">
        <v>24</v>
      </c>
      <c r="B7" s="2">
        <v>42064</v>
      </c>
      <c r="C7" s="7">
        <v>53.8</v>
      </c>
      <c r="D7" s="7">
        <f t="shared" si="1"/>
        <v>-1</v>
      </c>
      <c r="E7" s="7" t="str">
        <f t="shared" si="0"/>
        <v/>
      </c>
    </row>
    <row r="8" spans="1:7" x14ac:dyDescent="0.25">
      <c r="A8" t="s">
        <v>24</v>
      </c>
      <c r="B8" s="2">
        <v>44154</v>
      </c>
      <c r="C8" s="7">
        <v>53.2</v>
      </c>
      <c r="D8" s="7">
        <f t="shared" si="1"/>
        <v>-0.59999999999999432</v>
      </c>
      <c r="E8" s="7" t="str">
        <f t="shared" si="0"/>
        <v/>
      </c>
    </row>
    <row r="9" spans="1:7" x14ac:dyDescent="0.25">
      <c r="B9" s="2">
        <v>42125</v>
      </c>
      <c r="C9" s="7">
        <v>55.1</v>
      </c>
      <c r="D9" s="7">
        <f t="shared" si="1"/>
        <v>1.8999999999999986</v>
      </c>
      <c r="E9" s="7" t="str">
        <f t="shared" si="0"/>
        <v/>
      </c>
    </row>
    <row r="10" spans="1:7" x14ac:dyDescent="0.25">
      <c r="B10" s="2">
        <v>42156</v>
      </c>
      <c r="C10" s="7">
        <v>55.3</v>
      </c>
      <c r="D10" s="7">
        <f t="shared" si="1"/>
        <v>0.19999999999999574</v>
      </c>
      <c r="E10" s="7" t="str">
        <f t="shared" si="0"/>
        <v/>
      </c>
    </row>
    <row r="11" spans="1:7" x14ac:dyDescent="0.25">
      <c r="B11" s="2">
        <v>42186</v>
      </c>
      <c r="C11" s="7">
        <v>54.1</v>
      </c>
      <c r="D11" s="7">
        <f t="shared" si="1"/>
        <v>-1.1999999999999957</v>
      </c>
      <c r="E11" s="7" t="str">
        <f t="shared" si="0"/>
        <v/>
      </c>
    </row>
    <row r="12" spans="1:7" x14ac:dyDescent="0.25">
      <c r="B12" s="2">
        <v>42217</v>
      </c>
      <c r="C12" s="7">
        <v>55</v>
      </c>
      <c r="D12" s="7">
        <f t="shared" si="1"/>
        <v>0.89999999999999858</v>
      </c>
      <c r="E12" s="7" t="str">
        <f t="shared" si="0"/>
        <v/>
      </c>
    </row>
    <row r="13" spans="1:7" x14ac:dyDescent="0.25">
      <c r="B13" s="2">
        <v>42248</v>
      </c>
      <c r="C13" s="7">
        <v>51.9</v>
      </c>
      <c r="D13" s="7">
        <f t="shared" si="1"/>
        <v>-3.1000000000000014</v>
      </c>
      <c r="E13" s="7">
        <f t="shared" si="0"/>
        <v>55.018181818181823</v>
      </c>
    </row>
    <row r="14" spans="1:7" x14ac:dyDescent="0.25">
      <c r="B14" s="2">
        <v>42278</v>
      </c>
      <c r="C14" s="7">
        <v>51.7</v>
      </c>
      <c r="D14" s="7">
        <f t="shared" si="1"/>
        <v>-0.19999999999999574</v>
      </c>
      <c r="E14" s="7">
        <f t="shared" si="0"/>
        <v>54.51818181818183</v>
      </c>
    </row>
    <row r="15" spans="1:7" x14ac:dyDescent="0.25">
      <c r="B15" s="2">
        <v>42309</v>
      </c>
      <c r="C15" s="7">
        <v>53.7</v>
      </c>
      <c r="D15" s="7">
        <f t="shared" si="1"/>
        <v>2</v>
      </c>
      <c r="E15" s="7">
        <f t="shared" si="0"/>
        <v>54.209090909090918</v>
      </c>
    </row>
    <row r="16" spans="1:7" x14ac:dyDescent="0.25">
      <c r="B16" s="2">
        <v>42339</v>
      </c>
      <c r="C16" s="7">
        <v>55.5</v>
      </c>
      <c r="D16" s="7">
        <f t="shared" si="1"/>
        <v>1.7999999999999972</v>
      </c>
      <c r="E16" s="7">
        <f t="shared" si="0"/>
        <v>54.009090909090908</v>
      </c>
    </row>
    <row r="17" spans="2:5" x14ac:dyDescent="0.25">
      <c r="B17" s="2">
        <v>42370</v>
      </c>
      <c r="C17" s="7">
        <v>56.4</v>
      </c>
      <c r="D17" s="7">
        <f t="shared" si="1"/>
        <v>0.89999999999999858</v>
      </c>
      <c r="E17" s="7">
        <f t="shared" si="0"/>
        <v>54.3</v>
      </c>
    </row>
    <row r="18" spans="2:5" x14ac:dyDescent="0.25">
      <c r="B18" s="2">
        <v>42401</v>
      </c>
      <c r="C18" s="7">
        <v>55.2</v>
      </c>
      <c r="D18" s="7">
        <f t="shared" si="1"/>
        <v>-1.1999999999999957</v>
      </c>
      <c r="E18" s="7">
        <f t="shared" si="0"/>
        <v>54.336363636363629</v>
      </c>
    </row>
    <row r="19" spans="2:5" x14ac:dyDescent="0.25">
      <c r="B19" s="2">
        <v>42430</v>
      </c>
      <c r="C19" s="7">
        <v>52.6</v>
      </c>
      <c r="D19" s="7">
        <f t="shared" si="1"/>
        <v>-2.6000000000000014</v>
      </c>
      <c r="E19" s="7">
        <f t="shared" si="0"/>
        <v>54.227272727272727</v>
      </c>
    </row>
    <row r="20" spans="2:5" x14ac:dyDescent="0.25">
      <c r="B20" s="2">
        <v>42461</v>
      </c>
      <c r="C20" s="7">
        <v>54.8</v>
      </c>
      <c r="D20" s="7">
        <f t="shared" si="1"/>
        <v>2.1999999999999957</v>
      </c>
      <c r="E20" s="7">
        <f t="shared" si="0"/>
        <v>54.274999999999999</v>
      </c>
    </row>
    <row r="21" spans="2:5" x14ac:dyDescent="0.25">
      <c r="B21" s="2">
        <v>42491</v>
      </c>
      <c r="C21" s="7">
        <v>54</v>
      </c>
      <c r="D21" s="7">
        <f t="shared" si="1"/>
        <v>-0.79999999999999716</v>
      </c>
      <c r="E21" s="7">
        <f t="shared" si="0"/>
        <v>54.18333333333333</v>
      </c>
    </row>
    <row r="22" spans="2:5" x14ac:dyDescent="0.25">
      <c r="B22" s="2">
        <v>42522</v>
      </c>
      <c r="C22" s="7">
        <v>51.5</v>
      </c>
      <c r="D22" s="7">
        <f t="shared" si="1"/>
        <v>-2.5</v>
      </c>
      <c r="E22" s="7">
        <f t="shared" si="0"/>
        <v>53.866666666666667</v>
      </c>
    </row>
    <row r="23" spans="2:5" x14ac:dyDescent="0.25">
      <c r="B23" s="2">
        <v>42552</v>
      </c>
      <c r="C23" s="7">
        <v>53.3</v>
      </c>
      <c r="D23" s="7">
        <f t="shared" si="1"/>
        <v>1.7999999999999972</v>
      </c>
      <c r="E23" s="7">
        <f t="shared" si="0"/>
        <v>53.79999999999999</v>
      </c>
    </row>
    <row r="24" spans="2:5" x14ac:dyDescent="0.25">
      <c r="B24" s="2">
        <v>42583</v>
      </c>
      <c r="C24" s="7">
        <v>53.5</v>
      </c>
      <c r="D24" s="7">
        <f t="shared" si="1"/>
        <v>0.20000000000000284</v>
      </c>
      <c r="E24" s="7">
        <f t="shared" si="0"/>
        <v>53.67499999999999</v>
      </c>
    </row>
    <row r="25" spans="2:5" x14ac:dyDescent="0.25">
      <c r="B25" s="2">
        <v>42614</v>
      </c>
      <c r="C25" s="7">
        <v>53.5</v>
      </c>
      <c r="D25" s="7">
        <f t="shared" si="1"/>
        <v>0</v>
      </c>
      <c r="E25" s="7">
        <f t="shared" si="0"/>
        <v>53.808333333333337</v>
      </c>
    </row>
    <row r="26" spans="2:5" x14ac:dyDescent="0.25">
      <c r="B26" s="2">
        <v>42644</v>
      </c>
      <c r="C26" s="7">
        <v>52</v>
      </c>
      <c r="D26" s="7">
        <f t="shared" si="1"/>
        <v>-1.5</v>
      </c>
      <c r="E26" s="7">
        <f t="shared" si="0"/>
        <v>53.833333333333336</v>
      </c>
    </row>
    <row r="27" spans="2:5" x14ac:dyDescent="0.25">
      <c r="B27" s="2">
        <v>42675</v>
      </c>
      <c r="C27" s="7">
        <v>53.3</v>
      </c>
      <c r="D27" s="7">
        <f t="shared" si="1"/>
        <v>1.2999999999999972</v>
      </c>
      <c r="E27" s="7">
        <f t="shared" si="0"/>
        <v>53.79999999999999</v>
      </c>
    </row>
    <row r="28" spans="2:5" x14ac:dyDescent="0.25">
      <c r="B28" s="2">
        <v>42705</v>
      </c>
      <c r="C28" s="7">
        <v>54.1</v>
      </c>
      <c r="D28" s="7">
        <f t="shared" si="1"/>
        <v>0.80000000000000426</v>
      </c>
      <c r="E28" s="7">
        <f t="shared" si="0"/>
        <v>53.68333333333333</v>
      </c>
    </row>
    <row r="29" spans="2:5" x14ac:dyDescent="0.25">
      <c r="B29" s="2">
        <v>42736</v>
      </c>
      <c r="C29" s="7">
        <v>52</v>
      </c>
      <c r="D29" s="7">
        <f t="shared" si="1"/>
        <v>-2.1000000000000014</v>
      </c>
      <c r="E29" s="7">
        <f t="shared" si="0"/>
        <v>53.31666666666667</v>
      </c>
    </row>
    <row r="30" spans="2:5" x14ac:dyDescent="0.25">
      <c r="B30" s="2">
        <v>42767</v>
      </c>
      <c r="C30" s="7">
        <v>50.1</v>
      </c>
      <c r="D30" s="7">
        <f t="shared" si="1"/>
        <v>-1.8999999999999986</v>
      </c>
      <c r="E30" s="7">
        <f t="shared" si="0"/>
        <v>52.891666666666673</v>
      </c>
    </row>
    <row r="31" spans="2:5" x14ac:dyDescent="0.25">
      <c r="B31" s="2">
        <v>42795</v>
      </c>
      <c r="C31" s="7">
        <v>48.5</v>
      </c>
      <c r="D31" s="7">
        <f t="shared" si="1"/>
        <v>-1.6000000000000014</v>
      </c>
      <c r="E31" s="7">
        <f t="shared" si="0"/>
        <v>52.550000000000004</v>
      </c>
    </row>
    <row r="32" spans="2:5" x14ac:dyDescent="0.25">
      <c r="B32" s="2">
        <v>42826</v>
      </c>
      <c r="C32" s="7">
        <v>50.3</v>
      </c>
      <c r="D32" s="7">
        <f t="shared" si="1"/>
        <v>1.7999999999999972</v>
      </c>
      <c r="E32" s="7">
        <f t="shared" si="0"/>
        <v>52.175000000000004</v>
      </c>
    </row>
    <row r="33" spans="2:5" x14ac:dyDescent="0.25">
      <c r="B33" s="2">
        <v>42856</v>
      </c>
      <c r="C33" s="7">
        <v>49.9</v>
      </c>
      <c r="D33" s="7">
        <f t="shared" si="1"/>
        <v>-0.39999999999999858</v>
      </c>
      <c r="E33" s="7">
        <f t="shared" si="0"/>
        <v>51.833333333333336</v>
      </c>
    </row>
    <row r="34" spans="2:5" x14ac:dyDescent="0.25">
      <c r="B34" s="2">
        <v>42887</v>
      </c>
      <c r="C34" s="7">
        <v>47.3</v>
      </c>
      <c r="D34" s="7">
        <f t="shared" si="1"/>
        <v>-2.6000000000000014</v>
      </c>
      <c r="E34" s="7">
        <f t="shared" ref="E34:E63" si="2">IF(ROW(A34)&lt;13,"",AVERAGEIFS($C$2:$C$5000,$B$2:$B$5000,"&gt;"&amp;EDATE(B34,-12),$B$2:$B$5000,"&lt;="&amp;B34))</f>
        <v>51.483333333333327</v>
      </c>
    </row>
    <row r="35" spans="2:5" x14ac:dyDescent="0.25">
      <c r="B35" s="2">
        <v>42917</v>
      </c>
      <c r="C35" s="7">
        <v>48.1</v>
      </c>
      <c r="D35" s="7">
        <f t="shared" si="1"/>
        <v>0.80000000000000426</v>
      </c>
      <c r="E35" s="7">
        <f t="shared" si="2"/>
        <v>51.050000000000004</v>
      </c>
    </row>
    <row r="36" spans="2:5" x14ac:dyDescent="0.25">
      <c r="B36" s="2">
        <v>42948</v>
      </c>
      <c r="C36" s="7">
        <v>42</v>
      </c>
      <c r="D36" s="7">
        <f t="shared" si="1"/>
        <v>-6.1000000000000014</v>
      </c>
      <c r="E36" s="7">
        <f t="shared" si="2"/>
        <v>50.091666666666669</v>
      </c>
    </row>
    <row r="37" spans="2:5" x14ac:dyDescent="0.25">
      <c r="B37" s="2">
        <v>42979</v>
      </c>
      <c r="C37" s="7">
        <v>40.9</v>
      </c>
      <c r="D37" s="7">
        <f t="shared" si="1"/>
        <v>-1.1000000000000014</v>
      </c>
      <c r="E37" s="7">
        <f t="shared" si="2"/>
        <v>49.041666666666664</v>
      </c>
    </row>
    <row r="38" spans="2:5" x14ac:dyDescent="0.25">
      <c r="B38" s="2">
        <v>43009</v>
      </c>
      <c r="C38" s="7">
        <v>34.4</v>
      </c>
      <c r="D38" s="7">
        <f t="shared" si="1"/>
        <v>-6.5</v>
      </c>
      <c r="E38" s="7">
        <f t="shared" si="2"/>
        <v>47.574999999999996</v>
      </c>
    </row>
    <row r="39" spans="2:5" x14ac:dyDescent="0.25">
      <c r="B39" s="2">
        <v>43040</v>
      </c>
      <c r="C39" s="7">
        <v>42.8</v>
      </c>
      <c r="D39" s="7">
        <f t="shared" si="1"/>
        <v>8.3999999999999986</v>
      </c>
      <c r="E39" s="7">
        <f t="shared" si="2"/>
        <v>46.699999999999996</v>
      </c>
    </row>
    <row r="40" spans="2:5" x14ac:dyDescent="0.25">
      <c r="B40" s="2">
        <v>43070</v>
      </c>
      <c r="C40" s="7">
        <v>53</v>
      </c>
      <c r="D40" s="7">
        <f t="shared" si="1"/>
        <v>10.200000000000003</v>
      </c>
      <c r="E40" s="7">
        <f t="shared" si="2"/>
        <v>46.608333333333327</v>
      </c>
    </row>
    <row r="41" spans="2:5" x14ac:dyDescent="0.25">
      <c r="B41" s="2">
        <v>43101</v>
      </c>
      <c r="C41" s="7">
        <v>52.9</v>
      </c>
      <c r="D41" s="7">
        <f t="shared" si="1"/>
        <v>-0.10000000000000142</v>
      </c>
      <c r="E41" s="7">
        <f t="shared" si="2"/>
        <v>46.68333333333333</v>
      </c>
    </row>
    <row r="42" spans="2:5" x14ac:dyDescent="0.25">
      <c r="B42" s="2">
        <v>43132</v>
      </c>
      <c r="C42" s="7">
        <v>54.7</v>
      </c>
      <c r="D42" s="7">
        <f t="shared" si="1"/>
        <v>1.8000000000000043</v>
      </c>
      <c r="E42" s="7">
        <f t="shared" si="2"/>
        <v>47.066666666666663</v>
      </c>
    </row>
    <row r="43" spans="2:5" x14ac:dyDescent="0.25">
      <c r="B43" s="2">
        <v>43160</v>
      </c>
      <c r="C43" s="7">
        <v>55.7</v>
      </c>
      <c r="D43" s="7">
        <f t="shared" si="1"/>
        <v>1</v>
      </c>
      <c r="E43" s="7">
        <f t="shared" si="2"/>
        <v>47.666666666666664</v>
      </c>
    </row>
    <row r="44" spans="2:5" x14ac:dyDescent="0.25">
      <c r="B44" s="2">
        <v>43191</v>
      </c>
      <c r="C44" s="7">
        <v>56.4</v>
      </c>
      <c r="D44" s="7">
        <f t="shared" si="1"/>
        <v>0.69999999999999574</v>
      </c>
      <c r="E44" s="7">
        <f t="shared" si="2"/>
        <v>48.17499999999999</v>
      </c>
    </row>
    <row r="45" spans="2:5" x14ac:dyDescent="0.25">
      <c r="B45" s="2">
        <v>43221</v>
      </c>
      <c r="C45" s="7">
        <v>55.4</v>
      </c>
      <c r="D45" s="7">
        <f t="shared" si="1"/>
        <v>-1</v>
      </c>
      <c r="E45" s="7">
        <f t="shared" si="2"/>
        <v>48.633333333333326</v>
      </c>
    </row>
    <row r="46" spans="2:5" x14ac:dyDescent="0.25">
      <c r="B46" s="2">
        <v>43252</v>
      </c>
      <c r="C46" s="7">
        <v>55</v>
      </c>
      <c r="D46" s="7">
        <f t="shared" si="1"/>
        <v>-0.39999999999999858</v>
      </c>
      <c r="E46" s="7">
        <f t="shared" si="2"/>
        <v>49.274999999999999</v>
      </c>
    </row>
    <row r="47" spans="2:5" x14ac:dyDescent="0.25">
      <c r="B47" s="2">
        <v>43282</v>
      </c>
      <c r="C47" s="7">
        <v>53.6</v>
      </c>
      <c r="D47" s="7">
        <f t="shared" si="1"/>
        <v>-1.3999999999999986</v>
      </c>
      <c r="E47" s="7">
        <f t="shared" si="2"/>
        <v>49.733333333333327</v>
      </c>
    </row>
    <row r="48" spans="2:5" x14ac:dyDescent="0.25">
      <c r="B48" s="2">
        <v>43313</v>
      </c>
      <c r="C48" s="7">
        <v>54.6</v>
      </c>
      <c r="D48" s="7">
        <f t="shared" si="1"/>
        <v>1</v>
      </c>
      <c r="E48" s="7">
        <f t="shared" si="2"/>
        <v>50.783333333333331</v>
      </c>
    </row>
    <row r="49" spans="2:5" x14ac:dyDescent="0.25">
      <c r="B49" s="2">
        <v>43344</v>
      </c>
      <c r="C49" s="7">
        <v>52.7</v>
      </c>
      <c r="D49" s="7">
        <f t="shared" si="1"/>
        <v>-1.8999999999999986</v>
      </c>
      <c r="E49" s="7">
        <f t="shared" si="2"/>
        <v>51.766666666666673</v>
      </c>
    </row>
    <row r="50" spans="2:5" x14ac:dyDescent="0.25">
      <c r="B50" s="2">
        <v>43374</v>
      </c>
      <c r="C50" s="7">
        <v>54</v>
      </c>
      <c r="D50" s="7">
        <f t="shared" si="1"/>
        <v>1.2999999999999972</v>
      </c>
      <c r="E50" s="7">
        <f t="shared" si="2"/>
        <v>53.4</v>
      </c>
    </row>
    <row r="51" spans="2:5" x14ac:dyDescent="0.25">
      <c r="B51" s="2">
        <v>43405</v>
      </c>
      <c r="C51" s="7">
        <v>53.1</v>
      </c>
      <c r="D51" s="7">
        <f t="shared" si="1"/>
        <v>-0.89999999999999858</v>
      </c>
      <c r="E51" s="7">
        <f t="shared" si="2"/>
        <v>54.258333333333333</v>
      </c>
    </row>
    <row r="52" spans="2:5" x14ac:dyDescent="0.25">
      <c r="B52" s="2">
        <v>43435</v>
      </c>
      <c r="C52" s="7">
        <v>53.6</v>
      </c>
      <c r="D52" s="7">
        <f t="shared" si="1"/>
        <v>0.5</v>
      </c>
      <c r="E52" s="7">
        <f t="shared" si="2"/>
        <v>54.308333333333337</v>
      </c>
    </row>
    <row r="53" spans="2:5" x14ac:dyDescent="0.25">
      <c r="B53" s="2">
        <v>43466</v>
      </c>
      <c r="C53" s="7">
        <v>53.2</v>
      </c>
      <c r="D53" s="7">
        <f t="shared" si="1"/>
        <v>-0.39999999999999858</v>
      </c>
      <c r="E53" s="7">
        <f t="shared" si="2"/>
        <v>54.333333333333343</v>
      </c>
    </row>
    <row r="54" spans="2:5" x14ac:dyDescent="0.25">
      <c r="B54" s="2">
        <v>43497</v>
      </c>
      <c r="C54" s="7">
        <v>51.2</v>
      </c>
      <c r="D54" s="7">
        <f t="shared" si="1"/>
        <v>-2</v>
      </c>
      <c r="E54" s="7">
        <f t="shared" si="2"/>
        <v>54.041666666666679</v>
      </c>
    </row>
    <row r="55" spans="2:5" x14ac:dyDescent="0.25">
      <c r="B55" s="2">
        <v>43525</v>
      </c>
      <c r="C55" s="7">
        <v>51</v>
      </c>
      <c r="D55" s="7">
        <f t="shared" si="1"/>
        <v>-0.20000000000000284</v>
      </c>
      <c r="E55" s="7">
        <f t="shared" si="2"/>
        <v>53.650000000000006</v>
      </c>
    </row>
    <row r="56" spans="2:5" x14ac:dyDescent="0.25">
      <c r="B56" s="2">
        <v>43556</v>
      </c>
      <c r="C56" s="7">
        <v>49.3</v>
      </c>
      <c r="D56" s="7">
        <f t="shared" si="1"/>
        <v>-1.7000000000000028</v>
      </c>
      <c r="E56" s="7">
        <f t="shared" si="2"/>
        <v>53.058333333333337</v>
      </c>
    </row>
    <row r="57" spans="2:5" x14ac:dyDescent="0.25">
      <c r="B57" s="2">
        <v>43586</v>
      </c>
      <c r="C57" s="7">
        <v>51.3</v>
      </c>
      <c r="D57" s="7">
        <f t="shared" si="1"/>
        <v>2</v>
      </c>
      <c r="E57" s="7">
        <f t="shared" si="2"/>
        <v>52.716666666666661</v>
      </c>
    </row>
    <row r="58" spans="2:5" x14ac:dyDescent="0.25">
      <c r="B58" s="2">
        <v>43617</v>
      </c>
      <c r="C58" s="7">
        <v>54.3</v>
      </c>
      <c r="D58" s="7">
        <f t="shared" si="1"/>
        <v>3</v>
      </c>
      <c r="E58" s="7">
        <f t="shared" si="2"/>
        <v>52.658333333333324</v>
      </c>
    </row>
    <row r="59" spans="2:5" x14ac:dyDescent="0.25">
      <c r="B59" s="2">
        <v>43647</v>
      </c>
      <c r="C59" s="7">
        <v>54.1</v>
      </c>
      <c r="D59" s="7">
        <f t="shared" si="1"/>
        <v>-0.19999999999999574</v>
      </c>
      <c r="E59" s="7">
        <f t="shared" si="2"/>
        <v>52.699999999999996</v>
      </c>
    </row>
    <row r="60" spans="2:5" x14ac:dyDescent="0.25">
      <c r="B60" s="2">
        <v>43678</v>
      </c>
      <c r="C60" s="7">
        <v>52.9</v>
      </c>
      <c r="D60" s="7">
        <f t="shared" si="1"/>
        <v>-1.2000000000000028</v>
      </c>
      <c r="E60" s="7">
        <f t="shared" si="2"/>
        <v>52.558333333333337</v>
      </c>
    </row>
    <row r="61" spans="2:5" x14ac:dyDescent="0.25">
      <c r="B61" s="2">
        <v>43709</v>
      </c>
      <c r="C61" s="7">
        <v>54.1</v>
      </c>
      <c r="D61" s="7">
        <f t="shared" si="1"/>
        <v>1.2000000000000028</v>
      </c>
      <c r="E61" s="7">
        <f t="shared" si="2"/>
        <v>52.675000000000004</v>
      </c>
    </row>
    <row r="62" spans="2:5" x14ac:dyDescent="0.25">
      <c r="B62" s="2">
        <v>43739</v>
      </c>
      <c r="C62" s="7">
        <v>53.2</v>
      </c>
      <c r="D62" s="7">
        <f t="shared" si="1"/>
        <v>-0.89999999999999858</v>
      </c>
      <c r="E62" s="7">
        <f t="shared" si="2"/>
        <v>52.608333333333348</v>
      </c>
    </row>
    <row r="63" spans="2:5" x14ac:dyDescent="0.25">
      <c r="B63" s="2">
        <v>43770</v>
      </c>
      <c r="C63" s="7">
        <v>53.2</v>
      </c>
      <c r="D63" s="7">
        <f t="shared" si="1"/>
        <v>0</v>
      </c>
      <c r="E63" s="7">
        <f t="shared" si="2"/>
        <v>52.616666666666674</v>
      </c>
    </row>
    <row r="64" spans="2:5" x14ac:dyDescent="0.25">
      <c r="B64" s="2">
        <v>43800</v>
      </c>
      <c r="C64" s="7">
        <v>53.3</v>
      </c>
      <c r="D64" s="7">
        <f>C64-C63</f>
        <v>9.9999999999994316E-2</v>
      </c>
      <c r="E64" s="7">
        <f>IF(ROW(A64)&lt;13,"",AVERAGEIFS($C$2:$C$5000,$B$2:$B$5000,"&gt;"&amp;EDATE(B64,-12),$B$2:$B$5000,"&lt;="&amp;B64))</f>
        <v>52.591666666666669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08B5-B967-473D-B77D-A7737A391C4C}">
  <sheetPr codeName="Sheet25"/>
  <dimension ref="A1:G75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41579</v>
      </c>
      <c r="C2" s="7">
        <v>45.1</v>
      </c>
      <c r="E2" s="7" t="str">
        <f t="shared" ref="E2:E33" si="0">IF(ROW(A2)&lt;13,"",AVERAGEIFS($C$2:$C$5000,$B$2:$B$5000,"&gt;"&amp;EDATE(B2,-12),$B$2:$B$5000,"&lt;="&amp;B2))</f>
        <v/>
      </c>
      <c r="F2" s="13">
        <f>INDEX(Lebanon[% Change],ROWS(Lebanon[% Change]),1)</f>
        <v>8.1000000000000014</v>
      </c>
      <c r="G2" s="44">
        <f>INDEX(Lebanon[12 Mth Rolling Avg.],ROWS(Lebanon[12 Mth Rolling Avg.]),1)</f>
        <v>45.941666666666663</v>
      </c>
    </row>
    <row r="3" spans="1:7" x14ac:dyDescent="0.25">
      <c r="A3" t="s">
        <v>25</v>
      </c>
      <c r="B3" s="2">
        <v>41609</v>
      </c>
      <c r="C3" s="7">
        <v>49</v>
      </c>
      <c r="D3" s="7">
        <f>C3-C2</f>
        <v>3.8999999999999986</v>
      </c>
      <c r="E3" s="7" t="str">
        <f t="shared" si="0"/>
        <v/>
      </c>
    </row>
    <row r="4" spans="1:7" x14ac:dyDescent="0.25">
      <c r="A4" t="s">
        <v>25</v>
      </c>
      <c r="B4" s="2">
        <v>41640</v>
      </c>
      <c r="C4" s="7">
        <v>44.7</v>
      </c>
      <c r="D4" s="7">
        <f t="shared" ref="D4:D67" si="1">C4-C3</f>
        <v>-4.2999999999999972</v>
      </c>
      <c r="E4" s="7" t="str">
        <f t="shared" si="0"/>
        <v/>
      </c>
    </row>
    <row r="5" spans="1:7" x14ac:dyDescent="0.25">
      <c r="A5" t="s">
        <v>25</v>
      </c>
      <c r="B5" s="2">
        <v>41671</v>
      </c>
      <c r="C5" s="7">
        <v>45.5</v>
      </c>
      <c r="D5" s="7">
        <f t="shared" si="1"/>
        <v>0.79999999999999716</v>
      </c>
      <c r="E5" s="7" t="str">
        <f t="shared" si="0"/>
        <v/>
      </c>
    </row>
    <row r="6" spans="1:7" x14ac:dyDescent="0.25">
      <c r="A6" t="s">
        <v>25</v>
      </c>
      <c r="B6" s="2">
        <v>41699</v>
      </c>
      <c r="C6" s="7">
        <v>46.2</v>
      </c>
      <c r="D6" s="7">
        <f t="shared" si="1"/>
        <v>0.70000000000000284</v>
      </c>
      <c r="E6" s="7" t="str">
        <f t="shared" si="0"/>
        <v/>
      </c>
    </row>
    <row r="7" spans="1:7" x14ac:dyDescent="0.25">
      <c r="A7" t="s">
        <v>25</v>
      </c>
      <c r="B7" s="2">
        <v>41730</v>
      </c>
      <c r="C7" s="7">
        <v>48.5</v>
      </c>
      <c r="D7" s="7">
        <f t="shared" si="1"/>
        <v>2.2999999999999972</v>
      </c>
      <c r="E7" s="7" t="str">
        <f t="shared" si="0"/>
        <v/>
      </c>
    </row>
    <row r="8" spans="1:7" x14ac:dyDescent="0.25">
      <c r="A8" t="s">
        <v>25</v>
      </c>
      <c r="B8" s="2">
        <v>44154</v>
      </c>
      <c r="C8" s="7">
        <v>37</v>
      </c>
      <c r="D8" s="7">
        <f t="shared" si="1"/>
        <v>-11.5</v>
      </c>
      <c r="E8" s="7" t="str">
        <f t="shared" si="0"/>
        <v/>
      </c>
    </row>
    <row r="9" spans="1:7" x14ac:dyDescent="0.25">
      <c r="B9" s="2">
        <v>41791</v>
      </c>
      <c r="C9" s="7">
        <v>49.1</v>
      </c>
      <c r="D9" s="7">
        <f t="shared" si="1"/>
        <v>12.100000000000001</v>
      </c>
      <c r="E9" s="7" t="str">
        <f t="shared" si="0"/>
        <v/>
      </c>
    </row>
    <row r="10" spans="1:7" x14ac:dyDescent="0.25">
      <c r="B10" s="2">
        <v>41821</v>
      </c>
      <c r="C10" s="7">
        <v>47.9</v>
      </c>
      <c r="D10" s="7">
        <f t="shared" si="1"/>
        <v>-1.2000000000000028</v>
      </c>
      <c r="E10" s="7" t="str">
        <f t="shared" si="0"/>
        <v/>
      </c>
    </row>
    <row r="11" spans="1:7" x14ac:dyDescent="0.25">
      <c r="B11" s="2">
        <v>41852</v>
      </c>
      <c r="C11" s="7">
        <v>45.5</v>
      </c>
      <c r="D11" s="7">
        <f t="shared" si="1"/>
        <v>-2.3999999999999986</v>
      </c>
      <c r="E11" s="7" t="str">
        <f t="shared" si="0"/>
        <v/>
      </c>
    </row>
    <row r="12" spans="1:7" x14ac:dyDescent="0.25">
      <c r="B12" s="2">
        <v>41883</v>
      </c>
      <c r="C12" s="7">
        <v>47.6</v>
      </c>
      <c r="D12" s="7">
        <f t="shared" si="1"/>
        <v>2.1000000000000014</v>
      </c>
      <c r="E12" s="7" t="str">
        <f t="shared" si="0"/>
        <v/>
      </c>
    </row>
    <row r="13" spans="1:7" x14ac:dyDescent="0.25">
      <c r="B13" s="2">
        <v>41913</v>
      </c>
      <c r="C13" s="7">
        <v>48.8</v>
      </c>
      <c r="D13" s="7">
        <f t="shared" si="1"/>
        <v>1.1999999999999957</v>
      </c>
      <c r="E13" s="7">
        <f t="shared" si="0"/>
        <v>47.081818181818178</v>
      </c>
    </row>
    <row r="14" spans="1:7" x14ac:dyDescent="0.25">
      <c r="B14" s="2">
        <v>41944</v>
      </c>
      <c r="C14" s="7">
        <v>49.5</v>
      </c>
      <c r="D14" s="7">
        <f t="shared" si="1"/>
        <v>0.70000000000000284</v>
      </c>
      <c r="E14" s="7">
        <f t="shared" si="0"/>
        <v>47.481818181818177</v>
      </c>
    </row>
    <row r="15" spans="1:7" x14ac:dyDescent="0.25">
      <c r="B15" s="2">
        <v>41974</v>
      </c>
      <c r="C15" s="7">
        <v>49.3</v>
      </c>
      <c r="D15" s="7">
        <f t="shared" si="1"/>
        <v>-0.20000000000000284</v>
      </c>
      <c r="E15" s="7">
        <f t="shared" si="0"/>
        <v>47.509090909090908</v>
      </c>
    </row>
    <row r="16" spans="1:7" x14ac:dyDescent="0.25">
      <c r="B16" s="2">
        <v>42005</v>
      </c>
      <c r="C16" s="7">
        <v>49.5</v>
      </c>
      <c r="D16" s="7">
        <f t="shared" si="1"/>
        <v>0.20000000000000284</v>
      </c>
      <c r="E16" s="7">
        <f t="shared" si="0"/>
        <v>47.945454545454552</v>
      </c>
    </row>
    <row r="17" spans="2:5" x14ac:dyDescent="0.25">
      <c r="B17" s="2">
        <v>42036</v>
      </c>
      <c r="C17" s="7">
        <v>48.7</v>
      </c>
      <c r="D17" s="7">
        <f t="shared" si="1"/>
        <v>-0.79999999999999716</v>
      </c>
      <c r="E17" s="7">
        <f t="shared" si="0"/>
        <v>48.236363636363642</v>
      </c>
    </row>
    <row r="18" spans="2:5" x14ac:dyDescent="0.25">
      <c r="B18" s="2">
        <v>42064</v>
      </c>
      <c r="C18" s="7">
        <v>48.9</v>
      </c>
      <c r="D18" s="7">
        <f t="shared" si="1"/>
        <v>0.19999999999999574</v>
      </c>
      <c r="E18" s="7">
        <f t="shared" si="0"/>
        <v>48.481818181818177</v>
      </c>
    </row>
    <row r="19" spans="2:5" x14ac:dyDescent="0.25">
      <c r="B19" s="2">
        <v>42095</v>
      </c>
      <c r="C19" s="7">
        <v>49</v>
      </c>
      <c r="D19" s="7">
        <f t="shared" si="1"/>
        <v>0.10000000000000142</v>
      </c>
      <c r="E19" s="7">
        <f t="shared" si="0"/>
        <v>48.527272727272724</v>
      </c>
    </row>
    <row r="20" spans="2:5" x14ac:dyDescent="0.25">
      <c r="B20" s="2">
        <v>42125</v>
      </c>
      <c r="C20" s="7">
        <v>48</v>
      </c>
      <c r="D20" s="7">
        <f t="shared" si="1"/>
        <v>-1</v>
      </c>
      <c r="E20" s="7">
        <f t="shared" si="0"/>
        <v>48.483333333333327</v>
      </c>
    </row>
    <row r="21" spans="2:5" x14ac:dyDescent="0.25">
      <c r="B21" s="2">
        <v>42156</v>
      </c>
      <c r="C21" s="7">
        <v>49.3</v>
      </c>
      <c r="D21" s="7">
        <f t="shared" si="1"/>
        <v>1.2999999999999972</v>
      </c>
      <c r="E21" s="7">
        <f t="shared" si="0"/>
        <v>48.5</v>
      </c>
    </row>
    <row r="22" spans="2:5" x14ac:dyDescent="0.25">
      <c r="B22" s="2">
        <v>42186</v>
      </c>
      <c r="C22" s="7">
        <v>49.3</v>
      </c>
      <c r="D22" s="7">
        <f t="shared" si="1"/>
        <v>0</v>
      </c>
      <c r="E22" s="7">
        <f t="shared" si="0"/>
        <v>48.616666666666653</v>
      </c>
    </row>
    <row r="23" spans="2:5" x14ac:dyDescent="0.25">
      <c r="B23" s="2">
        <v>42217</v>
      </c>
      <c r="C23" s="7">
        <v>47.8</v>
      </c>
      <c r="D23" s="7">
        <f t="shared" si="1"/>
        <v>-1.5</v>
      </c>
      <c r="E23" s="7">
        <f t="shared" si="0"/>
        <v>48.80833333333333</v>
      </c>
    </row>
    <row r="24" spans="2:5" x14ac:dyDescent="0.25">
      <c r="B24" s="2">
        <v>42248</v>
      </c>
      <c r="C24" s="7">
        <v>48.1</v>
      </c>
      <c r="D24" s="7">
        <f t="shared" si="1"/>
        <v>0.30000000000000426</v>
      </c>
      <c r="E24" s="7">
        <f t="shared" si="0"/>
        <v>48.85</v>
      </c>
    </row>
    <row r="25" spans="2:5" x14ac:dyDescent="0.25">
      <c r="B25" s="2">
        <v>42278</v>
      </c>
      <c r="C25" s="7">
        <v>47.1</v>
      </c>
      <c r="D25" s="7">
        <f t="shared" si="1"/>
        <v>-1</v>
      </c>
      <c r="E25" s="7">
        <f t="shared" si="0"/>
        <v>48.708333333333336</v>
      </c>
    </row>
    <row r="26" spans="2:5" x14ac:dyDescent="0.25">
      <c r="B26" s="2">
        <v>42309</v>
      </c>
      <c r="C26" s="7">
        <v>46.9</v>
      </c>
      <c r="D26" s="7">
        <f t="shared" si="1"/>
        <v>-0.20000000000000284</v>
      </c>
      <c r="E26" s="7">
        <f t="shared" si="0"/>
        <v>48.491666666666667</v>
      </c>
    </row>
    <row r="27" spans="2:5" x14ac:dyDescent="0.25">
      <c r="B27" s="2">
        <v>42339</v>
      </c>
      <c r="C27" s="7">
        <v>47.9</v>
      </c>
      <c r="D27" s="7">
        <f t="shared" si="1"/>
        <v>1</v>
      </c>
      <c r="E27" s="7">
        <f t="shared" si="0"/>
        <v>48.375</v>
      </c>
    </row>
    <row r="28" spans="2:5" x14ac:dyDescent="0.25">
      <c r="B28" s="2">
        <v>42370</v>
      </c>
      <c r="C28" s="7">
        <v>49.1</v>
      </c>
      <c r="D28" s="7">
        <f t="shared" si="1"/>
        <v>1.2000000000000028</v>
      </c>
      <c r="E28" s="7">
        <f t="shared" si="0"/>
        <v>48.341666666666669</v>
      </c>
    </row>
    <row r="29" spans="2:5" x14ac:dyDescent="0.25">
      <c r="B29" s="2">
        <v>42401</v>
      </c>
      <c r="C29" s="7">
        <v>47.4</v>
      </c>
      <c r="D29" s="7">
        <f t="shared" si="1"/>
        <v>-1.7000000000000028</v>
      </c>
      <c r="E29" s="7">
        <f t="shared" si="0"/>
        <v>48.233333333333327</v>
      </c>
    </row>
    <row r="30" spans="2:5" x14ac:dyDescent="0.25">
      <c r="B30" s="2">
        <v>42430</v>
      </c>
      <c r="C30" s="7">
        <v>45</v>
      </c>
      <c r="D30" s="7">
        <f t="shared" si="1"/>
        <v>-2.3999999999999986</v>
      </c>
      <c r="E30" s="7">
        <f t="shared" si="0"/>
        <v>47.908333333333339</v>
      </c>
    </row>
    <row r="31" spans="2:5" x14ac:dyDescent="0.25">
      <c r="B31" s="2">
        <v>42461</v>
      </c>
      <c r="C31" s="7">
        <v>44.1</v>
      </c>
      <c r="D31" s="7">
        <f t="shared" si="1"/>
        <v>-0.89999999999999858</v>
      </c>
      <c r="E31" s="7">
        <f t="shared" si="0"/>
        <v>47.499999999999993</v>
      </c>
    </row>
    <row r="32" spans="2:5" x14ac:dyDescent="0.25">
      <c r="B32" s="2">
        <v>42491</v>
      </c>
      <c r="C32" s="7">
        <v>44.8</v>
      </c>
      <c r="D32" s="7">
        <f t="shared" si="1"/>
        <v>0.69999999999999574</v>
      </c>
      <c r="E32" s="7">
        <f t="shared" si="0"/>
        <v>47.23333333333332</v>
      </c>
    </row>
    <row r="33" spans="2:5" x14ac:dyDescent="0.25">
      <c r="B33" s="2">
        <v>42522</v>
      </c>
      <c r="C33" s="7">
        <v>44.4</v>
      </c>
      <c r="D33" s="7">
        <f t="shared" si="1"/>
        <v>-0.39999999999999858</v>
      </c>
      <c r="E33" s="7">
        <f t="shared" si="0"/>
        <v>46.824999999999996</v>
      </c>
    </row>
    <row r="34" spans="2:5" x14ac:dyDescent="0.25">
      <c r="B34" s="2">
        <v>42552</v>
      </c>
      <c r="C34" s="7">
        <v>45.5</v>
      </c>
      <c r="D34" s="7">
        <f t="shared" si="1"/>
        <v>1.1000000000000014</v>
      </c>
      <c r="E34" s="7">
        <f t="shared" ref="E34:E65" si="2">IF(ROW(A34)&lt;13,"",AVERAGEIFS($C$2:$C$5000,$B$2:$B$5000,"&gt;"&amp;EDATE(B34,-12),$B$2:$B$5000,"&lt;="&amp;B34))</f>
        <v>46.508333333333333</v>
      </c>
    </row>
    <row r="35" spans="2:5" x14ac:dyDescent="0.25">
      <c r="B35" s="2">
        <v>42583</v>
      </c>
      <c r="C35" s="7">
        <v>45</v>
      </c>
      <c r="D35" s="7">
        <f t="shared" si="1"/>
        <v>-0.5</v>
      </c>
      <c r="E35" s="7">
        <f t="shared" si="2"/>
        <v>46.274999999999999</v>
      </c>
    </row>
    <row r="36" spans="2:5" x14ac:dyDescent="0.25">
      <c r="B36" s="2">
        <v>42614</v>
      </c>
      <c r="C36" s="7">
        <v>45.1</v>
      </c>
      <c r="D36" s="7">
        <f t="shared" si="1"/>
        <v>0.10000000000000142</v>
      </c>
      <c r="E36" s="7">
        <f t="shared" si="2"/>
        <v>46.024999999999999</v>
      </c>
    </row>
    <row r="37" spans="2:5" x14ac:dyDescent="0.25">
      <c r="B37" s="2">
        <v>42644</v>
      </c>
      <c r="C37" s="7">
        <v>43.8</v>
      </c>
      <c r="D37" s="7">
        <f t="shared" si="1"/>
        <v>-1.3000000000000043</v>
      </c>
      <c r="E37" s="7">
        <f t="shared" si="2"/>
        <v>45.75</v>
      </c>
    </row>
    <row r="38" spans="2:5" x14ac:dyDescent="0.25">
      <c r="B38" s="2">
        <v>42675</v>
      </c>
      <c r="C38" s="7">
        <v>46.9</v>
      </c>
      <c r="D38" s="7">
        <f t="shared" si="1"/>
        <v>3.1000000000000014</v>
      </c>
      <c r="E38" s="7">
        <f t="shared" si="2"/>
        <v>45.75</v>
      </c>
    </row>
    <row r="39" spans="2:5" x14ac:dyDescent="0.25">
      <c r="B39" s="2">
        <v>42705</v>
      </c>
      <c r="C39" s="7">
        <v>47</v>
      </c>
      <c r="D39" s="7">
        <f t="shared" si="1"/>
        <v>0.10000000000000142</v>
      </c>
      <c r="E39" s="7">
        <f t="shared" si="2"/>
        <v>45.67499999999999</v>
      </c>
    </row>
    <row r="40" spans="2:5" x14ac:dyDescent="0.25">
      <c r="B40" s="2">
        <v>42736</v>
      </c>
      <c r="C40" s="7">
        <v>47.7</v>
      </c>
      <c r="D40" s="7">
        <f t="shared" si="1"/>
        <v>0.70000000000000284</v>
      </c>
      <c r="E40" s="7">
        <f t="shared" si="2"/>
        <v>45.558333333333337</v>
      </c>
    </row>
    <row r="41" spans="2:5" x14ac:dyDescent="0.25">
      <c r="B41" s="2">
        <v>42767</v>
      </c>
      <c r="C41" s="7">
        <v>47.7</v>
      </c>
      <c r="D41" s="7">
        <f t="shared" si="1"/>
        <v>0</v>
      </c>
      <c r="E41" s="7">
        <f t="shared" si="2"/>
        <v>45.583333333333336</v>
      </c>
    </row>
    <row r="42" spans="2:5" x14ac:dyDescent="0.25">
      <c r="B42" s="2">
        <v>42795</v>
      </c>
      <c r="C42" s="7">
        <v>46.9</v>
      </c>
      <c r="D42" s="7">
        <f t="shared" si="1"/>
        <v>-0.80000000000000426</v>
      </c>
      <c r="E42" s="7">
        <f t="shared" si="2"/>
        <v>45.741666666666667</v>
      </c>
    </row>
    <row r="43" spans="2:5" x14ac:dyDescent="0.25">
      <c r="B43" s="2">
        <v>42826</v>
      </c>
      <c r="C43" s="7">
        <v>47.5</v>
      </c>
      <c r="D43" s="7">
        <f t="shared" si="1"/>
        <v>0.60000000000000142</v>
      </c>
      <c r="E43" s="7">
        <f t="shared" si="2"/>
        <v>46.024999999999999</v>
      </c>
    </row>
    <row r="44" spans="2:5" x14ac:dyDescent="0.25">
      <c r="B44" s="2">
        <v>42856</v>
      </c>
      <c r="C44" s="7">
        <v>46.6</v>
      </c>
      <c r="D44" s="7">
        <f t="shared" si="1"/>
        <v>-0.89999999999999858</v>
      </c>
      <c r="E44" s="7">
        <f t="shared" si="2"/>
        <v>46.17499999999999</v>
      </c>
    </row>
    <row r="45" spans="2:5" x14ac:dyDescent="0.25">
      <c r="B45" s="2">
        <v>42887</v>
      </c>
      <c r="C45" s="7">
        <v>46.1</v>
      </c>
      <c r="D45" s="7">
        <f t="shared" si="1"/>
        <v>-0.5</v>
      </c>
      <c r="E45" s="7">
        <f t="shared" si="2"/>
        <v>46.316666666666663</v>
      </c>
    </row>
    <row r="46" spans="2:5" x14ac:dyDescent="0.25">
      <c r="B46" s="2">
        <v>42917</v>
      </c>
      <c r="C46" s="7">
        <v>46.3</v>
      </c>
      <c r="D46" s="7">
        <f t="shared" si="1"/>
        <v>0.19999999999999574</v>
      </c>
      <c r="E46" s="7">
        <f t="shared" si="2"/>
        <v>46.383333333333333</v>
      </c>
    </row>
    <row r="47" spans="2:5" x14ac:dyDescent="0.25">
      <c r="B47" s="2">
        <v>42948</v>
      </c>
      <c r="C47" s="7">
        <v>46.3</v>
      </c>
      <c r="D47" s="7">
        <f t="shared" si="1"/>
        <v>0</v>
      </c>
      <c r="E47" s="7">
        <f t="shared" si="2"/>
        <v>46.491666666666667</v>
      </c>
    </row>
    <row r="48" spans="2:5" x14ac:dyDescent="0.25">
      <c r="B48" s="2">
        <v>42979</v>
      </c>
      <c r="C48" s="7">
        <v>46</v>
      </c>
      <c r="D48" s="7">
        <f t="shared" si="1"/>
        <v>-0.29999999999999716</v>
      </c>
      <c r="E48" s="7">
        <f t="shared" si="2"/>
        <v>46.566666666666663</v>
      </c>
    </row>
    <row r="49" spans="2:5" x14ac:dyDescent="0.25">
      <c r="B49" s="2">
        <v>43009</v>
      </c>
      <c r="C49" s="7">
        <v>45.8</v>
      </c>
      <c r="D49" s="7">
        <f t="shared" si="1"/>
        <v>-0.20000000000000284</v>
      </c>
      <c r="E49" s="7">
        <f t="shared" si="2"/>
        <v>46.733333333333341</v>
      </c>
    </row>
    <row r="50" spans="2:5" x14ac:dyDescent="0.25">
      <c r="B50" s="2">
        <v>43040</v>
      </c>
      <c r="C50" s="7">
        <v>46.2</v>
      </c>
      <c r="D50" s="7">
        <f t="shared" si="1"/>
        <v>0.40000000000000568</v>
      </c>
      <c r="E50" s="7">
        <f t="shared" si="2"/>
        <v>46.675000000000011</v>
      </c>
    </row>
    <row r="51" spans="2:5" x14ac:dyDescent="0.25">
      <c r="B51" s="2">
        <v>43070</v>
      </c>
      <c r="C51" s="7">
        <v>46.1</v>
      </c>
      <c r="D51" s="7">
        <f t="shared" si="1"/>
        <v>-0.10000000000000142</v>
      </c>
      <c r="E51" s="7">
        <f t="shared" si="2"/>
        <v>46.6</v>
      </c>
    </row>
    <row r="52" spans="2:5" x14ac:dyDescent="0.25">
      <c r="B52" s="2">
        <v>43101</v>
      </c>
      <c r="C52" s="7">
        <v>47.1</v>
      </c>
      <c r="D52" s="7">
        <f t="shared" si="1"/>
        <v>1</v>
      </c>
      <c r="E52" s="7">
        <f t="shared" si="2"/>
        <v>46.550000000000004</v>
      </c>
    </row>
    <row r="53" spans="2:5" x14ac:dyDescent="0.25">
      <c r="B53" s="2">
        <v>43132</v>
      </c>
      <c r="C53" s="7">
        <v>47.3</v>
      </c>
      <c r="D53" s="7">
        <f t="shared" si="1"/>
        <v>0.19999999999999574</v>
      </c>
      <c r="E53" s="7">
        <f t="shared" si="2"/>
        <v>46.516666666666673</v>
      </c>
    </row>
    <row r="54" spans="2:5" x14ac:dyDescent="0.25">
      <c r="B54" s="2">
        <v>43160</v>
      </c>
      <c r="C54" s="7">
        <v>46.5</v>
      </c>
      <c r="D54" s="7">
        <f t="shared" si="1"/>
        <v>-0.79999999999999716</v>
      </c>
      <c r="E54" s="7">
        <f t="shared" si="2"/>
        <v>46.483333333333341</v>
      </c>
    </row>
    <row r="55" spans="2:5" x14ac:dyDescent="0.25">
      <c r="B55" s="2">
        <v>43191</v>
      </c>
      <c r="C55" s="7">
        <v>46.2</v>
      </c>
      <c r="D55" s="7">
        <f t="shared" si="1"/>
        <v>-0.29999999999999716</v>
      </c>
      <c r="E55" s="7">
        <f t="shared" si="2"/>
        <v>46.375000000000007</v>
      </c>
    </row>
    <row r="56" spans="2:5" x14ac:dyDescent="0.25">
      <c r="B56" s="2">
        <v>43221</v>
      </c>
      <c r="C56" s="7">
        <v>46.4</v>
      </c>
      <c r="D56" s="7">
        <f t="shared" si="1"/>
        <v>0.19999999999999574</v>
      </c>
      <c r="E56" s="7">
        <f t="shared" si="2"/>
        <v>46.358333333333341</v>
      </c>
    </row>
    <row r="57" spans="2:5" x14ac:dyDescent="0.25">
      <c r="B57" s="2">
        <v>43252</v>
      </c>
      <c r="C57" s="7">
        <v>46</v>
      </c>
      <c r="D57" s="7">
        <f t="shared" si="1"/>
        <v>-0.39999999999999858</v>
      </c>
      <c r="E57" s="7">
        <f t="shared" si="2"/>
        <v>46.35</v>
      </c>
    </row>
    <row r="58" spans="2:5" x14ac:dyDescent="0.25">
      <c r="B58" s="2">
        <v>43282</v>
      </c>
      <c r="C58" s="7">
        <v>45.4</v>
      </c>
      <c r="D58" s="7">
        <f t="shared" si="1"/>
        <v>-0.60000000000000142</v>
      </c>
      <c r="E58" s="7">
        <f t="shared" si="2"/>
        <v>46.274999999999999</v>
      </c>
    </row>
    <row r="59" spans="2:5" x14ac:dyDescent="0.25">
      <c r="B59" s="2">
        <v>43313</v>
      </c>
      <c r="C59" s="7">
        <v>45.6</v>
      </c>
      <c r="D59" s="7">
        <f t="shared" si="1"/>
        <v>0.20000000000000284</v>
      </c>
      <c r="E59" s="7">
        <f t="shared" si="2"/>
        <v>46.216666666666661</v>
      </c>
    </row>
    <row r="60" spans="2:5" x14ac:dyDescent="0.25">
      <c r="B60" s="2">
        <v>43344</v>
      </c>
      <c r="C60" s="7">
        <v>45.8</v>
      </c>
      <c r="D60" s="7">
        <f t="shared" si="1"/>
        <v>0.19999999999999574</v>
      </c>
      <c r="E60" s="7">
        <f t="shared" si="2"/>
        <v>46.199999999999996</v>
      </c>
    </row>
    <row r="61" spans="2:5" x14ac:dyDescent="0.25">
      <c r="B61" s="2">
        <v>43374</v>
      </c>
      <c r="C61" s="7">
        <v>46.2</v>
      </c>
      <c r="D61" s="7">
        <f t="shared" si="1"/>
        <v>0.40000000000000568</v>
      </c>
      <c r="E61" s="7">
        <f t="shared" si="2"/>
        <v>46.233333333333327</v>
      </c>
    </row>
    <row r="62" spans="2:5" x14ac:dyDescent="0.25">
      <c r="B62" s="2">
        <v>43405</v>
      </c>
      <c r="C62" s="7">
        <v>46.7</v>
      </c>
      <c r="D62" s="7">
        <f t="shared" si="1"/>
        <v>0.5</v>
      </c>
      <c r="E62" s="7">
        <f t="shared" si="2"/>
        <v>46.274999999999999</v>
      </c>
    </row>
    <row r="63" spans="2:5" x14ac:dyDescent="0.25">
      <c r="B63" s="2">
        <v>43435</v>
      </c>
      <c r="C63" s="7">
        <v>46.2</v>
      </c>
      <c r="D63" s="7">
        <f t="shared" si="1"/>
        <v>-0.5</v>
      </c>
      <c r="E63" s="7">
        <f t="shared" si="2"/>
        <v>46.283333333333331</v>
      </c>
    </row>
    <row r="64" spans="2:5" x14ac:dyDescent="0.25">
      <c r="B64" s="2">
        <v>43466</v>
      </c>
      <c r="C64" s="7">
        <v>46.5</v>
      </c>
      <c r="D64" s="7">
        <f t="shared" si="1"/>
        <v>0.29999999999999716</v>
      </c>
      <c r="E64" s="7">
        <f t="shared" si="2"/>
        <v>46.233333333333327</v>
      </c>
    </row>
    <row r="65" spans="2:5" x14ac:dyDescent="0.25">
      <c r="B65" s="2">
        <v>43497</v>
      </c>
      <c r="C65" s="7">
        <v>46.9</v>
      </c>
      <c r="D65" s="7">
        <f t="shared" si="1"/>
        <v>0.39999999999999858</v>
      </c>
      <c r="E65" s="7">
        <f t="shared" si="2"/>
        <v>46.199999999999996</v>
      </c>
    </row>
    <row r="66" spans="2:5" x14ac:dyDescent="0.25">
      <c r="B66" s="2">
        <v>43525</v>
      </c>
      <c r="C66" s="7">
        <v>46.3</v>
      </c>
      <c r="D66" s="7">
        <f t="shared" si="1"/>
        <v>-0.60000000000000142</v>
      </c>
      <c r="E66" s="7">
        <f t="shared" ref="E66:E74" si="3">IF(ROW(A66)&lt;13,"",AVERAGEIFS($C$2:$C$5000,$B$2:$B$5000,"&gt;"&amp;EDATE(B66,-12),$B$2:$B$5000,"&lt;="&amp;B66))</f>
        <v>46.18333333333333</v>
      </c>
    </row>
    <row r="67" spans="2:5" x14ac:dyDescent="0.25">
      <c r="B67" s="2">
        <v>43556</v>
      </c>
      <c r="C67" s="7">
        <v>46.7</v>
      </c>
      <c r="D67" s="7">
        <f t="shared" si="1"/>
        <v>0.40000000000000568</v>
      </c>
      <c r="E67" s="7">
        <f t="shared" si="3"/>
        <v>46.224999999999994</v>
      </c>
    </row>
    <row r="68" spans="2:5" x14ac:dyDescent="0.25">
      <c r="B68" s="2">
        <v>43586</v>
      </c>
      <c r="C68" s="7">
        <v>46.3</v>
      </c>
      <c r="D68" s="7">
        <f t="shared" ref="D68:D74" si="4">C68-C67</f>
        <v>-0.40000000000000568</v>
      </c>
      <c r="E68" s="7">
        <f t="shared" si="3"/>
        <v>46.216666666666661</v>
      </c>
    </row>
    <row r="69" spans="2:5" x14ac:dyDescent="0.25">
      <c r="B69" s="2">
        <v>43617</v>
      </c>
      <c r="C69" s="7">
        <v>46.3</v>
      </c>
      <c r="D69" s="7">
        <f t="shared" si="4"/>
        <v>0</v>
      </c>
      <c r="E69" s="7">
        <f t="shared" si="3"/>
        <v>46.241666666666667</v>
      </c>
    </row>
    <row r="70" spans="2:5" x14ac:dyDescent="0.25">
      <c r="B70" s="2">
        <v>43647</v>
      </c>
      <c r="C70" s="7">
        <v>47.7</v>
      </c>
      <c r="D70" s="7">
        <f t="shared" si="4"/>
        <v>1.4000000000000057</v>
      </c>
      <c r="E70" s="7">
        <f t="shared" si="3"/>
        <v>46.433333333333337</v>
      </c>
    </row>
    <row r="71" spans="2:5" x14ac:dyDescent="0.25">
      <c r="B71" s="2">
        <v>43678</v>
      </c>
      <c r="C71" s="7">
        <v>47.8</v>
      </c>
      <c r="D71" s="7">
        <f t="shared" si="4"/>
        <v>9.9999999999994316E-2</v>
      </c>
      <c r="E71" s="7">
        <f t="shared" si="3"/>
        <v>46.616666666666667</v>
      </c>
    </row>
    <row r="72" spans="2:5" x14ac:dyDescent="0.25">
      <c r="B72" s="2">
        <v>43709</v>
      </c>
      <c r="C72" s="7">
        <v>46.4</v>
      </c>
      <c r="D72" s="7">
        <f t="shared" si="4"/>
        <v>-1.3999999999999986</v>
      </c>
      <c r="E72" s="7">
        <f t="shared" si="3"/>
        <v>46.666666666666664</v>
      </c>
    </row>
    <row r="73" spans="2:5" x14ac:dyDescent="0.25">
      <c r="B73" s="2">
        <v>43739</v>
      </c>
      <c r="C73" s="7">
        <v>48.3</v>
      </c>
      <c r="D73" s="7">
        <f t="shared" si="4"/>
        <v>1.8999999999999986</v>
      </c>
      <c r="E73" s="7">
        <f t="shared" si="3"/>
        <v>46.841666666666669</v>
      </c>
    </row>
    <row r="74" spans="2:5" x14ac:dyDescent="0.25">
      <c r="B74" s="2">
        <v>43770</v>
      </c>
      <c r="C74" s="7">
        <v>37</v>
      </c>
      <c r="D74" s="7">
        <f t="shared" si="4"/>
        <v>-11.299999999999997</v>
      </c>
      <c r="E74" s="7">
        <f t="shared" si="3"/>
        <v>46.033333333333331</v>
      </c>
    </row>
    <row r="75" spans="2:5" x14ac:dyDescent="0.25">
      <c r="B75" s="2">
        <v>43800</v>
      </c>
      <c r="C75" s="7">
        <v>45.1</v>
      </c>
      <c r="D75" s="7">
        <f>C75-C74</f>
        <v>8.1000000000000014</v>
      </c>
      <c r="E75" s="7">
        <f>IF(ROW(A75)&lt;13,"",AVERAGEIFS($C$2:$C$5000,$B$2:$B$5000,"&gt;"&amp;EDATE(B75,-12),$B$2:$B$5000,"&lt;="&amp;B75))</f>
        <v>45.941666666666663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55908-8DBE-47E4-935D-66EAAAFD9E92}">
  <sheetPr codeName="Sheet26"/>
  <dimension ref="A1:G58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42095</v>
      </c>
      <c r="C2" s="7">
        <v>48.8</v>
      </c>
      <c r="E2" s="7" t="str">
        <f t="shared" ref="E2:E33" si="0">IF(ROW(A2)&lt;13,"",AVERAGEIFS($C$2:$C$5000,$B$2:$B$5000,"&gt;"&amp;EDATE(B2,-12),$B$2:$B$5000,"&lt;="&amp;B2))</f>
        <v/>
      </c>
      <c r="F2" s="13">
        <f>INDEX(Malaysia[% Change],ROWS(Malaysia[% Change]),1)</f>
        <v>0.5</v>
      </c>
      <c r="G2" s="44">
        <f>INDEX(Malaysia[12 Mth Rolling Avg.],ROWS(Malaysia[12 Mth Rolling Avg.]),1)</f>
        <v>48.366666666666667</v>
      </c>
    </row>
    <row r="3" spans="1:7" x14ac:dyDescent="0.25">
      <c r="A3" t="s">
        <v>26</v>
      </c>
      <c r="B3" s="2">
        <v>42125</v>
      </c>
      <c r="C3" s="7">
        <v>49.5</v>
      </c>
      <c r="D3" s="7">
        <f>C3-C2</f>
        <v>0.70000000000000284</v>
      </c>
      <c r="E3" s="7" t="str">
        <f t="shared" si="0"/>
        <v/>
      </c>
    </row>
    <row r="4" spans="1:7" x14ac:dyDescent="0.25">
      <c r="A4" t="s">
        <v>26</v>
      </c>
      <c r="B4" s="2">
        <v>42156</v>
      </c>
      <c r="C4" s="7">
        <v>47.6</v>
      </c>
      <c r="D4" s="7">
        <f t="shared" ref="D4:D57" si="1">C4-C3</f>
        <v>-1.8999999999999986</v>
      </c>
      <c r="E4" s="7" t="str">
        <f t="shared" si="0"/>
        <v/>
      </c>
    </row>
    <row r="5" spans="1:7" x14ac:dyDescent="0.25">
      <c r="A5" t="s">
        <v>26</v>
      </c>
      <c r="B5" s="2">
        <v>42186</v>
      </c>
      <c r="C5" s="7">
        <v>47.7</v>
      </c>
      <c r="D5" s="7">
        <f t="shared" si="1"/>
        <v>0.10000000000000142</v>
      </c>
      <c r="E5" s="7" t="str">
        <f t="shared" si="0"/>
        <v/>
      </c>
    </row>
    <row r="6" spans="1:7" x14ac:dyDescent="0.25">
      <c r="A6" t="s">
        <v>26</v>
      </c>
      <c r="B6" s="2">
        <v>42217</v>
      </c>
      <c r="C6" s="7">
        <v>47.2</v>
      </c>
      <c r="D6" s="7">
        <f t="shared" si="1"/>
        <v>-0.5</v>
      </c>
      <c r="E6" s="7" t="str">
        <f t="shared" si="0"/>
        <v/>
      </c>
    </row>
    <row r="7" spans="1:7" x14ac:dyDescent="0.25">
      <c r="A7" t="s">
        <v>26</v>
      </c>
      <c r="B7" s="2">
        <v>42248</v>
      </c>
      <c r="C7" s="7">
        <v>48.3</v>
      </c>
      <c r="D7" s="7">
        <f t="shared" si="1"/>
        <v>1.0999999999999943</v>
      </c>
      <c r="E7" s="7" t="str">
        <f t="shared" si="0"/>
        <v/>
      </c>
    </row>
    <row r="8" spans="1:7" x14ac:dyDescent="0.25">
      <c r="A8" t="s">
        <v>26</v>
      </c>
      <c r="B8" s="2">
        <v>44154</v>
      </c>
      <c r="C8" s="7">
        <v>49.5</v>
      </c>
      <c r="D8" s="7">
        <f t="shared" si="1"/>
        <v>1.2000000000000028</v>
      </c>
      <c r="E8" s="7" t="str">
        <f t="shared" si="0"/>
        <v/>
      </c>
    </row>
    <row r="9" spans="1:7" x14ac:dyDescent="0.25">
      <c r="B9" s="2">
        <v>42309</v>
      </c>
      <c r="C9" s="7">
        <v>47</v>
      </c>
      <c r="D9" s="7">
        <f t="shared" si="1"/>
        <v>-2.5</v>
      </c>
      <c r="E9" s="7" t="str">
        <f t="shared" si="0"/>
        <v/>
      </c>
    </row>
    <row r="10" spans="1:7" x14ac:dyDescent="0.25">
      <c r="B10" s="2">
        <v>42339</v>
      </c>
      <c r="C10" s="7">
        <v>48</v>
      </c>
      <c r="D10" s="7">
        <f t="shared" si="1"/>
        <v>1</v>
      </c>
      <c r="E10" s="7" t="str">
        <f t="shared" si="0"/>
        <v/>
      </c>
    </row>
    <row r="11" spans="1:7" x14ac:dyDescent="0.25">
      <c r="B11" s="2">
        <v>42370</v>
      </c>
      <c r="C11" s="7">
        <v>48.6</v>
      </c>
      <c r="D11" s="7">
        <f t="shared" si="1"/>
        <v>0.60000000000000142</v>
      </c>
      <c r="E11" s="7" t="str">
        <f t="shared" si="0"/>
        <v/>
      </c>
    </row>
    <row r="12" spans="1:7" x14ac:dyDescent="0.25">
      <c r="B12" s="2">
        <v>42401</v>
      </c>
      <c r="C12" s="7">
        <v>47.8</v>
      </c>
      <c r="D12" s="7">
        <f t="shared" si="1"/>
        <v>-0.80000000000000426</v>
      </c>
      <c r="E12" s="7" t="str">
        <f t="shared" si="0"/>
        <v/>
      </c>
    </row>
    <row r="13" spans="1:7" x14ac:dyDescent="0.25">
      <c r="B13" s="2">
        <v>42430</v>
      </c>
      <c r="C13" s="7">
        <v>48.4</v>
      </c>
      <c r="D13" s="7">
        <f t="shared" si="1"/>
        <v>0.60000000000000142</v>
      </c>
      <c r="E13" s="7">
        <f t="shared" si="0"/>
        <v>48.081818181818193</v>
      </c>
    </row>
    <row r="14" spans="1:7" x14ac:dyDescent="0.25">
      <c r="B14" s="2">
        <v>42461</v>
      </c>
      <c r="C14" s="7">
        <v>47.1</v>
      </c>
      <c r="D14" s="7">
        <f t="shared" si="1"/>
        <v>-1.2999999999999972</v>
      </c>
      <c r="E14" s="7">
        <f t="shared" si="0"/>
        <v>47.927272727272729</v>
      </c>
    </row>
    <row r="15" spans="1:7" x14ac:dyDescent="0.25">
      <c r="B15" s="2">
        <v>42491</v>
      </c>
      <c r="C15" s="7">
        <v>47.2</v>
      </c>
      <c r="D15" s="7">
        <f t="shared" si="1"/>
        <v>0.10000000000000142</v>
      </c>
      <c r="E15" s="7">
        <f t="shared" si="0"/>
        <v>47.718181818181826</v>
      </c>
    </row>
    <row r="16" spans="1:7" x14ac:dyDescent="0.25">
      <c r="B16" s="2">
        <v>42522</v>
      </c>
      <c r="C16" s="7">
        <v>47.1</v>
      </c>
      <c r="D16" s="7">
        <f t="shared" si="1"/>
        <v>-0.10000000000000142</v>
      </c>
      <c r="E16" s="7">
        <f t="shared" si="0"/>
        <v>47.672727272727272</v>
      </c>
    </row>
    <row r="17" spans="2:5" x14ac:dyDescent="0.25">
      <c r="B17" s="2">
        <v>42552</v>
      </c>
      <c r="C17" s="7">
        <v>48.1</v>
      </c>
      <c r="D17" s="7">
        <f t="shared" si="1"/>
        <v>1</v>
      </c>
      <c r="E17" s="7">
        <f t="shared" si="0"/>
        <v>47.709090909090904</v>
      </c>
    </row>
    <row r="18" spans="2:5" x14ac:dyDescent="0.25">
      <c r="B18" s="2">
        <v>42583</v>
      </c>
      <c r="C18" s="7">
        <v>47.4</v>
      </c>
      <c r="D18" s="7">
        <f t="shared" si="1"/>
        <v>-0.70000000000000284</v>
      </c>
      <c r="E18" s="7">
        <f t="shared" si="0"/>
        <v>47.727272727272727</v>
      </c>
    </row>
    <row r="19" spans="2:5" x14ac:dyDescent="0.25">
      <c r="B19" s="2">
        <v>42614</v>
      </c>
      <c r="C19" s="7">
        <v>48.6</v>
      </c>
      <c r="D19" s="7">
        <f t="shared" si="1"/>
        <v>1.2000000000000028</v>
      </c>
      <c r="E19" s="7">
        <f t="shared" si="0"/>
        <v>47.75454545454545</v>
      </c>
    </row>
    <row r="20" spans="2:5" x14ac:dyDescent="0.25">
      <c r="B20" s="2">
        <v>42644</v>
      </c>
      <c r="C20" s="7">
        <v>47.2</v>
      </c>
      <c r="D20" s="7">
        <f t="shared" si="1"/>
        <v>-1.3999999999999986</v>
      </c>
      <c r="E20" s="7">
        <f t="shared" si="0"/>
        <v>47.708333333333336</v>
      </c>
    </row>
    <row r="21" spans="2:5" x14ac:dyDescent="0.25">
      <c r="B21" s="2">
        <v>42675</v>
      </c>
      <c r="C21" s="7">
        <v>47.1</v>
      </c>
      <c r="D21" s="7">
        <f t="shared" si="1"/>
        <v>-0.10000000000000142</v>
      </c>
      <c r="E21" s="7">
        <f t="shared" si="0"/>
        <v>47.716666666666669</v>
      </c>
    </row>
    <row r="22" spans="2:5" x14ac:dyDescent="0.25">
      <c r="B22" s="2">
        <v>42705</v>
      </c>
      <c r="C22" s="7">
        <v>47.1</v>
      </c>
      <c r="D22" s="7">
        <f t="shared" si="1"/>
        <v>0</v>
      </c>
      <c r="E22" s="7">
        <f t="shared" si="0"/>
        <v>47.641666666666673</v>
      </c>
    </row>
    <row r="23" spans="2:5" x14ac:dyDescent="0.25">
      <c r="B23" s="2">
        <v>42736</v>
      </c>
      <c r="C23" s="7">
        <v>48.6</v>
      </c>
      <c r="D23" s="7">
        <f t="shared" si="1"/>
        <v>1.5</v>
      </c>
      <c r="E23" s="7">
        <f t="shared" si="0"/>
        <v>47.641666666666673</v>
      </c>
    </row>
    <row r="24" spans="2:5" x14ac:dyDescent="0.25">
      <c r="B24" s="2">
        <v>42767</v>
      </c>
      <c r="C24" s="7">
        <v>49.4</v>
      </c>
      <c r="D24" s="7">
        <f t="shared" si="1"/>
        <v>0.79999999999999716</v>
      </c>
      <c r="E24" s="7">
        <f t="shared" si="0"/>
        <v>47.774999999999999</v>
      </c>
    </row>
    <row r="25" spans="2:5" x14ac:dyDescent="0.25">
      <c r="B25" s="2">
        <v>42795</v>
      </c>
      <c r="C25" s="7">
        <v>49.5</v>
      </c>
      <c r="D25" s="7">
        <f t="shared" si="1"/>
        <v>0.10000000000000142</v>
      </c>
      <c r="E25" s="7">
        <f t="shared" si="0"/>
        <v>47.866666666666674</v>
      </c>
    </row>
    <row r="26" spans="2:5" x14ac:dyDescent="0.25">
      <c r="B26" s="2">
        <v>42826</v>
      </c>
      <c r="C26" s="7">
        <v>50.7</v>
      </c>
      <c r="D26" s="7">
        <f t="shared" si="1"/>
        <v>1.2000000000000028</v>
      </c>
      <c r="E26" s="7">
        <f t="shared" si="0"/>
        <v>48.166666666666679</v>
      </c>
    </row>
    <row r="27" spans="2:5" x14ac:dyDescent="0.25">
      <c r="B27" s="2">
        <v>42856</v>
      </c>
      <c r="C27" s="7">
        <v>48.7</v>
      </c>
      <c r="D27" s="7">
        <f t="shared" si="1"/>
        <v>-2</v>
      </c>
      <c r="E27" s="7">
        <f t="shared" si="0"/>
        <v>48.291666666666679</v>
      </c>
    </row>
    <row r="28" spans="2:5" x14ac:dyDescent="0.25">
      <c r="B28" s="2">
        <v>42887</v>
      </c>
      <c r="C28" s="7">
        <v>46.9</v>
      </c>
      <c r="D28" s="7">
        <f t="shared" si="1"/>
        <v>-1.8000000000000043</v>
      </c>
      <c r="E28" s="7">
        <f t="shared" si="0"/>
        <v>48.274999999999999</v>
      </c>
    </row>
    <row r="29" spans="2:5" x14ac:dyDescent="0.25">
      <c r="B29" s="2">
        <v>42917</v>
      </c>
      <c r="C29" s="7">
        <v>48.3</v>
      </c>
      <c r="D29" s="7">
        <f t="shared" si="1"/>
        <v>1.3999999999999986</v>
      </c>
      <c r="E29" s="7">
        <f t="shared" si="0"/>
        <v>48.291666666666657</v>
      </c>
    </row>
    <row r="30" spans="2:5" x14ac:dyDescent="0.25">
      <c r="B30" s="2">
        <v>42948</v>
      </c>
      <c r="C30" s="7">
        <v>50.4</v>
      </c>
      <c r="D30" s="7">
        <f t="shared" si="1"/>
        <v>2.1000000000000014</v>
      </c>
      <c r="E30" s="7">
        <f t="shared" si="0"/>
        <v>48.541666666666657</v>
      </c>
    </row>
    <row r="31" spans="2:5" x14ac:dyDescent="0.25">
      <c r="B31" s="2">
        <v>42979</v>
      </c>
      <c r="C31" s="7">
        <v>49.9</v>
      </c>
      <c r="D31" s="7">
        <f t="shared" si="1"/>
        <v>-0.5</v>
      </c>
      <c r="E31" s="7">
        <f t="shared" si="0"/>
        <v>48.65</v>
      </c>
    </row>
    <row r="32" spans="2:5" x14ac:dyDescent="0.25">
      <c r="B32" s="2">
        <v>43009</v>
      </c>
      <c r="C32" s="7">
        <v>48.6</v>
      </c>
      <c r="D32" s="7">
        <f t="shared" si="1"/>
        <v>-1.2999999999999972</v>
      </c>
      <c r="E32" s="7">
        <f t="shared" si="0"/>
        <v>48.766666666666673</v>
      </c>
    </row>
    <row r="33" spans="2:5" x14ac:dyDescent="0.25">
      <c r="B33" s="2">
        <v>43040</v>
      </c>
      <c r="C33" s="7">
        <v>52</v>
      </c>
      <c r="D33" s="7">
        <f t="shared" si="1"/>
        <v>3.3999999999999986</v>
      </c>
      <c r="E33" s="7">
        <f t="shared" si="0"/>
        <v>49.17499999999999</v>
      </c>
    </row>
    <row r="34" spans="2:5" x14ac:dyDescent="0.25">
      <c r="B34" s="2">
        <v>43070</v>
      </c>
      <c r="C34" s="7">
        <v>49.9</v>
      </c>
      <c r="D34" s="7">
        <f t="shared" si="1"/>
        <v>-2.1000000000000014</v>
      </c>
      <c r="E34" s="7">
        <f t="shared" ref="E34:E57" si="2">IF(ROW(A34)&lt;13,"",AVERAGEIFS($C$2:$C$5000,$B$2:$B$5000,"&gt;"&amp;EDATE(B34,-12),$B$2:$B$5000,"&lt;="&amp;B34))</f>
        <v>49.408333333333331</v>
      </c>
    </row>
    <row r="35" spans="2:5" x14ac:dyDescent="0.25">
      <c r="B35" s="2">
        <v>43101</v>
      </c>
      <c r="C35" s="7">
        <v>50.5</v>
      </c>
      <c r="D35" s="7">
        <f t="shared" si="1"/>
        <v>0.60000000000000142</v>
      </c>
      <c r="E35" s="7">
        <f t="shared" si="2"/>
        <v>49.566666666666663</v>
      </c>
    </row>
    <row r="36" spans="2:5" x14ac:dyDescent="0.25">
      <c r="B36" s="2">
        <v>43132</v>
      </c>
      <c r="C36" s="7">
        <v>49.9</v>
      </c>
      <c r="D36" s="7">
        <f t="shared" si="1"/>
        <v>-0.60000000000000142</v>
      </c>
      <c r="E36" s="7">
        <f t="shared" si="2"/>
        <v>49.608333333333327</v>
      </c>
    </row>
    <row r="37" spans="2:5" x14ac:dyDescent="0.25">
      <c r="B37" s="2">
        <v>43160</v>
      </c>
      <c r="C37" s="7">
        <v>49.5</v>
      </c>
      <c r="D37" s="7">
        <f t="shared" si="1"/>
        <v>-0.39999999999999858</v>
      </c>
      <c r="E37" s="7">
        <f t="shared" si="2"/>
        <v>49.608333333333341</v>
      </c>
    </row>
    <row r="38" spans="2:5" x14ac:dyDescent="0.25">
      <c r="B38" s="2">
        <v>43191</v>
      </c>
      <c r="C38" s="7">
        <v>48.6</v>
      </c>
      <c r="D38" s="7">
        <f t="shared" si="1"/>
        <v>-0.89999999999999858</v>
      </c>
      <c r="E38" s="7">
        <f t="shared" si="2"/>
        <v>49.43333333333333</v>
      </c>
    </row>
    <row r="39" spans="2:5" x14ac:dyDescent="0.25">
      <c r="B39" s="2">
        <v>43221</v>
      </c>
      <c r="C39" s="7">
        <v>47.6</v>
      </c>
      <c r="D39" s="7">
        <f t="shared" si="1"/>
        <v>-1</v>
      </c>
      <c r="E39" s="7">
        <f t="shared" si="2"/>
        <v>49.341666666666669</v>
      </c>
    </row>
    <row r="40" spans="2:5" x14ac:dyDescent="0.25">
      <c r="B40" s="2">
        <v>43252</v>
      </c>
      <c r="C40" s="7">
        <v>49.5</v>
      </c>
      <c r="D40" s="7">
        <f t="shared" si="1"/>
        <v>1.8999999999999986</v>
      </c>
      <c r="E40" s="7">
        <f t="shared" si="2"/>
        <v>49.55833333333333</v>
      </c>
    </row>
    <row r="41" spans="2:5" x14ac:dyDescent="0.25">
      <c r="B41" s="2">
        <v>43282</v>
      </c>
      <c r="C41" s="7">
        <v>49.7</v>
      </c>
      <c r="D41" s="7">
        <f t="shared" si="1"/>
        <v>0.20000000000000284</v>
      </c>
      <c r="E41" s="7">
        <f t="shared" si="2"/>
        <v>49.675000000000011</v>
      </c>
    </row>
    <row r="42" spans="2:5" x14ac:dyDescent="0.25">
      <c r="B42" s="2">
        <v>43313</v>
      </c>
      <c r="C42" s="7">
        <v>51.2</v>
      </c>
      <c r="D42" s="7">
        <f t="shared" si="1"/>
        <v>1.5</v>
      </c>
      <c r="E42" s="7">
        <f t="shared" si="2"/>
        <v>49.741666666666674</v>
      </c>
    </row>
    <row r="43" spans="2:5" x14ac:dyDescent="0.25">
      <c r="B43" s="2">
        <v>43344</v>
      </c>
      <c r="C43" s="7">
        <v>51.5</v>
      </c>
      <c r="D43" s="7">
        <f t="shared" si="1"/>
        <v>0.29999999999999716</v>
      </c>
      <c r="E43" s="7">
        <f t="shared" si="2"/>
        <v>49.875</v>
      </c>
    </row>
    <row r="44" spans="2:5" x14ac:dyDescent="0.25">
      <c r="B44" s="2">
        <v>43374</v>
      </c>
      <c r="C44" s="7">
        <v>49.2</v>
      </c>
      <c r="D44" s="7">
        <f t="shared" si="1"/>
        <v>-2.2999999999999972</v>
      </c>
      <c r="E44" s="7">
        <f t="shared" si="2"/>
        <v>49.925000000000011</v>
      </c>
    </row>
    <row r="45" spans="2:5" x14ac:dyDescent="0.25">
      <c r="B45" s="2">
        <v>43405</v>
      </c>
      <c r="C45" s="7">
        <v>48.2</v>
      </c>
      <c r="D45" s="7">
        <f t="shared" si="1"/>
        <v>-1</v>
      </c>
      <c r="E45" s="7">
        <f t="shared" si="2"/>
        <v>49.608333333333341</v>
      </c>
    </row>
    <row r="46" spans="2:5" x14ac:dyDescent="0.25">
      <c r="B46" s="2">
        <v>43435</v>
      </c>
      <c r="C46" s="7">
        <v>46.8</v>
      </c>
      <c r="D46" s="7">
        <f t="shared" si="1"/>
        <v>-1.4000000000000057</v>
      </c>
      <c r="E46" s="7">
        <f t="shared" si="2"/>
        <v>49.349999999999994</v>
      </c>
    </row>
    <row r="47" spans="2:5" x14ac:dyDescent="0.25">
      <c r="B47" s="2">
        <v>43466</v>
      </c>
      <c r="C47" s="7">
        <v>47.9</v>
      </c>
      <c r="D47" s="7">
        <f t="shared" si="1"/>
        <v>1.1000000000000014</v>
      </c>
      <c r="E47" s="7">
        <f t="shared" si="2"/>
        <v>49.133333333333326</v>
      </c>
    </row>
    <row r="48" spans="2:5" x14ac:dyDescent="0.25">
      <c r="B48" s="2">
        <v>43497</v>
      </c>
      <c r="C48" s="7">
        <v>47.6</v>
      </c>
      <c r="D48" s="7">
        <f t="shared" si="1"/>
        <v>-0.29999999999999716</v>
      </c>
      <c r="E48" s="7">
        <f t="shared" si="2"/>
        <v>48.941666666666663</v>
      </c>
    </row>
    <row r="49" spans="2:5" x14ac:dyDescent="0.25">
      <c r="B49" s="2">
        <v>43525</v>
      </c>
      <c r="C49" s="7">
        <v>47.2</v>
      </c>
      <c r="D49" s="7">
        <f t="shared" si="1"/>
        <v>-0.39999999999999858</v>
      </c>
      <c r="E49" s="7">
        <f t="shared" si="2"/>
        <v>48.75</v>
      </c>
    </row>
    <row r="50" spans="2:5" x14ac:dyDescent="0.25">
      <c r="B50" s="2">
        <v>43556</v>
      </c>
      <c r="C50" s="7">
        <v>49.4</v>
      </c>
      <c r="D50" s="7">
        <f t="shared" si="1"/>
        <v>2.1999999999999957</v>
      </c>
      <c r="E50" s="7">
        <f t="shared" si="2"/>
        <v>48.816666666666663</v>
      </c>
    </row>
    <row r="51" spans="2:5" x14ac:dyDescent="0.25">
      <c r="B51" s="2">
        <v>43586</v>
      </c>
      <c r="C51" s="7">
        <v>48.8</v>
      </c>
      <c r="D51" s="7">
        <f t="shared" si="1"/>
        <v>-0.60000000000000142</v>
      </c>
      <c r="E51" s="7">
        <f t="shared" si="2"/>
        <v>48.916666666666664</v>
      </c>
    </row>
    <row r="52" spans="2:5" x14ac:dyDescent="0.25">
      <c r="B52" s="2">
        <v>43617</v>
      </c>
      <c r="C52" s="7">
        <v>47.8</v>
      </c>
      <c r="D52" s="7">
        <f t="shared" si="1"/>
        <v>-1</v>
      </c>
      <c r="E52" s="7">
        <f t="shared" si="2"/>
        <v>48.774999999999999</v>
      </c>
    </row>
    <row r="53" spans="2:5" x14ac:dyDescent="0.25">
      <c r="B53" s="2">
        <v>43647</v>
      </c>
      <c r="C53" s="7">
        <v>47.6</v>
      </c>
      <c r="D53" s="7">
        <f t="shared" si="1"/>
        <v>-0.19999999999999574</v>
      </c>
      <c r="E53" s="7">
        <f t="shared" si="2"/>
        <v>48.6</v>
      </c>
    </row>
    <row r="54" spans="2:5" x14ac:dyDescent="0.25">
      <c r="B54" s="2">
        <v>43678</v>
      </c>
      <c r="C54" s="7">
        <v>47.4</v>
      </c>
      <c r="D54" s="7">
        <f t="shared" si="1"/>
        <v>-0.20000000000000284</v>
      </c>
      <c r="E54" s="7">
        <f t="shared" si="2"/>
        <v>48.283333333333331</v>
      </c>
    </row>
    <row r="55" spans="2:5" x14ac:dyDescent="0.25">
      <c r="B55" s="2">
        <v>43709</v>
      </c>
      <c r="C55" s="7">
        <v>47.9</v>
      </c>
      <c r="D55" s="7">
        <f t="shared" si="1"/>
        <v>0.5</v>
      </c>
      <c r="E55" s="7">
        <f t="shared" si="2"/>
        <v>47.983333333333327</v>
      </c>
    </row>
    <row r="56" spans="2:5" x14ac:dyDescent="0.25">
      <c r="B56" s="2">
        <v>43739</v>
      </c>
      <c r="C56" s="7">
        <v>49.3</v>
      </c>
      <c r="D56" s="7">
        <f t="shared" si="1"/>
        <v>1.3999999999999986</v>
      </c>
      <c r="E56" s="7">
        <f t="shared" si="2"/>
        <v>47.991666666666667</v>
      </c>
    </row>
    <row r="57" spans="2:5" x14ac:dyDescent="0.25">
      <c r="B57" s="2">
        <v>43770</v>
      </c>
      <c r="C57" s="7">
        <v>49.5</v>
      </c>
      <c r="D57" s="7">
        <f t="shared" si="1"/>
        <v>0.20000000000000284</v>
      </c>
      <c r="E57" s="7">
        <f t="shared" si="2"/>
        <v>48.099999999999994</v>
      </c>
    </row>
    <row r="58" spans="2:5" x14ac:dyDescent="0.25">
      <c r="B58" s="2">
        <v>43800</v>
      </c>
      <c r="C58" s="7">
        <v>50</v>
      </c>
      <c r="D58" s="7">
        <f>C58-C57</f>
        <v>0.5</v>
      </c>
      <c r="E58" s="7">
        <f>IF(ROW(A58)&lt;13,"",AVERAGEIFS($C$2:$C$5000,$B$2:$B$5000,"&gt;"&amp;EDATE(B58,-12),$B$2:$B$5000,"&lt;="&amp;B58))</f>
        <v>48.366666666666667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C593C-A128-4FC0-839E-E3F609A3889B}">
  <sheetPr codeName="Sheet27"/>
  <dimension ref="A1:G94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41000</v>
      </c>
      <c r="C2" s="7">
        <v>56.3</v>
      </c>
      <c r="E2" s="7" t="str">
        <f t="shared" ref="E2:E33" si="0">IF(ROW(A2)&lt;13,"",AVERAGEIFS($C$2:$C$5000,$B$2:$B$5000,"&gt;"&amp;EDATE(B2,-12),$B$2:$B$5000,"&lt;="&amp;B2))</f>
        <v/>
      </c>
      <c r="F2" s="13">
        <f>INDEX(Mexico[% Change],ROWS(Mexico[% Change]),1)</f>
        <v>-0.89999999999999858</v>
      </c>
      <c r="G2" s="44">
        <f>INDEX(Mexico[12 Mth Rolling Avg.],ROWS(Mexico[12 Mth Rolling Avg.]),1)</f>
        <v>49.666666666666679</v>
      </c>
    </row>
    <row r="3" spans="1:7" x14ac:dyDescent="0.25">
      <c r="A3" t="s">
        <v>27</v>
      </c>
      <c r="B3" s="2">
        <v>41030</v>
      </c>
      <c r="C3" s="7">
        <v>55.2</v>
      </c>
      <c r="D3" s="7">
        <f>C3-C2</f>
        <v>-1.0999999999999943</v>
      </c>
      <c r="E3" s="7" t="str">
        <f t="shared" si="0"/>
        <v/>
      </c>
    </row>
    <row r="4" spans="1:7" x14ac:dyDescent="0.25">
      <c r="A4" t="s">
        <v>27</v>
      </c>
      <c r="B4" s="2">
        <v>41061</v>
      </c>
      <c r="C4" s="7">
        <v>55.9</v>
      </c>
      <c r="D4" s="7">
        <f t="shared" ref="D4:D67" si="1">C4-C3</f>
        <v>0.69999999999999574</v>
      </c>
      <c r="E4" s="7" t="str">
        <f t="shared" si="0"/>
        <v/>
      </c>
    </row>
    <row r="5" spans="1:7" x14ac:dyDescent="0.25">
      <c r="A5" t="s">
        <v>27</v>
      </c>
      <c r="B5" s="2">
        <v>41091</v>
      </c>
      <c r="C5" s="7">
        <v>55.2</v>
      </c>
      <c r="D5" s="7">
        <f t="shared" si="1"/>
        <v>-0.69999999999999574</v>
      </c>
      <c r="E5" s="7" t="str">
        <f t="shared" si="0"/>
        <v/>
      </c>
    </row>
    <row r="6" spans="1:7" x14ac:dyDescent="0.25">
      <c r="A6" t="s">
        <v>27</v>
      </c>
      <c r="B6" s="2">
        <v>41122</v>
      </c>
      <c r="C6" s="7">
        <v>55.1</v>
      </c>
      <c r="D6" s="7">
        <f t="shared" si="1"/>
        <v>-0.10000000000000142</v>
      </c>
      <c r="E6" s="7" t="str">
        <f t="shared" si="0"/>
        <v/>
      </c>
    </row>
    <row r="7" spans="1:7" x14ac:dyDescent="0.25">
      <c r="A7" t="s">
        <v>27</v>
      </c>
      <c r="B7" s="2">
        <v>41153</v>
      </c>
      <c r="C7" s="7">
        <v>54.4</v>
      </c>
      <c r="D7" s="7">
        <f t="shared" si="1"/>
        <v>-0.70000000000000284</v>
      </c>
      <c r="E7" s="7" t="str">
        <f t="shared" si="0"/>
        <v/>
      </c>
    </row>
    <row r="8" spans="1:7" x14ac:dyDescent="0.25">
      <c r="A8" t="s">
        <v>27</v>
      </c>
      <c r="B8" s="2">
        <v>44154</v>
      </c>
      <c r="C8" s="7">
        <v>48</v>
      </c>
      <c r="D8" s="7">
        <f t="shared" si="1"/>
        <v>-6.3999999999999986</v>
      </c>
      <c r="E8" s="7" t="str">
        <f t="shared" si="0"/>
        <v/>
      </c>
    </row>
    <row r="9" spans="1:7" x14ac:dyDescent="0.25">
      <c r="B9" s="2">
        <v>41214</v>
      </c>
      <c r="C9" s="7">
        <v>55.6</v>
      </c>
      <c r="D9" s="7">
        <f t="shared" si="1"/>
        <v>7.6000000000000014</v>
      </c>
      <c r="E9" s="7" t="str">
        <f t="shared" si="0"/>
        <v/>
      </c>
    </row>
    <row r="10" spans="1:7" x14ac:dyDescent="0.25">
      <c r="B10" s="2">
        <v>41244</v>
      </c>
      <c r="C10" s="7">
        <v>57.1</v>
      </c>
      <c r="D10" s="7">
        <f t="shared" si="1"/>
        <v>1.5</v>
      </c>
      <c r="E10" s="7" t="str">
        <f t="shared" si="0"/>
        <v/>
      </c>
    </row>
    <row r="11" spans="1:7" x14ac:dyDescent="0.25">
      <c r="B11" s="2">
        <v>41275</v>
      </c>
      <c r="C11" s="7">
        <v>55</v>
      </c>
      <c r="D11" s="7">
        <f t="shared" si="1"/>
        <v>-2.1000000000000014</v>
      </c>
      <c r="E11" s="7" t="str">
        <f t="shared" si="0"/>
        <v/>
      </c>
    </row>
    <row r="12" spans="1:7" x14ac:dyDescent="0.25">
      <c r="B12" s="2">
        <v>41306</v>
      </c>
      <c r="C12" s="7">
        <v>53.4</v>
      </c>
      <c r="D12" s="7">
        <f t="shared" si="1"/>
        <v>-1.6000000000000014</v>
      </c>
      <c r="E12" s="7" t="str">
        <f t="shared" si="0"/>
        <v/>
      </c>
    </row>
    <row r="13" spans="1:7" x14ac:dyDescent="0.25">
      <c r="B13" s="2">
        <v>41334</v>
      </c>
      <c r="C13" s="7">
        <v>52.2</v>
      </c>
      <c r="D13" s="7">
        <f t="shared" si="1"/>
        <v>-1.1999999999999957</v>
      </c>
      <c r="E13" s="7">
        <f t="shared" si="0"/>
        <v>55.036363636363646</v>
      </c>
    </row>
    <row r="14" spans="1:7" x14ac:dyDescent="0.25">
      <c r="B14" s="2">
        <v>41365</v>
      </c>
      <c r="C14" s="7">
        <v>51.7</v>
      </c>
      <c r="D14" s="7">
        <f t="shared" si="1"/>
        <v>-0.5</v>
      </c>
      <c r="E14" s="7">
        <f t="shared" si="0"/>
        <v>54.618181818181824</v>
      </c>
    </row>
    <row r="15" spans="1:7" x14ac:dyDescent="0.25">
      <c r="B15" s="2">
        <v>41395</v>
      </c>
      <c r="C15" s="7">
        <v>51.7</v>
      </c>
      <c r="D15" s="7">
        <f t="shared" si="1"/>
        <v>0</v>
      </c>
      <c r="E15" s="7">
        <f t="shared" si="0"/>
        <v>54.300000000000004</v>
      </c>
    </row>
    <row r="16" spans="1:7" x14ac:dyDescent="0.25">
      <c r="B16" s="2">
        <v>41426</v>
      </c>
      <c r="C16" s="7">
        <v>51.3</v>
      </c>
      <c r="D16" s="7">
        <f t="shared" si="1"/>
        <v>-0.40000000000000568</v>
      </c>
      <c r="E16" s="7">
        <f t="shared" si="0"/>
        <v>53.881818181818176</v>
      </c>
    </row>
    <row r="17" spans="2:5" x14ac:dyDescent="0.25">
      <c r="B17" s="2">
        <v>41456</v>
      </c>
      <c r="C17" s="7">
        <v>49.7</v>
      </c>
      <c r="D17" s="7">
        <f t="shared" si="1"/>
        <v>-1.5999999999999943</v>
      </c>
      <c r="E17" s="7">
        <f t="shared" si="0"/>
        <v>53.381818181818176</v>
      </c>
    </row>
    <row r="18" spans="2:5" x14ac:dyDescent="0.25">
      <c r="B18" s="2">
        <v>41487</v>
      </c>
      <c r="C18" s="7">
        <v>50.8</v>
      </c>
      <c r="D18" s="7">
        <f t="shared" si="1"/>
        <v>1.0999999999999943</v>
      </c>
      <c r="E18" s="7">
        <f t="shared" si="0"/>
        <v>52.990909090909092</v>
      </c>
    </row>
    <row r="19" spans="2:5" x14ac:dyDescent="0.25">
      <c r="B19" s="2">
        <v>41518</v>
      </c>
      <c r="C19" s="7">
        <v>50</v>
      </c>
      <c r="D19" s="7">
        <f t="shared" si="1"/>
        <v>-0.79999999999999716</v>
      </c>
      <c r="E19" s="7">
        <f t="shared" si="0"/>
        <v>52.590909090909093</v>
      </c>
    </row>
    <row r="20" spans="2:5" x14ac:dyDescent="0.25">
      <c r="B20" s="2">
        <v>41548</v>
      </c>
      <c r="C20" s="7">
        <v>50.2</v>
      </c>
      <c r="D20" s="7">
        <f t="shared" si="1"/>
        <v>0.20000000000000284</v>
      </c>
      <c r="E20" s="7">
        <f t="shared" si="0"/>
        <v>52.391666666666673</v>
      </c>
    </row>
    <row r="21" spans="2:5" x14ac:dyDescent="0.25">
      <c r="B21" s="2">
        <v>41579</v>
      </c>
      <c r="C21" s="7">
        <v>51.9</v>
      </c>
      <c r="D21" s="7">
        <f t="shared" si="1"/>
        <v>1.6999999999999957</v>
      </c>
      <c r="E21" s="7">
        <f t="shared" si="0"/>
        <v>52.083333333333336</v>
      </c>
    </row>
    <row r="22" spans="2:5" x14ac:dyDescent="0.25">
      <c r="B22" s="2">
        <v>41609</v>
      </c>
      <c r="C22" s="7">
        <v>52.6</v>
      </c>
      <c r="D22" s="7">
        <f t="shared" si="1"/>
        <v>0.70000000000000284</v>
      </c>
      <c r="E22" s="7">
        <f t="shared" si="0"/>
        <v>51.708333333333336</v>
      </c>
    </row>
    <row r="23" spans="2:5" x14ac:dyDescent="0.25">
      <c r="B23" s="2">
        <v>41640</v>
      </c>
      <c r="C23" s="7">
        <v>54</v>
      </c>
      <c r="D23" s="7">
        <f t="shared" si="1"/>
        <v>1.3999999999999986</v>
      </c>
      <c r="E23" s="7">
        <f t="shared" si="0"/>
        <v>51.625</v>
      </c>
    </row>
    <row r="24" spans="2:5" x14ac:dyDescent="0.25">
      <c r="B24" s="2">
        <v>41671</v>
      </c>
      <c r="C24" s="7">
        <v>52</v>
      </c>
      <c r="D24" s="7">
        <f t="shared" si="1"/>
        <v>-2</v>
      </c>
      <c r="E24" s="7">
        <f t="shared" si="0"/>
        <v>51.508333333333333</v>
      </c>
    </row>
    <row r="25" spans="2:5" x14ac:dyDescent="0.25">
      <c r="B25" s="2">
        <v>41699</v>
      </c>
      <c r="C25" s="7">
        <v>51.7</v>
      </c>
      <c r="D25" s="7">
        <f t="shared" si="1"/>
        <v>-0.29999999999999716</v>
      </c>
      <c r="E25" s="7">
        <f t="shared" si="0"/>
        <v>51.466666666666669</v>
      </c>
    </row>
    <row r="26" spans="2:5" x14ac:dyDescent="0.25">
      <c r="B26" s="2">
        <v>41730</v>
      </c>
      <c r="C26" s="7">
        <v>51.8</v>
      </c>
      <c r="D26" s="7">
        <f t="shared" si="1"/>
        <v>9.9999999999994316E-2</v>
      </c>
      <c r="E26" s="7">
        <f t="shared" si="0"/>
        <v>51.475000000000001</v>
      </c>
    </row>
    <row r="27" spans="2:5" x14ac:dyDescent="0.25">
      <c r="B27" s="2">
        <v>41760</v>
      </c>
      <c r="C27" s="7">
        <v>51.9</v>
      </c>
      <c r="D27" s="7">
        <f t="shared" si="1"/>
        <v>0.10000000000000142</v>
      </c>
      <c r="E27" s="7">
        <f t="shared" si="0"/>
        <v>51.491666666666667</v>
      </c>
    </row>
    <row r="28" spans="2:5" x14ac:dyDescent="0.25">
      <c r="B28" s="2">
        <v>41791</v>
      </c>
      <c r="C28" s="7">
        <v>51.8</v>
      </c>
      <c r="D28" s="7">
        <f t="shared" si="1"/>
        <v>-0.10000000000000142</v>
      </c>
      <c r="E28" s="7">
        <f t="shared" si="0"/>
        <v>51.533333333333324</v>
      </c>
    </row>
    <row r="29" spans="2:5" x14ac:dyDescent="0.25">
      <c r="B29" s="2">
        <v>41821</v>
      </c>
      <c r="C29" s="7">
        <v>51.5</v>
      </c>
      <c r="D29" s="7">
        <f t="shared" si="1"/>
        <v>-0.29999999999999716</v>
      </c>
      <c r="E29" s="7">
        <f t="shared" si="0"/>
        <v>51.68333333333333</v>
      </c>
    </row>
    <row r="30" spans="2:5" x14ac:dyDescent="0.25">
      <c r="B30" s="2">
        <v>41852</v>
      </c>
      <c r="C30" s="7">
        <v>52.1</v>
      </c>
      <c r="D30" s="7">
        <f t="shared" si="1"/>
        <v>0.60000000000000142</v>
      </c>
      <c r="E30" s="7">
        <f t="shared" si="0"/>
        <v>51.791666666666664</v>
      </c>
    </row>
    <row r="31" spans="2:5" x14ac:dyDescent="0.25">
      <c r="B31" s="2">
        <v>41883</v>
      </c>
      <c r="C31" s="7">
        <v>52.6</v>
      </c>
      <c r="D31" s="7">
        <f t="shared" si="1"/>
        <v>0.5</v>
      </c>
      <c r="E31" s="7">
        <f t="shared" si="0"/>
        <v>52.008333333333333</v>
      </c>
    </row>
    <row r="32" spans="2:5" x14ac:dyDescent="0.25">
      <c r="B32" s="2">
        <v>41913</v>
      </c>
      <c r="C32" s="7">
        <v>53.3</v>
      </c>
      <c r="D32" s="7">
        <f t="shared" si="1"/>
        <v>0.69999999999999574</v>
      </c>
      <c r="E32" s="7">
        <f t="shared" si="0"/>
        <v>52.266666666666659</v>
      </c>
    </row>
    <row r="33" spans="2:5" x14ac:dyDescent="0.25">
      <c r="B33" s="2">
        <v>41944</v>
      </c>
      <c r="C33" s="7">
        <v>54.3</v>
      </c>
      <c r="D33" s="7">
        <f t="shared" si="1"/>
        <v>1</v>
      </c>
      <c r="E33" s="7">
        <f t="shared" si="0"/>
        <v>52.466666666666661</v>
      </c>
    </row>
    <row r="34" spans="2:5" x14ac:dyDescent="0.25">
      <c r="B34" s="2">
        <v>41974</v>
      </c>
      <c r="C34" s="7">
        <v>55.3</v>
      </c>
      <c r="D34" s="7">
        <f t="shared" si="1"/>
        <v>1</v>
      </c>
      <c r="E34" s="7">
        <f t="shared" ref="E34:E65" si="2">IF(ROW(A34)&lt;13,"",AVERAGEIFS($C$2:$C$5000,$B$2:$B$5000,"&gt;"&amp;EDATE(B34,-12),$B$2:$B$5000,"&lt;="&amp;B34))</f>
        <v>52.691666666666663</v>
      </c>
    </row>
    <row r="35" spans="2:5" x14ac:dyDescent="0.25">
      <c r="B35" s="2">
        <v>42005</v>
      </c>
      <c r="C35" s="7">
        <v>55.6</v>
      </c>
      <c r="D35" s="7">
        <f t="shared" si="1"/>
        <v>0.30000000000000426</v>
      </c>
      <c r="E35" s="7">
        <f t="shared" si="2"/>
        <v>52.824999999999996</v>
      </c>
    </row>
    <row r="36" spans="2:5" x14ac:dyDescent="0.25">
      <c r="B36" s="2">
        <v>42036</v>
      </c>
      <c r="C36" s="7">
        <v>54.4</v>
      </c>
      <c r="D36" s="7">
        <f t="shared" si="1"/>
        <v>-1.2000000000000028</v>
      </c>
      <c r="E36" s="7">
        <f t="shared" si="2"/>
        <v>53.025000000000006</v>
      </c>
    </row>
    <row r="37" spans="2:5" x14ac:dyDescent="0.25">
      <c r="B37" s="2">
        <v>42064</v>
      </c>
      <c r="C37" s="7">
        <v>53.8</v>
      </c>
      <c r="D37" s="7">
        <f t="shared" si="1"/>
        <v>-0.60000000000000142</v>
      </c>
      <c r="E37" s="7">
        <f t="shared" si="2"/>
        <v>53.199999999999996</v>
      </c>
    </row>
    <row r="38" spans="2:5" x14ac:dyDescent="0.25">
      <c r="B38" s="2">
        <v>42095</v>
      </c>
      <c r="C38" s="7">
        <v>53.8</v>
      </c>
      <c r="D38" s="7">
        <f t="shared" si="1"/>
        <v>0</v>
      </c>
      <c r="E38" s="7">
        <f t="shared" si="2"/>
        <v>53.366666666666667</v>
      </c>
    </row>
    <row r="39" spans="2:5" x14ac:dyDescent="0.25">
      <c r="B39" s="2">
        <v>42125</v>
      </c>
      <c r="C39" s="7">
        <v>53.3</v>
      </c>
      <c r="D39" s="7">
        <f t="shared" si="1"/>
        <v>-0.5</v>
      </c>
      <c r="E39" s="7">
        <f t="shared" si="2"/>
        <v>53.483333333333327</v>
      </c>
    </row>
    <row r="40" spans="2:5" x14ac:dyDescent="0.25">
      <c r="B40" s="2">
        <v>42156</v>
      </c>
      <c r="C40" s="7">
        <v>52</v>
      </c>
      <c r="D40" s="7">
        <f t="shared" si="1"/>
        <v>-1.2999999999999972</v>
      </c>
      <c r="E40" s="7">
        <f t="shared" si="2"/>
        <v>53.5</v>
      </c>
    </row>
    <row r="41" spans="2:5" x14ac:dyDescent="0.25">
      <c r="B41" s="2">
        <v>42186</v>
      </c>
      <c r="C41" s="7">
        <v>52.9</v>
      </c>
      <c r="D41" s="7">
        <f t="shared" si="1"/>
        <v>0.89999999999999858</v>
      </c>
      <c r="E41" s="7">
        <f t="shared" si="2"/>
        <v>53.616666666666667</v>
      </c>
    </row>
    <row r="42" spans="2:5" x14ac:dyDescent="0.25">
      <c r="B42" s="2">
        <v>42217</v>
      </c>
      <c r="C42" s="7">
        <v>52.4</v>
      </c>
      <c r="D42" s="7">
        <f t="shared" si="1"/>
        <v>-0.5</v>
      </c>
      <c r="E42" s="7">
        <f t="shared" si="2"/>
        <v>53.641666666666673</v>
      </c>
    </row>
    <row r="43" spans="2:5" x14ac:dyDescent="0.25">
      <c r="B43" s="2">
        <v>42248</v>
      </c>
      <c r="C43" s="7">
        <v>52.1</v>
      </c>
      <c r="D43" s="7">
        <f t="shared" si="1"/>
        <v>-0.29999999999999716</v>
      </c>
      <c r="E43" s="7">
        <f t="shared" si="2"/>
        <v>53.6</v>
      </c>
    </row>
    <row r="44" spans="2:5" x14ac:dyDescent="0.25">
      <c r="B44" s="2">
        <v>42278</v>
      </c>
      <c r="C44" s="7">
        <v>53</v>
      </c>
      <c r="D44" s="7">
        <f t="shared" si="1"/>
        <v>0.89999999999999858</v>
      </c>
      <c r="E44" s="7">
        <f t="shared" si="2"/>
        <v>53.574999999999996</v>
      </c>
    </row>
    <row r="45" spans="2:5" x14ac:dyDescent="0.25">
      <c r="B45" s="2">
        <v>42309</v>
      </c>
      <c r="C45" s="7">
        <v>53</v>
      </c>
      <c r="D45" s="7">
        <f t="shared" si="1"/>
        <v>0</v>
      </c>
      <c r="E45" s="7">
        <f t="shared" si="2"/>
        <v>53.466666666666669</v>
      </c>
    </row>
    <row r="46" spans="2:5" x14ac:dyDescent="0.25">
      <c r="B46" s="2">
        <v>42339</v>
      </c>
      <c r="C46" s="7">
        <v>52.4</v>
      </c>
      <c r="D46" s="7">
        <f t="shared" si="1"/>
        <v>-0.60000000000000142</v>
      </c>
      <c r="E46" s="7">
        <f t="shared" si="2"/>
        <v>53.224999999999994</v>
      </c>
    </row>
    <row r="47" spans="2:5" x14ac:dyDescent="0.25">
      <c r="B47" s="2">
        <v>42370</v>
      </c>
      <c r="C47" s="7">
        <v>52.2</v>
      </c>
      <c r="D47" s="7">
        <f t="shared" si="1"/>
        <v>-0.19999999999999574</v>
      </c>
      <c r="E47" s="7">
        <f t="shared" si="2"/>
        <v>52.94166666666667</v>
      </c>
    </row>
    <row r="48" spans="2:5" x14ac:dyDescent="0.25">
      <c r="B48" s="2">
        <v>42401</v>
      </c>
      <c r="C48" s="7">
        <v>53.1</v>
      </c>
      <c r="D48" s="7">
        <f t="shared" si="1"/>
        <v>0.89999999999999858</v>
      </c>
      <c r="E48" s="7">
        <f t="shared" si="2"/>
        <v>52.833333333333336</v>
      </c>
    </row>
    <row r="49" spans="2:5" x14ac:dyDescent="0.25">
      <c r="B49" s="2">
        <v>42430</v>
      </c>
      <c r="C49" s="7">
        <v>53.2</v>
      </c>
      <c r="D49" s="7">
        <f t="shared" si="1"/>
        <v>0.10000000000000142</v>
      </c>
      <c r="E49" s="7">
        <f t="shared" si="2"/>
        <v>52.783333333333339</v>
      </c>
    </row>
    <row r="50" spans="2:5" x14ac:dyDescent="0.25">
      <c r="B50" s="2">
        <v>42461</v>
      </c>
      <c r="C50" s="7">
        <v>52.4</v>
      </c>
      <c r="D50" s="7">
        <f t="shared" si="1"/>
        <v>-0.80000000000000426</v>
      </c>
      <c r="E50" s="7">
        <f t="shared" si="2"/>
        <v>52.666666666666664</v>
      </c>
    </row>
    <row r="51" spans="2:5" x14ac:dyDescent="0.25">
      <c r="B51" s="2">
        <v>42491</v>
      </c>
      <c r="C51" s="7">
        <v>53.6</v>
      </c>
      <c r="D51" s="7">
        <f t="shared" si="1"/>
        <v>1.2000000000000028</v>
      </c>
      <c r="E51" s="7">
        <f t="shared" si="2"/>
        <v>52.691666666666663</v>
      </c>
    </row>
    <row r="52" spans="2:5" x14ac:dyDescent="0.25">
      <c r="B52" s="2">
        <v>42522</v>
      </c>
      <c r="C52" s="7">
        <v>51.1</v>
      </c>
      <c r="D52" s="7">
        <f t="shared" si="1"/>
        <v>-2.5</v>
      </c>
      <c r="E52" s="7">
        <f t="shared" si="2"/>
        <v>52.616666666666667</v>
      </c>
    </row>
    <row r="53" spans="2:5" x14ac:dyDescent="0.25">
      <c r="B53" s="2">
        <v>42552</v>
      </c>
      <c r="C53" s="7">
        <v>50.6</v>
      </c>
      <c r="D53" s="7">
        <f t="shared" si="1"/>
        <v>-0.5</v>
      </c>
      <c r="E53" s="7">
        <f t="shared" si="2"/>
        <v>52.425000000000004</v>
      </c>
    </row>
    <row r="54" spans="2:5" x14ac:dyDescent="0.25">
      <c r="B54" s="2">
        <v>42583</v>
      </c>
      <c r="C54" s="7">
        <v>50.9</v>
      </c>
      <c r="D54" s="7">
        <f t="shared" si="1"/>
        <v>0.29999999999999716</v>
      </c>
      <c r="E54" s="7">
        <f t="shared" si="2"/>
        <v>52.300000000000004</v>
      </c>
    </row>
    <row r="55" spans="2:5" x14ac:dyDescent="0.25">
      <c r="B55" s="2">
        <v>42614</v>
      </c>
      <c r="C55" s="7">
        <v>51.9</v>
      </c>
      <c r="D55" s="7">
        <f t="shared" si="1"/>
        <v>1</v>
      </c>
      <c r="E55" s="7">
        <f t="shared" si="2"/>
        <v>52.283333333333331</v>
      </c>
    </row>
    <row r="56" spans="2:5" x14ac:dyDescent="0.25">
      <c r="B56" s="2">
        <v>42644</v>
      </c>
      <c r="C56" s="7">
        <v>51.8</v>
      </c>
      <c r="D56" s="7">
        <f t="shared" si="1"/>
        <v>-0.10000000000000142</v>
      </c>
      <c r="E56" s="7">
        <f t="shared" si="2"/>
        <v>52.183333333333337</v>
      </c>
    </row>
    <row r="57" spans="2:5" x14ac:dyDescent="0.25">
      <c r="B57" s="2">
        <v>42675</v>
      </c>
      <c r="C57" s="7">
        <v>51.1</v>
      </c>
      <c r="D57" s="7">
        <f t="shared" si="1"/>
        <v>-0.69999999999999574</v>
      </c>
      <c r="E57" s="7">
        <f t="shared" si="2"/>
        <v>52.024999999999999</v>
      </c>
    </row>
    <row r="58" spans="2:5" x14ac:dyDescent="0.25">
      <c r="B58" s="2">
        <v>42705</v>
      </c>
      <c r="C58" s="7">
        <v>50.2</v>
      </c>
      <c r="D58" s="7">
        <f t="shared" si="1"/>
        <v>-0.89999999999999858</v>
      </c>
      <c r="E58" s="7">
        <f t="shared" si="2"/>
        <v>51.841666666666669</v>
      </c>
    </row>
    <row r="59" spans="2:5" x14ac:dyDescent="0.25">
      <c r="B59" s="2">
        <v>42736</v>
      </c>
      <c r="C59" s="7">
        <v>50.8</v>
      </c>
      <c r="D59" s="7">
        <f t="shared" si="1"/>
        <v>0.59999999999999432</v>
      </c>
      <c r="E59" s="7">
        <f t="shared" si="2"/>
        <v>51.725000000000001</v>
      </c>
    </row>
    <row r="60" spans="2:5" x14ac:dyDescent="0.25">
      <c r="B60" s="2">
        <v>42767</v>
      </c>
      <c r="C60" s="7">
        <v>50.6</v>
      </c>
      <c r="D60" s="7">
        <f t="shared" si="1"/>
        <v>-0.19999999999999574</v>
      </c>
      <c r="E60" s="7">
        <f t="shared" si="2"/>
        <v>51.516666666666659</v>
      </c>
    </row>
    <row r="61" spans="2:5" x14ac:dyDescent="0.25">
      <c r="B61" s="2">
        <v>42795</v>
      </c>
      <c r="C61" s="7">
        <v>51.5</v>
      </c>
      <c r="D61" s="7">
        <f t="shared" si="1"/>
        <v>0.89999999999999858</v>
      </c>
      <c r="E61" s="7">
        <f t="shared" si="2"/>
        <v>51.375</v>
      </c>
    </row>
    <row r="62" spans="2:5" x14ac:dyDescent="0.25">
      <c r="B62" s="2">
        <v>42826</v>
      </c>
      <c r="C62" s="7">
        <v>50.7</v>
      </c>
      <c r="D62" s="7">
        <f t="shared" si="1"/>
        <v>-0.79999999999999716</v>
      </c>
      <c r="E62" s="7">
        <f t="shared" si="2"/>
        <v>51.233333333333341</v>
      </c>
    </row>
    <row r="63" spans="2:5" x14ac:dyDescent="0.25">
      <c r="B63" s="2">
        <v>42856</v>
      </c>
      <c r="C63" s="7">
        <v>51.2</v>
      </c>
      <c r="D63" s="7">
        <f t="shared" si="1"/>
        <v>0.5</v>
      </c>
      <c r="E63" s="7">
        <f t="shared" si="2"/>
        <v>51.033333333333339</v>
      </c>
    </row>
    <row r="64" spans="2:5" x14ac:dyDescent="0.25">
      <c r="B64" s="2">
        <v>42887</v>
      </c>
      <c r="C64" s="7">
        <v>52.3</v>
      </c>
      <c r="D64" s="7">
        <f t="shared" si="1"/>
        <v>1.0999999999999943</v>
      </c>
      <c r="E64" s="7">
        <f t="shared" si="2"/>
        <v>51.133333333333333</v>
      </c>
    </row>
    <row r="65" spans="2:5" x14ac:dyDescent="0.25">
      <c r="B65" s="2">
        <v>42917</v>
      </c>
      <c r="C65" s="7">
        <v>51.2</v>
      </c>
      <c r="D65" s="7">
        <f t="shared" si="1"/>
        <v>-1.0999999999999943</v>
      </c>
      <c r="E65" s="7">
        <f t="shared" si="2"/>
        <v>51.183333333333337</v>
      </c>
    </row>
    <row r="66" spans="2:5" x14ac:dyDescent="0.25">
      <c r="B66" s="2">
        <v>42948</v>
      </c>
      <c r="C66" s="7">
        <v>52.2</v>
      </c>
      <c r="D66" s="7">
        <f t="shared" si="1"/>
        <v>1</v>
      </c>
      <c r="E66" s="7">
        <f t="shared" ref="E66:E93" si="3">IF(ROW(A66)&lt;13,"",AVERAGEIFS($C$2:$C$5000,$B$2:$B$5000,"&gt;"&amp;EDATE(B66,-12),$B$2:$B$5000,"&lt;="&amp;B66))</f>
        <v>51.291666666666679</v>
      </c>
    </row>
    <row r="67" spans="2:5" x14ac:dyDescent="0.25">
      <c r="B67" s="2">
        <v>42979</v>
      </c>
      <c r="C67" s="7">
        <v>52.8</v>
      </c>
      <c r="D67" s="7">
        <f t="shared" si="1"/>
        <v>0.59999999999999432</v>
      </c>
      <c r="E67" s="7">
        <f t="shared" si="3"/>
        <v>51.366666666666667</v>
      </c>
    </row>
    <row r="68" spans="2:5" x14ac:dyDescent="0.25">
      <c r="B68" s="2">
        <v>43009</v>
      </c>
      <c r="C68" s="7">
        <v>49.2</v>
      </c>
      <c r="D68" s="7">
        <f t="shared" ref="D68:D93" si="4">C68-C67</f>
        <v>-3.5999999999999943</v>
      </c>
      <c r="E68" s="7">
        <f t="shared" si="3"/>
        <v>51.150000000000006</v>
      </c>
    </row>
    <row r="69" spans="2:5" x14ac:dyDescent="0.25">
      <c r="B69" s="2">
        <v>43040</v>
      </c>
      <c r="C69" s="7">
        <v>52.4</v>
      </c>
      <c r="D69" s="7">
        <f t="shared" si="4"/>
        <v>3.1999999999999957</v>
      </c>
      <c r="E69" s="7">
        <f t="shared" si="3"/>
        <v>51.258333333333333</v>
      </c>
    </row>
    <row r="70" spans="2:5" x14ac:dyDescent="0.25">
      <c r="B70" s="2">
        <v>43070</v>
      </c>
      <c r="C70" s="7">
        <v>51.7</v>
      </c>
      <c r="D70" s="7">
        <f t="shared" si="4"/>
        <v>-0.69999999999999574</v>
      </c>
      <c r="E70" s="7">
        <f t="shared" si="3"/>
        <v>51.383333333333333</v>
      </c>
    </row>
    <row r="71" spans="2:5" x14ac:dyDescent="0.25">
      <c r="B71" s="2">
        <v>43101</v>
      </c>
      <c r="C71" s="7">
        <v>52.6</v>
      </c>
      <c r="D71" s="7">
        <f t="shared" si="4"/>
        <v>0.89999999999999858</v>
      </c>
      <c r="E71" s="7">
        <f t="shared" si="3"/>
        <v>51.533333333333339</v>
      </c>
    </row>
    <row r="72" spans="2:5" x14ac:dyDescent="0.25">
      <c r="B72" s="2">
        <v>43132</v>
      </c>
      <c r="C72" s="7">
        <v>51.6</v>
      </c>
      <c r="D72" s="7">
        <f t="shared" si="4"/>
        <v>-1</v>
      </c>
      <c r="E72" s="7">
        <f t="shared" si="3"/>
        <v>51.616666666666667</v>
      </c>
    </row>
    <row r="73" spans="2:5" x14ac:dyDescent="0.25">
      <c r="B73" s="2">
        <v>43160</v>
      </c>
      <c r="C73" s="7">
        <v>52.4</v>
      </c>
      <c r="D73" s="7">
        <f t="shared" si="4"/>
        <v>0.79999999999999716</v>
      </c>
      <c r="E73" s="7">
        <f t="shared" si="3"/>
        <v>51.691666666666663</v>
      </c>
    </row>
    <row r="74" spans="2:5" x14ac:dyDescent="0.25">
      <c r="B74" s="2">
        <v>43191</v>
      </c>
      <c r="C74" s="7">
        <v>51.6</v>
      </c>
      <c r="D74" s="7">
        <f t="shared" si="4"/>
        <v>-0.79999999999999716</v>
      </c>
      <c r="E74" s="7">
        <f t="shared" si="3"/>
        <v>51.766666666666659</v>
      </c>
    </row>
    <row r="75" spans="2:5" x14ac:dyDescent="0.25">
      <c r="B75" s="2">
        <v>43221</v>
      </c>
      <c r="C75" s="7">
        <v>51</v>
      </c>
      <c r="D75" s="7">
        <f t="shared" si="4"/>
        <v>-0.60000000000000142</v>
      </c>
      <c r="E75" s="7">
        <f t="shared" si="3"/>
        <v>51.75</v>
      </c>
    </row>
    <row r="76" spans="2:5" x14ac:dyDescent="0.25">
      <c r="B76" s="2">
        <v>43252</v>
      </c>
      <c r="C76" s="7">
        <v>52.1</v>
      </c>
      <c r="D76" s="7">
        <f t="shared" si="4"/>
        <v>1.1000000000000014</v>
      </c>
      <c r="E76" s="7">
        <f t="shared" si="3"/>
        <v>51.733333333333327</v>
      </c>
    </row>
    <row r="77" spans="2:5" x14ac:dyDescent="0.25">
      <c r="B77" s="2">
        <v>43282</v>
      </c>
      <c r="C77" s="7">
        <v>52.1</v>
      </c>
      <c r="D77" s="7">
        <f t="shared" si="4"/>
        <v>0</v>
      </c>
      <c r="E77" s="7">
        <f t="shared" si="3"/>
        <v>51.808333333333337</v>
      </c>
    </row>
    <row r="78" spans="2:5" x14ac:dyDescent="0.25">
      <c r="B78" s="2">
        <v>43313</v>
      </c>
      <c r="C78" s="7">
        <v>50.7</v>
      </c>
      <c r="D78" s="7">
        <f t="shared" si="4"/>
        <v>-1.3999999999999986</v>
      </c>
      <c r="E78" s="7">
        <f t="shared" si="3"/>
        <v>51.683333333333344</v>
      </c>
    </row>
    <row r="79" spans="2:5" x14ac:dyDescent="0.25">
      <c r="B79" s="2">
        <v>43344</v>
      </c>
      <c r="C79" s="7">
        <v>51.7</v>
      </c>
      <c r="D79" s="7">
        <f t="shared" si="4"/>
        <v>1</v>
      </c>
      <c r="E79" s="7">
        <f t="shared" si="3"/>
        <v>51.591666666666676</v>
      </c>
    </row>
    <row r="80" spans="2:5" x14ac:dyDescent="0.25">
      <c r="B80" s="2">
        <v>43374</v>
      </c>
      <c r="C80" s="7">
        <v>50.7</v>
      </c>
      <c r="D80" s="7">
        <f t="shared" si="4"/>
        <v>-1</v>
      </c>
      <c r="E80" s="7">
        <f t="shared" si="3"/>
        <v>51.716666666666676</v>
      </c>
    </row>
    <row r="81" spans="2:5" x14ac:dyDescent="0.25">
      <c r="B81" s="2">
        <v>43405</v>
      </c>
      <c r="C81" s="7">
        <v>49.7</v>
      </c>
      <c r="D81" s="7">
        <f t="shared" si="4"/>
        <v>-1</v>
      </c>
      <c r="E81" s="7">
        <f t="shared" si="3"/>
        <v>51.491666666666681</v>
      </c>
    </row>
    <row r="82" spans="2:5" x14ac:dyDescent="0.25">
      <c r="B82" s="2">
        <v>43435</v>
      </c>
      <c r="C82" s="7">
        <v>49.7</v>
      </c>
      <c r="D82" s="7">
        <f t="shared" si="4"/>
        <v>0</v>
      </c>
      <c r="E82" s="7">
        <f t="shared" si="3"/>
        <v>51.32500000000001</v>
      </c>
    </row>
    <row r="83" spans="2:5" x14ac:dyDescent="0.25">
      <c r="B83" s="2">
        <v>43466</v>
      </c>
      <c r="C83" s="7">
        <v>50.9</v>
      </c>
      <c r="D83" s="7">
        <f t="shared" si="4"/>
        <v>1.1999999999999957</v>
      </c>
      <c r="E83" s="7">
        <f t="shared" si="3"/>
        <v>51.183333333333337</v>
      </c>
    </row>
    <row r="84" spans="2:5" x14ac:dyDescent="0.25">
      <c r="B84" s="2">
        <v>43497</v>
      </c>
      <c r="C84" s="7">
        <v>52.6</v>
      </c>
      <c r="D84" s="7">
        <f t="shared" si="4"/>
        <v>1.7000000000000028</v>
      </c>
      <c r="E84" s="7">
        <f t="shared" si="3"/>
        <v>51.266666666666659</v>
      </c>
    </row>
    <row r="85" spans="2:5" x14ac:dyDescent="0.25">
      <c r="B85" s="2">
        <v>43525</v>
      </c>
      <c r="C85" s="7">
        <v>49.8</v>
      </c>
      <c r="D85" s="7">
        <f t="shared" si="4"/>
        <v>-2.8000000000000043</v>
      </c>
      <c r="E85" s="7">
        <f t="shared" si="3"/>
        <v>51.04999999999999</v>
      </c>
    </row>
    <row r="86" spans="2:5" x14ac:dyDescent="0.25">
      <c r="B86" s="2">
        <v>43556</v>
      </c>
      <c r="C86" s="7">
        <v>50.1</v>
      </c>
      <c r="D86" s="7">
        <f t="shared" si="4"/>
        <v>0.30000000000000426</v>
      </c>
      <c r="E86" s="7">
        <f t="shared" si="3"/>
        <v>50.92499999999999</v>
      </c>
    </row>
    <row r="87" spans="2:5" x14ac:dyDescent="0.25">
      <c r="B87" s="2">
        <v>43586</v>
      </c>
      <c r="C87" s="7">
        <v>50</v>
      </c>
      <c r="D87" s="7">
        <f t="shared" si="4"/>
        <v>-0.10000000000000142</v>
      </c>
      <c r="E87" s="7">
        <f t="shared" si="3"/>
        <v>50.841666666666669</v>
      </c>
    </row>
    <row r="88" spans="2:5" x14ac:dyDescent="0.25">
      <c r="B88" s="2">
        <v>43617</v>
      </c>
      <c r="C88" s="7">
        <v>49.2</v>
      </c>
      <c r="D88" s="7">
        <f t="shared" si="4"/>
        <v>-0.79999999999999716</v>
      </c>
      <c r="E88" s="7">
        <f t="shared" si="3"/>
        <v>50.6</v>
      </c>
    </row>
    <row r="89" spans="2:5" x14ac:dyDescent="0.25">
      <c r="B89" s="2">
        <v>43647</v>
      </c>
      <c r="C89" s="7">
        <v>49.8</v>
      </c>
      <c r="D89" s="7">
        <f t="shared" si="4"/>
        <v>0.59999999999999432</v>
      </c>
      <c r="E89" s="7">
        <f t="shared" si="3"/>
        <v>50.408333333333331</v>
      </c>
    </row>
    <row r="90" spans="2:5" x14ac:dyDescent="0.25">
      <c r="B90" s="2">
        <v>43678</v>
      </c>
      <c r="C90" s="7">
        <v>49</v>
      </c>
      <c r="D90" s="7">
        <f t="shared" si="4"/>
        <v>-0.79999999999999716</v>
      </c>
      <c r="E90" s="7">
        <f t="shared" si="3"/>
        <v>50.266666666666673</v>
      </c>
    </row>
    <row r="91" spans="2:5" x14ac:dyDescent="0.25">
      <c r="B91" s="2">
        <v>43709</v>
      </c>
      <c r="C91" s="7">
        <v>49.1</v>
      </c>
      <c r="D91" s="7">
        <f t="shared" si="4"/>
        <v>0.10000000000000142</v>
      </c>
      <c r="E91" s="7">
        <f t="shared" si="3"/>
        <v>50.050000000000004</v>
      </c>
    </row>
    <row r="92" spans="2:5" x14ac:dyDescent="0.25">
      <c r="B92" s="2">
        <v>43739</v>
      </c>
      <c r="C92" s="7">
        <v>50.4</v>
      </c>
      <c r="D92" s="7">
        <f t="shared" si="4"/>
        <v>1.2999999999999972</v>
      </c>
      <c r="E92" s="7">
        <f t="shared" si="3"/>
        <v>50.024999999999999</v>
      </c>
    </row>
    <row r="93" spans="2:5" x14ac:dyDescent="0.25">
      <c r="B93" s="2">
        <v>43770</v>
      </c>
      <c r="C93" s="7">
        <v>48</v>
      </c>
      <c r="D93" s="7">
        <f t="shared" si="4"/>
        <v>-2.3999999999999986</v>
      </c>
      <c r="E93" s="7">
        <f t="shared" si="3"/>
        <v>49.883333333333333</v>
      </c>
    </row>
    <row r="94" spans="2:5" x14ac:dyDescent="0.25">
      <c r="B94" s="2">
        <v>43800</v>
      </c>
      <c r="C94" s="7">
        <v>47.1</v>
      </c>
      <c r="D94" s="7">
        <f>C94-C93</f>
        <v>-0.89999999999999858</v>
      </c>
      <c r="E94" s="7">
        <f>IF(ROW(A94)&lt;13,"",AVERAGEIFS($C$2:$C$5000,$B$2:$B$5000,"&gt;"&amp;EDATE(B94,-12),$B$2:$B$5000,"&lt;="&amp;B94))</f>
        <v>49.666666666666679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667E8-10FB-4911-ACBB-10DA07D97307}">
  <sheetPr codeName="Sheet28"/>
  <dimension ref="A1:G43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42552</v>
      </c>
      <c r="C2" s="7">
        <v>49.2</v>
      </c>
      <c r="E2" s="7" t="str">
        <f t="shared" ref="E2:E42" si="0">IF(ROW(A2)&lt;13,"",AVERAGEIFS($C$2:$C$5000,$B$2:$B$5000,"&gt;"&amp;EDATE(B2,-12),$B$2:$B$5000,"&lt;="&amp;B2))</f>
        <v/>
      </c>
      <c r="F2" s="13">
        <f>INDEX(Myanmar[% Change],ROWS(Myanmar[% Change]),1)</f>
        <v>-0.70000000000000284</v>
      </c>
      <c r="G2" s="44">
        <f>INDEX(Myanmar[12 Mth Rolling Avg.],ROWS(Myanmar[12 Mth Rolling Avg.]),1)</f>
        <v>52.741666666666674</v>
      </c>
    </row>
    <row r="3" spans="1:7" x14ac:dyDescent="0.25">
      <c r="A3" t="s">
        <v>28</v>
      </c>
      <c r="B3" s="2">
        <v>42583</v>
      </c>
      <c r="C3" s="7">
        <v>47.2</v>
      </c>
      <c r="D3" s="7">
        <f>C3-C2</f>
        <v>-2</v>
      </c>
      <c r="E3" s="7" t="str">
        <f t="shared" si="0"/>
        <v/>
      </c>
    </row>
    <row r="4" spans="1:7" x14ac:dyDescent="0.25">
      <c r="A4" t="s">
        <v>28</v>
      </c>
      <c r="B4" s="2">
        <v>42614</v>
      </c>
      <c r="C4" s="7">
        <v>48.1</v>
      </c>
      <c r="D4" s="7">
        <f t="shared" ref="D4:D42" si="1">C4-C3</f>
        <v>0.89999999999999858</v>
      </c>
      <c r="E4" s="7" t="str">
        <f t="shared" si="0"/>
        <v/>
      </c>
    </row>
    <row r="5" spans="1:7" x14ac:dyDescent="0.25">
      <c r="A5" t="s">
        <v>28</v>
      </c>
      <c r="B5" s="2">
        <v>42644</v>
      </c>
      <c r="C5" s="7">
        <v>49</v>
      </c>
      <c r="D5" s="7">
        <f t="shared" si="1"/>
        <v>0.89999999999999858</v>
      </c>
      <c r="E5" s="7" t="str">
        <f t="shared" si="0"/>
        <v/>
      </c>
    </row>
    <row r="6" spans="1:7" x14ac:dyDescent="0.25">
      <c r="A6" t="s">
        <v>28</v>
      </c>
      <c r="B6" s="2">
        <v>42675</v>
      </c>
      <c r="C6" s="7">
        <v>50.2</v>
      </c>
      <c r="D6" s="7">
        <f t="shared" si="1"/>
        <v>1.2000000000000028</v>
      </c>
      <c r="E6" s="7" t="str">
        <f t="shared" si="0"/>
        <v/>
      </c>
    </row>
    <row r="7" spans="1:7" x14ac:dyDescent="0.25">
      <c r="A7" t="s">
        <v>28</v>
      </c>
      <c r="B7" s="2">
        <v>42705</v>
      </c>
      <c r="C7" s="7">
        <v>49.4</v>
      </c>
      <c r="D7" s="7">
        <f t="shared" si="1"/>
        <v>-0.80000000000000426</v>
      </c>
      <c r="E7" s="7" t="str">
        <f t="shared" si="0"/>
        <v/>
      </c>
    </row>
    <row r="8" spans="1:7" x14ac:dyDescent="0.25">
      <c r="A8" t="s">
        <v>28</v>
      </c>
      <c r="B8" s="2">
        <v>44154</v>
      </c>
      <c r="C8" s="7">
        <v>52.7</v>
      </c>
      <c r="D8" s="7">
        <f t="shared" si="1"/>
        <v>3.3000000000000043</v>
      </c>
      <c r="E8" s="7" t="str">
        <f t="shared" si="0"/>
        <v/>
      </c>
    </row>
    <row r="9" spans="1:7" x14ac:dyDescent="0.25">
      <c r="B9" s="2">
        <v>42767</v>
      </c>
      <c r="C9" s="7">
        <v>51.9</v>
      </c>
      <c r="D9" s="7">
        <f t="shared" si="1"/>
        <v>-0.80000000000000426</v>
      </c>
      <c r="E9" s="7" t="str">
        <f t="shared" si="0"/>
        <v/>
      </c>
    </row>
    <row r="10" spans="1:7" x14ac:dyDescent="0.25">
      <c r="B10" s="2">
        <v>42795</v>
      </c>
      <c r="C10" s="7">
        <v>53.1</v>
      </c>
      <c r="D10" s="7">
        <f t="shared" si="1"/>
        <v>1.2000000000000028</v>
      </c>
      <c r="E10" s="7" t="str">
        <f t="shared" si="0"/>
        <v/>
      </c>
    </row>
    <row r="11" spans="1:7" x14ac:dyDescent="0.25">
      <c r="B11" s="2">
        <v>42826</v>
      </c>
      <c r="C11" s="7">
        <v>52.9</v>
      </c>
      <c r="D11" s="7">
        <f t="shared" si="1"/>
        <v>-0.20000000000000284</v>
      </c>
      <c r="E11" s="7" t="str">
        <f t="shared" si="0"/>
        <v/>
      </c>
    </row>
    <row r="12" spans="1:7" x14ac:dyDescent="0.25">
      <c r="B12" s="2">
        <v>42856</v>
      </c>
      <c r="C12" s="7">
        <v>52</v>
      </c>
      <c r="D12" s="7">
        <f t="shared" si="1"/>
        <v>-0.89999999999999858</v>
      </c>
      <c r="E12" s="7" t="str">
        <f t="shared" si="0"/>
        <v/>
      </c>
    </row>
    <row r="13" spans="1:7" x14ac:dyDescent="0.25">
      <c r="B13" s="2">
        <v>42887</v>
      </c>
      <c r="C13" s="7">
        <v>49.4</v>
      </c>
      <c r="D13" s="7">
        <f t="shared" si="1"/>
        <v>-2.6000000000000014</v>
      </c>
      <c r="E13" s="7">
        <f t="shared" si="0"/>
        <v>50.218181818181819</v>
      </c>
    </row>
    <row r="14" spans="1:7" x14ac:dyDescent="0.25">
      <c r="B14" s="2">
        <v>42917</v>
      </c>
      <c r="C14" s="7">
        <v>49.1</v>
      </c>
      <c r="D14" s="7">
        <f t="shared" si="1"/>
        <v>-0.29999999999999716</v>
      </c>
      <c r="E14" s="7">
        <f t="shared" si="0"/>
        <v>50.209090909090904</v>
      </c>
    </row>
    <row r="15" spans="1:7" x14ac:dyDescent="0.25">
      <c r="B15" s="2">
        <v>42948</v>
      </c>
      <c r="C15" s="7">
        <v>49.3</v>
      </c>
      <c r="D15" s="7">
        <f t="shared" si="1"/>
        <v>0.19999999999999574</v>
      </c>
      <c r="E15" s="7">
        <f t="shared" si="0"/>
        <v>50.4</v>
      </c>
    </row>
    <row r="16" spans="1:7" x14ac:dyDescent="0.25">
      <c r="B16" s="2">
        <v>42979</v>
      </c>
      <c r="C16" s="7">
        <v>49.4</v>
      </c>
      <c r="D16" s="7">
        <f t="shared" si="1"/>
        <v>0.10000000000000142</v>
      </c>
      <c r="E16" s="7">
        <f t="shared" si="0"/>
        <v>50.518181818181823</v>
      </c>
    </row>
    <row r="17" spans="2:5" x14ac:dyDescent="0.25">
      <c r="B17" s="2">
        <v>43009</v>
      </c>
      <c r="C17" s="7">
        <v>51.1</v>
      </c>
      <c r="D17" s="7">
        <f t="shared" si="1"/>
        <v>1.7000000000000028</v>
      </c>
      <c r="E17" s="7">
        <f t="shared" si="0"/>
        <v>50.709090909090904</v>
      </c>
    </row>
    <row r="18" spans="2:5" x14ac:dyDescent="0.25">
      <c r="B18" s="2">
        <v>43040</v>
      </c>
      <c r="C18" s="7">
        <v>51.6</v>
      </c>
      <c r="D18" s="7">
        <f t="shared" si="1"/>
        <v>0.5</v>
      </c>
      <c r="E18" s="7">
        <f t="shared" si="0"/>
        <v>50.836363636363643</v>
      </c>
    </row>
    <row r="19" spans="2:5" x14ac:dyDescent="0.25">
      <c r="B19" s="2">
        <v>43070</v>
      </c>
      <c r="C19" s="7">
        <v>51.1</v>
      </c>
      <c r="D19" s="7">
        <f t="shared" si="1"/>
        <v>-0.5</v>
      </c>
      <c r="E19" s="7">
        <f t="shared" si="0"/>
        <v>50.990909090909099</v>
      </c>
    </row>
    <row r="20" spans="2:5" x14ac:dyDescent="0.25">
      <c r="B20" s="2">
        <v>43101</v>
      </c>
      <c r="C20" s="7">
        <v>51.7</v>
      </c>
      <c r="D20" s="7">
        <f t="shared" si="1"/>
        <v>0.60000000000000142</v>
      </c>
      <c r="E20" s="7">
        <f t="shared" si="0"/>
        <v>51.050000000000011</v>
      </c>
    </row>
    <row r="21" spans="2:5" x14ac:dyDescent="0.25">
      <c r="B21" s="2">
        <v>43132</v>
      </c>
      <c r="C21" s="7">
        <v>52.6</v>
      </c>
      <c r="D21" s="7">
        <f t="shared" si="1"/>
        <v>0.89999999999999858</v>
      </c>
      <c r="E21" s="7">
        <f t="shared" si="0"/>
        <v>51.108333333333341</v>
      </c>
    </row>
    <row r="22" spans="2:5" x14ac:dyDescent="0.25">
      <c r="B22" s="2">
        <v>43160</v>
      </c>
      <c r="C22" s="7">
        <v>53.7</v>
      </c>
      <c r="D22" s="7">
        <f t="shared" si="1"/>
        <v>1.1000000000000014</v>
      </c>
      <c r="E22" s="7">
        <f t="shared" si="0"/>
        <v>51.158333333333339</v>
      </c>
    </row>
    <row r="23" spans="2:5" x14ac:dyDescent="0.25">
      <c r="B23" s="2">
        <v>43191</v>
      </c>
      <c r="C23" s="7">
        <v>55.5</v>
      </c>
      <c r="D23" s="7">
        <f t="shared" si="1"/>
        <v>1.7999999999999972</v>
      </c>
      <c r="E23" s="7">
        <f t="shared" si="0"/>
        <v>51.375000000000007</v>
      </c>
    </row>
    <row r="24" spans="2:5" x14ac:dyDescent="0.25">
      <c r="B24" s="2">
        <v>43221</v>
      </c>
      <c r="C24" s="7">
        <v>52.6</v>
      </c>
      <c r="D24" s="7">
        <f t="shared" si="1"/>
        <v>-2.8999999999999986</v>
      </c>
      <c r="E24" s="7">
        <f t="shared" si="0"/>
        <v>51.425000000000004</v>
      </c>
    </row>
    <row r="25" spans="2:5" x14ac:dyDescent="0.25">
      <c r="B25" s="2">
        <v>43252</v>
      </c>
      <c r="C25" s="7">
        <v>50</v>
      </c>
      <c r="D25" s="7">
        <f t="shared" si="1"/>
        <v>-2.6000000000000014</v>
      </c>
      <c r="E25" s="7">
        <f t="shared" si="0"/>
        <v>51.475000000000001</v>
      </c>
    </row>
    <row r="26" spans="2:5" x14ac:dyDescent="0.25">
      <c r="B26" s="2">
        <v>43282</v>
      </c>
      <c r="C26" s="7">
        <v>47.9</v>
      </c>
      <c r="D26" s="7">
        <f t="shared" si="1"/>
        <v>-2.1000000000000014</v>
      </c>
      <c r="E26" s="7">
        <f t="shared" si="0"/>
        <v>51.375</v>
      </c>
    </row>
    <row r="27" spans="2:5" x14ac:dyDescent="0.25">
      <c r="B27" s="2">
        <v>43313</v>
      </c>
      <c r="C27" s="7">
        <v>46.4</v>
      </c>
      <c r="D27" s="7">
        <f t="shared" si="1"/>
        <v>-1.5</v>
      </c>
      <c r="E27" s="7">
        <f t="shared" si="0"/>
        <v>51.133333333333326</v>
      </c>
    </row>
    <row r="28" spans="2:5" x14ac:dyDescent="0.25">
      <c r="B28" s="2">
        <v>43344</v>
      </c>
      <c r="C28" s="7">
        <v>47.5</v>
      </c>
      <c r="D28" s="7">
        <f t="shared" si="1"/>
        <v>1.1000000000000014</v>
      </c>
      <c r="E28" s="7">
        <f t="shared" si="0"/>
        <v>50.975000000000001</v>
      </c>
    </row>
    <row r="29" spans="2:5" x14ac:dyDescent="0.25">
      <c r="B29" s="2">
        <v>43374</v>
      </c>
      <c r="C29" s="7">
        <v>48</v>
      </c>
      <c r="D29" s="7">
        <f t="shared" si="1"/>
        <v>0.5</v>
      </c>
      <c r="E29" s="7">
        <f t="shared" si="0"/>
        <v>50.716666666666669</v>
      </c>
    </row>
    <row r="30" spans="2:5" x14ac:dyDescent="0.25">
      <c r="B30" s="2">
        <v>43405</v>
      </c>
      <c r="C30" s="7">
        <v>51.3</v>
      </c>
      <c r="D30" s="7">
        <f t="shared" si="1"/>
        <v>3.2999999999999972</v>
      </c>
      <c r="E30" s="7">
        <f t="shared" si="0"/>
        <v>50.691666666666663</v>
      </c>
    </row>
    <row r="31" spans="2:5" x14ac:dyDescent="0.25">
      <c r="B31" s="2">
        <v>43435</v>
      </c>
      <c r="C31" s="7">
        <v>52.5</v>
      </c>
      <c r="D31" s="7">
        <f t="shared" si="1"/>
        <v>1.2000000000000028</v>
      </c>
      <c r="E31" s="7">
        <f t="shared" si="0"/>
        <v>50.80833333333333</v>
      </c>
    </row>
    <row r="32" spans="2:5" x14ac:dyDescent="0.25">
      <c r="B32" s="2">
        <v>43466</v>
      </c>
      <c r="C32" s="7">
        <v>51.9</v>
      </c>
      <c r="D32" s="7">
        <f t="shared" si="1"/>
        <v>-0.60000000000000142</v>
      </c>
      <c r="E32" s="7">
        <f t="shared" si="0"/>
        <v>50.824999999999996</v>
      </c>
    </row>
    <row r="33" spans="2:5" x14ac:dyDescent="0.25">
      <c r="B33" s="2">
        <v>43497</v>
      </c>
      <c r="C33" s="7">
        <v>53.1</v>
      </c>
      <c r="D33" s="7">
        <f t="shared" si="1"/>
        <v>1.2000000000000028</v>
      </c>
      <c r="E33" s="7">
        <f t="shared" si="0"/>
        <v>50.866666666666667</v>
      </c>
    </row>
    <row r="34" spans="2:5" x14ac:dyDescent="0.25">
      <c r="B34" s="2">
        <v>43525</v>
      </c>
      <c r="C34" s="7">
        <v>52.4</v>
      </c>
      <c r="D34" s="7">
        <f t="shared" si="1"/>
        <v>-0.70000000000000284</v>
      </c>
      <c r="E34" s="7">
        <f t="shared" si="0"/>
        <v>50.758333333333326</v>
      </c>
    </row>
    <row r="35" spans="2:5" x14ac:dyDescent="0.25">
      <c r="B35" s="2">
        <v>43556</v>
      </c>
      <c r="C35" s="7">
        <v>53.7</v>
      </c>
      <c r="D35" s="7">
        <f t="shared" si="1"/>
        <v>1.3000000000000043</v>
      </c>
      <c r="E35" s="7">
        <f t="shared" si="0"/>
        <v>50.608333333333341</v>
      </c>
    </row>
    <row r="36" spans="2:5" x14ac:dyDescent="0.25">
      <c r="B36" s="2">
        <v>43586</v>
      </c>
      <c r="C36" s="7">
        <v>54.2</v>
      </c>
      <c r="D36" s="7">
        <f t="shared" si="1"/>
        <v>0.5</v>
      </c>
      <c r="E36" s="7">
        <f t="shared" si="0"/>
        <v>50.741666666666674</v>
      </c>
    </row>
    <row r="37" spans="2:5" x14ac:dyDescent="0.25">
      <c r="B37" s="2">
        <v>43617</v>
      </c>
      <c r="C37" s="7">
        <v>53</v>
      </c>
      <c r="D37" s="7">
        <f t="shared" si="1"/>
        <v>-1.2000000000000028</v>
      </c>
      <c r="E37" s="7">
        <f t="shared" si="0"/>
        <v>50.991666666666667</v>
      </c>
    </row>
    <row r="38" spans="2:5" x14ac:dyDescent="0.25">
      <c r="B38" s="2">
        <v>43647</v>
      </c>
      <c r="C38" s="7">
        <v>52.9</v>
      </c>
      <c r="D38" s="7">
        <f t="shared" si="1"/>
        <v>-0.10000000000000142</v>
      </c>
      <c r="E38" s="7">
        <f t="shared" si="0"/>
        <v>51.408333333333331</v>
      </c>
    </row>
    <row r="39" spans="2:5" x14ac:dyDescent="0.25">
      <c r="B39" s="2">
        <v>43678</v>
      </c>
      <c r="C39" s="7">
        <v>52</v>
      </c>
      <c r="D39" s="7">
        <f t="shared" si="1"/>
        <v>-0.89999999999999858</v>
      </c>
      <c r="E39" s="7">
        <f t="shared" si="0"/>
        <v>51.874999999999993</v>
      </c>
    </row>
    <row r="40" spans="2:5" x14ac:dyDescent="0.25">
      <c r="B40" s="2">
        <v>43709</v>
      </c>
      <c r="C40" s="7">
        <v>52</v>
      </c>
      <c r="D40" s="7">
        <f t="shared" si="1"/>
        <v>0</v>
      </c>
      <c r="E40" s="7">
        <f t="shared" si="0"/>
        <v>52.25</v>
      </c>
    </row>
    <row r="41" spans="2:5" x14ac:dyDescent="0.25">
      <c r="B41" s="2">
        <v>43739</v>
      </c>
      <c r="C41" s="7">
        <v>53</v>
      </c>
      <c r="D41" s="7">
        <f t="shared" si="1"/>
        <v>1</v>
      </c>
      <c r="E41" s="7">
        <f t="shared" si="0"/>
        <v>52.666666666666664</v>
      </c>
    </row>
    <row r="42" spans="2:5" x14ac:dyDescent="0.25">
      <c r="B42" s="2">
        <v>43770</v>
      </c>
      <c r="C42" s="7">
        <v>52.7</v>
      </c>
      <c r="D42" s="7">
        <f t="shared" si="1"/>
        <v>-0.29999999999999716</v>
      </c>
      <c r="E42" s="7">
        <f t="shared" si="0"/>
        <v>52.783333333333339</v>
      </c>
    </row>
    <row r="43" spans="2:5" x14ac:dyDescent="0.25">
      <c r="B43" s="2">
        <v>43800</v>
      </c>
      <c r="C43" s="7">
        <v>52</v>
      </c>
      <c r="D43" s="7">
        <f>C43-C42</f>
        <v>-0.70000000000000284</v>
      </c>
      <c r="E43" s="7">
        <f>IF(ROW(A43)&lt;13,"",AVERAGEIFS($C$2:$C$5000,$B$2:$B$5000,"&gt;"&amp;EDATE(B43,-12),$B$2:$B$5000,"&lt;="&amp;B43))</f>
        <v>52.741666666666674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20CFC-A589-4A84-B2CE-9B47A72D528E}">
  <sheetPr codeName="Sheet29"/>
  <dimension ref="A1:G38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42705</v>
      </c>
      <c r="C2" s="7">
        <v>57.3</v>
      </c>
      <c r="E2" s="7" t="str">
        <f t="shared" ref="E2:E37" si="0">IF(ROW(A2)&lt;13,"",AVERAGEIFS($C$2:$C$5000,$B$2:$B$5000,"&gt;"&amp;EDATE(B2,-12),$B$2:$B$5000,"&lt;="&amp;B2))</f>
        <v/>
      </c>
      <c r="F2" s="13">
        <f>INDEX(Netherlands[% Change],ROWS(Netherlands[% Change]),1)</f>
        <v>-1.3000000000000043</v>
      </c>
      <c r="G2" s="44">
        <f>INDEX(Netherlands[12 Mth Rolling Avg.],ROWS(Netherlands[12 Mth Rolling Avg.]),1)</f>
        <v>51.441666666666663</v>
      </c>
    </row>
    <row r="3" spans="1:7" x14ac:dyDescent="0.25">
      <c r="A3" t="s">
        <v>29</v>
      </c>
      <c r="B3" s="2">
        <v>42736</v>
      </c>
      <c r="C3" s="7">
        <v>56.5</v>
      </c>
      <c r="D3" s="7">
        <f>C3-C2</f>
        <v>-0.79999999999999716</v>
      </c>
      <c r="E3" s="7" t="str">
        <f t="shared" si="0"/>
        <v/>
      </c>
    </row>
    <row r="4" spans="1:7" x14ac:dyDescent="0.25">
      <c r="A4" t="s">
        <v>29</v>
      </c>
      <c r="B4" s="2">
        <v>42767</v>
      </c>
      <c r="C4" s="7">
        <v>58.3</v>
      </c>
      <c r="D4" s="7">
        <f t="shared" ref="D4:D37" si="1">C4-C3</f>
        <v>1.7999999999999972</v>
      </c>
      <c r="E4" s="7" t="str">
        <f t="shared" si="0"/>
        <v/>
      </c>
    </row>
    <row r="5" spans="1:7" x14ac:dyDescent="0.25">
      <c r="A5" t="s">
        <v>29</v>
      </c>
      <c r="B5" s="2">
        <v>42795</v>
      </c>
      <c r="C5" s="7">
        <v>57.8</v>
      </c>
      <c r="D5" s="7">
        <f t="shared" si="1"/>
        <v>-0.5</v>
      </c>
      <c r="E5" s="7" t="str">
        <f t="shared" si="0"/>
        <v/>
      </c>
    </row>
    <row r="6" spans="1:7" x14ac:dyDescent="0.25">
      <c r="A6" t="s">
        <v>29</v>
      </c>
      <c r="B6" s="2">
        <v>42826</v>
      </c>
      <c r="C6" s="7">
        <v>57.8</v>
      </c>
      <c r="D6" s="7">
        <f t="shared" si="1"/>
        <v>0</v>
      </c>
      <c r="E6" s="7" t="str">
        <f t="shared" si="0"/>
        <v/>
      </c>
    </row>
    <row r="7" spans="1:7" x14ac:dyDescent="0.25">
      <c r="A7" t="s">
        <v>29</v>
      </c>
      <c r="B7" s="2">
        <v>42856</v>
      </c>
      <c r="C7" s="7">
        <v>57.6</v>
      </c>
      <c r="D7" s="7">
        <f t="shared" si="1"/>
        <v>-0.19999999999999574</v>
      </c>
      <c r="E7" s="7" t="str">
        <f t="shared" si="0"/>
        <v/>
      </c>
    </row>
    <row r="8" spans="1:7" x14ac:dyDescent="0.25">
      <c r="A8" t="s">
        <v>29</v>
      </c>
      <c r="B8" s="2">
        <v>44154</v>
      </c>
      <c r="C8" s="7">
        <v>49.6</v>
      </c>
      <c r="D8" s="7">
        <f t="shared" si="1"/>
        <v>-8</v>
      </c>
      <c r="E8" s="7" t="str">
        <f t="shared" si="0"/>
        <v/>
      </c>
    </row>
    <row r="9" spans="1:7" x14ac:dyDescent="0.25">
      <c r="B9" s="2">
        <v>42917</v>
      </c>
      <c r="C9" s="7">
        <v>58.9</v>
      </c>
      <c r="D9" s="7">
        <f t="shared" si="1"/>
        <v>9.2999999999999972</v>
      </c>
      <c r="E9" s="7" t="str">
        <f t="shared" si="0"/>
        <v/>
      </c>
    </row>
    <row r="10" spans="1:7" x14ac:dyDescent="0.25">
      <c r="B10" s="2">
        <v>42948</v>
      </c>
      <c r="C10" s="7">
        <v>59.7</v>
      </c>
      <c r="D10" s="7">
        <f t="shared" si="1"/>
        <v>0.80000000000000426</v>
      </c>
      <c r="E10" s="7" t="str">
        <f t="shared" si="0"/>
        <v/>
      </c>
    </row>
    <row r="11" spans="1:7" x14ac:dyDescent="0.25">
      <c r="B11" s="2">
        <v>42979</v>
      </c>
      <c r="C11" s="7">
        <v>60</v>
      </c>
      <c r="D11" s="7">
        <f t="shared" si="1"/>
        <v>0.29999999999999716</v>
      </c>
      <c r="E11" s="7" t="str">
        <f t="shared" si="0"/>
        <v/>
      </c>
    </row>
    <row r="12" spans="1:7" x14ac:dyDescent="0.25">
      <c r="B12" s="2">
        <v>43009</v>
      </c>
      <c r="C12" s="7">
        <v>60.4</v>
      </c>
      <c r="D12" s="7">
        <f t="shared" si="1"/>
        <v>0.39999999999999858</v>
      </c>
      <c r="E12" s="7" t="str">
        <f t="shared" si="0"/>
        <v/>
      </c>
    </row>
    <row r="13" spans="1:7" x14ac:dyDescent="0.25">
      <c r="B13" s="2">
        <v>43040</v>
      </c>
      <c r="C13" s="7">
        <v>62.4</v>
      </c>
      <c r="D13" s="7">
        <f t="shared" si="1"/>
        <v>2</v>
      </c>
      <c r="E13" s="7">
        <f t="shared" si="0"/>
        <v>58.790909090909082</v>
      </c>
    </row>
    <row r="14" spans="1:7" x14ac:dyDescent="0.25">
      <c r="B14" s="2">
        <v>43070</v>
      </c>
      <c r="C14" s="7">
        <v>62.2</v>
      </c>
      <c r="D14" s="7">
        <f t="shared" si="1"/>
        <v>-0.19999999999999574</v>
      </c>
      <c r="E14" s="7">
        <f t="shared" si="0"/>
        <v>59.236363636363642</v>
      </c>
    </row>
    <row r="15" spans="1:7" x14ac:dyDescent="0.25">
      <c r="B15" s="2">
        <v>43101</v>
      </c>
      <c r="C15" s="7">
        <v>62.5</v>
      </c>
      <c r="D15" s="7">
        <f t="shared" si="1"/>
        <v>0.29999999999999716</v>
      </c>
      <c r="E15" s="7">
        <f t="shared" si="0"/>
        <v>59.781818181818181</v>
      </c>
    </row>
    <row r="16" spans="1:7" x14ac:dyDescent="0.25">
      <c r="B16" s="2">
        <v>43132</v>
      </c>
      <c r="C16" s="7">
        <v>63.4</v>
      </c>
      <c r="D16" s="7">
        <f t="shared" si="1"/>
        <v>0.89999999999999858</v>
      </c>
      <c r="E16" s="7">
        <f t="shared" si="0"/>
        <v>60.245454545454542</v>
      </c>
    </row>
    <row r="17" spans="2:5" x14ac:dyDescent="0.25">
      <c r="B17" s="2">
        <v>43160</v>
      </c>
      <c r="C17" s="7">
        <v>61.5</v>
      </c>
      <c r="D17" s="7">
        <f t="shared" si="1"/>
        <v>-1.8999999999999986</v>
      </c>
      <c r="E17" s="7">
        <f t="shared" si="0"/>
        <v>60.581818181818178</v>
      </c>
    </row>
    <row r="18" spans="2:5" x14ac:dyDescent="0.25">
      <c r="B18" s="2">
        <v>43191</v>
      </c>
      <c r="C18" s="7">
        <v>60.7</v>
      </c>
      <c r="D18" s="7">
        <f t="shared" si="1"/>
        <v>-0.79999999999999716</v>
      </c>
      <c r="E18" s="7">
        <f t="shared" si="0"/>
        <v>60.845454545454544</v>
      </c>
    </row>
    <row r="19" spans="2:5" x14ac:dyDescent="0.25">
      <c r="B19" s="2">
        <v>43221</v>
      </c>
      <c r="C19" s="7">
        <v>60.3</v>
      </c>
      <c r="D19" s="7">
        <f t="shared" si="1"/>
        <v>-0.40000000000000568</v>
      </c>
      <c r="E19" s="7">
        <f t="shared" si="0"/>
        <v>61.090909090909093</v>
      </c>
    </row>
    <row r="20" spans="2:5" x14ac:dyDescent="0.25">
      <c r="B20" s="2">
        <v>43252</v>
      </c>
      <c r="C20" s="7">
        <v>60.1</v>
      </c>
      <c r="D20" s="7">
        <f t="shared" si="1"/>
        <v>-0.19999999999999574</v>
      </c>
      <c r="E20" s="7">
        <f t="shared" si="0"/>
        <v>61.008333333333333</v>
      </c>
    </row>
    <row r="21" spans="2:5" x14ac:dyDescent="0.25">
      <c r="B21" s="2">
        <v>43282</v>
      </c>
      <c r="C21" s="7">
        <v>58</v>
      </c>
      <c r="D21" s="7">
        <f t="shared" si="1"/>
        <v>-2.1000000000000014</v>
      </c>
      <c r="E21" s="7">
        <f t="shared" si="0"/>
        <v>60.93333333333333</v>
      </c>
    </row>
    <row r="22" spans="2:5" x14ac:dyDescent="0.25">
      <c r="B22" s="2">
        <v>43313</v>
      </c>
      <c r="C22" s="7">
        <v>59.1</v>
      </c>
      <c r="D22" s="7">
        <f t="shared" si="1"/>
        <v>1.1000000000000014</v>
      </c>
      <c r="E22" s="7">
        <f t="shared" si="0"/>
        <v>60.883333333333333</v>
      </c>
    </row>
    <row r="23" spans="2:5" x14ac:dyDescent="0.25">
      <c r="B23" s="2">
        <v>43344</v>
      </c>
      <c r="C23" s="7">
        <v>59.8</v>
      </c>
      <c r="D23" s="7">
        <f t="shared" si="1"/>
        <v>0.69999999999999574</v>
      </c>
      <c r="E23" s="7">
        <f t="shared" si="0"/>
        <v>60.866666666666667</v>
      </c>
    </row>
    <row r="24" spans="2:5" x14ac:dyDescent="0.25">
      <c r="B24" s="2">
        <v>43374</v>
      </c>
      <c r="C24" s="7">
        <v>57.1</v>
      </c>
      <c r="D24" s="7">
        <f t="shared" si="1"/>
        <v>-2.6999999999999957</v>
      </c>
      <c r="E24" s="7">
        <f t="shared" si="0"/>
        <v>60.591666666666669</v>
      </c>
    </row>
    <row r="25" spans="2:5" x14ac:dyDescent="0.25">
      <c r="B25" s="2">
        <v>43405</v>
      </c>
      <c r="C25" s="7">
        <v>56.1</v>
      </c>
      <c r="D25" s="7">
        <f t="shared" si="1"/>
        <v>-1</v>
      </c>
      <c r="E25" s="7">
        <f t="shared" si="0"/>
        <v>60.06666666666667</v>
      </c>
    </row>
    <row r="26" spans="2:5" x14ac:dyDescent="0.25">
      <c r="B26" s="2">
        <v>43435</v>
      </c>
      <c r="C26" s="7">
        <v>57.2</v>
      </c>
      <c r="D26" s="7">
        <f t="shared" si="1"/>
        <v>1.1000000000000014</v>
      </c>
      <c r="E26" s="7">
        <f t="shared" si="0"/>
        <v>59.650000000000013</v>
      </c>
    </row>
    <row r="27" spans="2:5" x14ac:dyDescent="0.25">
      <c r="B27" s="2">
        <v>43466</v>
      </c>
      <c r="C27" s="7">
        <v>55.1</v>
      </c>
      <c r="D27" s="7">
        <f t="shared" si="1"/>
        <v>-2.1000000000000014</v>
      </c>
      <c r="E27" s="7">
        <f t="shared" si="0"/>
        <v>59.033333333333353</v>
      </c>
    </row>
    <row r="28" spans="2:5" x14ac:dyDescent="0.25">
      <c r="B28" s="2">
        <v>43497</v>
      </c>
      <c r="C28" s="7">
        <v>52.7</v>
      </c>
      <c r="D28" s="7">
        <f t="shared" si="1"/>
        <v>-2.3999999999999986</v>
      </c>
      <c r="E28" s="7">
        <f t="shared" si="0"/>
        <v>58.14166666666668</v>
      </c>
    </row>
    <row r="29" spans="2:5" x14ac:dyDescent="0.25">
      <c r="B29" s="2">
        <v>43525</v>
      </c>
      <c r="C29" s="7">
        <v>52.5</v>
      </c>
      <c r="D29" s="7">
        <f t="shared" si="1"/>
        <v>-0.20000000000000284</v>
      </c>
      <c r="E29" s="7">
        <f t="shared" si="0"/>
        <v>57.39166666666668</v>
      </c>
    </row>
    <row r="30" spans="2:5" x14ac:dyDescent="0.25">
      <c r="B30" s="2">
        <v>43556</v>
      </c>
      <c r="C30" s="7">
        <v>52</v>
      </c>
      <c r="D30" s="7">
        <f t="shared" si="1"/>
        <v>-0.5</v>
      </c>
      <c r="E30" s="7">
        <f t="shared" si="0"/>
        <v>56.666666666666679</v>
      </c>
    </row>
    <row r="31" spans="2:5" x14ac:dyDescent="0.25">
      <c r="B31" s="2">
        <v>43586</v>
      </c>
      <c r="C31" s="7">
        <v>52.2</v>
      </c>
      <c r="D31" s="7">
        <f t="shared" si="1"/>
        <v>0.20000000000000284</v>
      </c>
      <c r="E31" s="7">
        <f t="shared" si="0"/>
        <v>55.991666666666674</v>
      </c>
    </row>
    <row r="32" spans="2:5" x14ac:dyDescent="0.25">
      <c r="B32" s="2">
        <v>43617</v>
      </c>
      <c r="C32" s="7">
        <v>50.7</v>
      </c>
      <c r="D32" s="7">
        <f t="shared" si="1"/>
        <v>-1.5</v>
      </c>
      <c r="E32" s="7">
        <f t="shared" si="0"/>
        <v>55.208333333333336</v>
      </c>
    </row>
    <row r="33" spans="2:5" x14ac:dyDescent="0.25">
      <c r="B33" s="2">
        <v>43647</v>
      </c>
      <c r="C33" s="7">
        <v>50.7</v>
      </c>
      <c r="D33" s="7">
        <f t="shared" si="1"/>
        <v>0</v>
      </c>
      <c r="E33" s="7">
        <f t="shared" si="0"/>
        <v>54.600000000000016</v>
      </c>
    </row>
    <row r="34" spans="2:5" x14ac:dyDescent="0.25">
      <c r="B34" s="2">
        <v>43678</v>
      </c>
      <c r="C34" s="7">
        <v>51.6</v>
      </c>
      <c r="D34" s="7">
        <f t="shared" si="1"/>
        <v>0.89999999999999858</v>
      </c>
      <c r="E34" s="7">
        <f t="shared" si="0"/>
        <v>53.975000000000001</v>
      </c>
    </row>
    <row r="35" spans="2:5" x14ac:dyDescent="0.25">
      <c r="B35" s="2">
        <v>43709</v>
      </c>
      <c r="C35" s="7">
        <v>51.6</v>
      </c>
      <c r="D35" s="7">
        <f t="shared" si="1"/>
        <v>0</v>
      </c>
      <c r="E35" s="7">
        <f t="shared" si="0"/>
        <v>53.291666666666664</v>
      </c>
    </row>
    <row r="36" spans="2:5" x14ac:dyDescent="0.25">
      <c r="B36" s="2">
        <v>43739</v>
      </c>
      <c r="C36" s="7">
        <v>50.3</v>
      </c>
      <c r="D36" s="7">
        <f t="shared" si="1"/>
        <v>-1.3000000000000043</v>
      </c>
      <c r="E36" s="7">
        <f t="shared" si="0"/>
        <v>52.724999999999994</v>
      </c>
    </row>
    <row r="37" spans="2:5" x14ac:dyDescent="0.25">
      <c r="B37" s="2">
        <v>43770</v>
      </c>
      <c r="C37" s="7">
        <v>49.6</v>
      </c>
      <c r="D37" s="7">
        <f t="shared" si="1"/>
        <v>-0.69999999999999574</v>
      </c>
      <c r="E37" s="7">
        <f t="shared" si="0"/>
        <v>52.18333333333333</v>
      </c>
    </row>
    <row r="38" spans="2:5" x14ac:dyDescent="0.25">
      <c r="B38" s="2">
        <v>43800</v>
      </c>
      <c r="C38" s="7">
        <v>48.3</v>
      </c>
      <c r="D38" s="7">
        <f>C38-C37</f>
        <v>-1.3000000000000043</v>
      </c>
      <c r="E38" s="7">
        <f>IF(ROW(A38)&lt;13,"",AVERAGEIFS($C$2:$C$5000,$B$2:$B$5000,"&gt;"&amp;EDATE(B38,-12),$B$2:$B$5000,"&lt;="&amp;B38))</f>
        <v>51.441666666666663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BEBED-3DBC-4353-BA57-9B6EB379706E}">
  <sheetPr codeName="Sheet30"/>
  <dimension ref="A1:G209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37469</v>
      </c>
      <c r="C2" s="7">
        <v>56.9</v>
      </c>
      <c r="E2" s="7" t="str">
        <f t="shared" ref="E2:E65" si="0">IF(ROW(A2)&lt;13,"",AVERAGEIFS($C$2:$C$5000,$B$2:$B$5000,"&gt;"&amp;EDATE(B2,-12),$B$2:$B$5000,"&lt;="&amp;B2))</f>
        <v/>
      </c>
      <c r="F2" s="13">
        <f>INDEX(NewZealand[% Change],ROWS(NewZealand[% Change]),1)</f>
        <v>-1.2000000000000028</v>
      </c>
      <c r="G2" s="44">
        <f>INDEX(NewZealand[12 Mth Rolling Avg.],ROWS(NewZealand[12 Mth Rolling Avg.]),1)</f>
        <v>51.383333333333333</v>
      </c>
    </row>
    <row r="3" spans="1:7" x14ac:dyDescent="0.25">
      <c r="A3" t="s">
        <v>30</v>
      </c>
      <c r="B3" s="2">
        <v>37500</v>
      </c>
      <c r="C3" s="7">
        <v>58.6</v>
      </c>
      <c r="D3" s="7">
        <f>C3-C2</f>
        <v>1.7000000000000028</v>
      </c>
      <c r="E3" s="7" t="str">
        <f t="shared" si="0"/>
        <v/>
      </c>
    </row>
    <row r="4" spans="1:7" x14ac:dyDescent="0.25">
      <c r="A4" t="s">
        <v>30</v>
      </c>
      <c r="B4" s="2">
        <v>37530</v>
      </c>
      <c r="C4" s="7">
        <v>57.9</v>
      </c>
      <c r="D4" s="7">
        <f t="shared" ref="D4:D67" si="1">C4-C3</f>
        <v>-0.70000000000000284</v>
      </c>
      <c r="E4" s="7" t="str">
        <f t="shared" si="0"/>
        <v/>
      </c>
    </row>
    <row r="5" spans="1:7" x14ac:dyDescent="0.25">
      <c r="A5" t="s">
        <v>30</v>
      </c>
      <c r="B5" s="2">
        <v>37561</v>
      </c>
      <c r="C5" s="7">
        <v>57</v>
      </c>
      <c r="D5" s="7">
        <f t="shared" si="1"/>
        <v>-0.89999999999999858</v>
      </c>
      <c r="E5" s="7" t="str">
        <f t="shared" si="0"/>
        <v/>
      </c>
    </row>
    <row r="6" spans="1:7" x14ac:dyDescent="0.25">
      <c r="A6" t="s">
        <v>30</v>
      </c>
      <c r="B6" s="2">
        <v>37591</v>
      </c>
      <c r="C6" s="7">
        <v>57.2</v>
      </c>
      <c r="D6" s="7">
        <f t="shared" si="1"/>
        <v>0.20000000000000284</v>
      </c>
      <c r="E6" s="7" t="str">
        <f t="shared" si="0"/>
        <v/>
      </c>
    </row>
    <row r="7" spans="1:7" x14ac:dyDescent="0.25">
      <c r="A7" t="s">
        <v>30</v>
      </c>
      <c r="B7" s="2">
        <v>37622</v>
      </c>
      <c r="C7" s="7">
        <v>56</v>
      </c>
      <c r="D7" s="7">
        <f t="shared" si="1"/>
        <v>-1.2000000000000028</v>
      </c>
      <c r="E7" s="7" t="str">
        <f t="shared" si="0"/>
        <v/>
      </c>
    </row>
    <row r="8" spans="1:7" x14ac:dyDescent="0.25">
      <c r="A8" t="s">
        <v>30</v>
      </c>
      <c r="B8" s="2">
        <v>44154</v>
      </c>
      <c r="C8" s="7">
        <v>51.4</v>
      </c>
      <c r="D8" s="7">
        <f t="shared" si="1"/>
        <v>-4.6000000000000014</v>
      </c>
      <c r="E8" s="7" t="str">
        <f t="shared" si="0"/>
        <v/>
      </c>
    </row>
    <row r="9" spans="1:7" x14ac:dyDescent="0.25">
      <c r="B9" s="2">
        <v>37681</v>
      </c>
      <c r="C9" s="7">
        <v>52.8</v>
      </c>
      <c r="D9" s="7">
        <f t="shared" si="1"/>
        <v>1.3999999999999986</v>
      </c>
      <c r="E9" s="7" t="str">
        <f t="shared" si="0"/>
        <v/>
      </c>
    </row>
    <row r="10" spans="1:7" x14ac:dyDescent="0.25">
      <c r="B10" s="2">
        <v>37712</v>
      </c>
      <c r="C10" s="7">
        <v>53.3</v>
      </c>
      <c r="D10" s="7">
        <f t="shared" si="1"/>
        <v>0.5</v>
      </c>
      <c r="E10" s="7" t="str">
        <f t="shared" si="0"/>
        <v/>
      </c>
    </row>
    <row r="11" spans="1:7" x14ac:dyDescent="0.25">
      <c r="B11" s="2">
        <v>37742</v>
      </c>
      <c r="C11" s="7">
        <v>51.9</v>
      </c>
      <c r="D11" s="7">
        <f t="shared" si="1"/>
        <v>-1.3999999999999986</v>
      </c>
      <c r="E11" s="7" t="str">
        <f t="shared" si="0"/>
        <v/>
      </c>
    </row>
    <row r="12" spans="1:7" x14ac:dyDescent="0.25">
      <c r="B12" s="2">
        <v>37773</v>
      </c>
      <c r="C12" s="7">
        <v>53.4</v>
      </c>
      <c r="D12" s="7">
        <f t="shared" si="1"/>
        <v>1.5</v>
      </c>
      <c r="E12" s="7" t="str">
        <f t="shared" si="0"/>
        <v/>
      </c>
    </row>
    <row r="13" spans="1:7" x14ac:dyDescent="0.25">
      <c r="B13" s="2">
        <v>37803</v>
      </c>
      <c r="C13" s="7">
        <v>53.1</v>
      </c>
      <c r="D13" s="7">
        <f t="shared" si="1"/>
        <v>-0.29999999999999716</v>
      </c>
      <c r="E13" s="7">
        <f t="shared" si="0"/>
        <v>55.281818181818181</v>
      </c>
    </row>
    <row r="14" spans="1:7" x14ac:dyDescent="0.25">
      <c r="B14" s="2">
        <v>37834</v>
      </c>
      <c r="C14" s="7">
        <v>50.6</v>
      </c>
      <c r="D14" s="7">
        <f t="shared" si="1"/>
        <v>-2.5</v>
      </c>
      <c r="E14" s="7">
        <f t="shared" si="0"/>
        <v>54.709090909090904</v>
      </c>
    </row>
    <row r="15" spans="1:7" x14ac:dyDescent="0.25">
      <c r="B15" s="2">
        <v>37865</v>
      </c>
      <c r="C15" s="7">
        <v>57.8</v>
      </c>
      <c r="D15" s="7">
        <f t="shared" si="1"/>
        <v>7.1999999999999957</v>
      </c>
      <c r="E15" s="7">
        <f t="shared" si="0"/>
        <v>54.636363636363633</v>
      </c>
    </row>
    <row r="16" spans="1:7" x14ac:dyDescent="0.25">
      <c r="B16" s="2">
        <v>37895</v>
      </c>
      <c r="C16" s="7">
        <v>60.9</v>
      </c>
      <c r="D16" s="7">
        <f t="shared" si="1"/>
        <v>3.1000000000000014</v>
      </c>
      <c r="E16" s="7">
        <f t="shared" si="0"/>
        <v>54.909090909090907</v>
      </c>
    </row>
    <row r="17" spans="2:5" x14ac:dyDescent="0.25">
      <c r="B17" s="2">
        <v>37926</v>
      </c>
      <c r="C17" s="7">
        <v>56.4</v>
      </c>
      <c r="D17" s="7">
        <f t="shared" si="1"/>
        <v>-4.5</v>
      </c>
      <c r="E17" s="7">
        <f t="shared" si="0"/>
        <v>54.854545454545452</v>
      </c>
    </row>
    <row r="18" spans="2:5" x14ac:dyDescent="0.25">
      <c r="B18" s="2">
        <v>37956</v>
      </c>
      <c r="C18" s="7">
        <v>54.8</v>
      </c>
      <c r="D18" s="7">
        <f t="shared" si="1"/>
        <v>-1.6000000000000014</v>
      </c>
      <c r="E18" s="7">
        <f t="shared" si="0"/>
        <v>54.636363636363633</v>
      </c>
    </row>
    <row r="19" spans="2:5" x14ac:dyDescent="0.25">
      <c r="B19" s="2">
        <v>37987</v>
      </c>
      <c r="C19" s="7">
        <v>55.8</v>
      </c>
      <c r="D19" s="7">
        <f t="shared" si="1"/>
        <v>1</v>
      </c>
      <c r="E19" s="7">
        <f t="shared" si="0"/>
        <v>54.618181818181817</v>
      </c>
    </row>
    <row r="20" spans="2:5" x14ac:dyDescent="0.25">
      <c r="B20" s="2">
        <v>38018</v>
      </c>
      <c r="C20" s="7">
        <v>56.8</v>
      </c>
      <c r="D20" s="7">
        <f t="shared" si="1"/>
        <v>1</v>
      </c>
      <c r="E20" s="7">
        <f t="shared" si="0"/>
        <v>54.79999999999999</v>
      </c>
    </row>
    <row r="21" spans="2:5" x14ac:dyDescent="0.25">
      <c r="B21" s="2">
        <v>38047</v>
      </c>
      <c r="C21" s="7">
        <v>59</v>
      </c>
      <c r="D21" s="7">
        <f t="shared" si="1"/>
        <v>2.2000000000000028</v>
      </c>
      <c r="E21" s="7">
        <f t="shared" si="0"/>
        <v>55.316666666666663</v>
      </c>
    </row>
    <row r="22" spans="2:5" x14ac:dyDescent="0.25">
      <c r="B22" s="2">
        <v>38078</v>
      </c>
      <c r="C22" s="7">
        <v>58.7</v>
      </c>
      <c r="D22" s="7">
        <f t="shared" si="1"/>
        <v>-0.29999999999999716</v>
      </c>
      <c r="E22" s="7">
        <f t="shared" si="0"/>
        <v>55.766666666666673</v>
      </c>
    </row>
    <row r="23" spans="2:5" x14ac:dyDescent="0.25">
      <c r="B23" s="2">
        <v>38108</v>
      </c>
      <c r="C23" s="7">
        <v>56.2</v>
      </c>
      <c r="D23" s="7">
        <f t="shared" si="1"/>
        <v>-2.5</v>
      </c>
      <c r="E23" s="7">
        <f t="shared" si="0"/>
        <v>56.125</v>
      </c>
    </row>
    <row r="24" spans="2:5" x14ac:dyDescent="0.25">
      <c r="B24" s="2">
        <v>38139</v>
      </c>
      <c r="C24" s="7">
        <v>62.8</v>
      </c>
      <c r="D24" s="7">
        <f t="shared" si="1"/>
        <v>6.5999999999999943</v>
      </c>
      <c r="E24" s="7">
        <f t="shared" si="0"/>
        <v>56.908333333333339</v>
      </c>
    </row>
    <row r="25" spans="2:5" x14ac:dyDescent="0.25">
      <c r="B25" s="2">
        <v>38169</v>
      </c>
      <c r="C25" s="7">
        <v>58.8</v>
      </c>
      <c r="D25" s="7">
        <f t="shared" si="1"/>
        <v>-4</v>
      </c>
      <c r="E25" s="7">
        <f t="shared" si="0"/>
        <v>57.383333333333326</v>
      </c>
    </row>
    <row r="26" spans="2:5" x14ac:dyDescent="0.25">
      <c r="B26" s="2">
        <v>38200</v>
      </c>
      <c r="C26" s="7">
        <v>57.4</v>
      </c>
      <c r="D26" s="7">
        <f t="shared" si="1"/>
        <v>-1.3999999999999986</v>
      </c>
      <c r="E26" s="7">
        <f t="shared" si="0"/>
        <v>57.949999999999989</v>
      </c>
    </row>
    <row r="27" spans="2:5" x14ac:dyDescent="0.25">
      <c r="B27" s="2">
        <v>38231</v>
      </c>
      <c r="C27" s="7">
        <v>55</v>
      </c>
      <c r="D27" s="7">
        <f t="shared" si="1"/>
        <v>-2.3999999999999986</v>
      </c>
      <c r="E27" s="7">
        <f t="shared" si="0"/>
        <v>57.716666666666661</v>
      </c>
    </row>
    <row r="28" spans="2:5" x14ac:dyDescent="0.25">
      <c r="B28" s="2">
        <v>38261</v>
      </c>
      <c r="C28" s="7">
        <v>52.9</v>
      </c>
      <c r="D28" s="7">
        <f t="shared" si="1"/>
        <v>-2.1000000000000014</v>
      </c>
      <c r="E28" s="7">
        <f t="shared" si="0"/>
        <v>57.04999999999999</v>
      </c>
    </row>
    <row r="29" spans="2:5" x14ac:dyDescent="0.25">
      <c r="B29" s="2">
        <v>38292</v>
      </c>
      <c r="C29" s="7">
        <v>57.9</v>
      </c>
      <c r="D29" s="7">
        <f t="shared" si="1"/>
        <v>5</v>
      </c>
      <c r="E29" s="7">
        <f t="shared" si="0"/>
        <v>57.17499999999999</v>
      </c>
    </row>
    <row r="30" spans="2:5" x14ac:dyDescent="0.25">
      <c r="B30" s="2">
        <v>38322</v>
      </c>
      <c r="C30" s="7">
        <v>59</v>
      </c>
      <c r="D30" s="7">
        <f t="shared" si="1"/>
        <v>1.1000000000000014</v>
      </c>
      <c r="E30" s="7">
        <f t="shared" si="0"/>
        <v>57.524999999999999</v>
      </c>
    </row>
    <row r="31" spans="2:5" x14ac:dyDescent="0.25">
      <c r="B31" s="2">
        <v>38353</v>
      </c>
      <c r="C31" s="7">
        <v>57</v>
      </c>
      <c r="D31" s="7">
        <f t="shared" si="1"/>
        <v>-2</v>
      </c>
      <c r="E31" s="7">
        <f t="shared" si="0"/>
        <v>57.625</v>
      </c>
    </row>
    <row r="32" spans="2:5" x14ac:dyDescent="0.25">
      <c r="B32" s="2">
        <v>38384</v>
      </c>
      <c r="C32" s="7">
        <v>56.3</v>
      </c>
      <c r="D32" s="7">
        <f t="shared" si="1"/>
        <v>-0.70000000000000284</v>
      </c>
      <c r="E32" s="7">
        <f t="shared" si="0"/>
        <v>57.583333333333321</v>
      </c>
    </row>
    <row r="33" spans="2:5" x14ac:dyDescent="0.25">
      <c r="B33" s="2">
        <v>38412</v>
      </c>
      <c r="C33" s="7">
        <v>51.6</v>
      </c>
      <c r="D33" s="7">
        <f t="shared" si="1"/>
        <v>-4.6999999999999957</v>
      </c>
      <c r="E33" s="7">
        <f t="shared" si="0"/>
        <v>56.966666666666661</v>
      </c>
    </row>
    <row r="34" spans="2:5" x14ac:dyDescent="0.25">
      <c r="B34" s="2">
        <v>38443</v>
      </c>
      <c r="C34" s="7">
        <v>51.6</v>
      </c>
      <c r="D34" s="7">
        <f t="shared" si="1"/>
        <v>0</v>
      </c>
      <c r="E34" s="7">
        <f t="shared" si="0"/>
        <v>56.375</v>
      </c>
    </row>
    <row r="35" spans="2:5" x14ac:dyDescent="0.25">
      <c r="B35" s="2">
        <v>38473</v>
      </c>
      <c r="C35" s="7">
        <v>51.3</v>
      </c>
      <c r="D35" s="7">
        <f t="shared" si="1"/>
        <v>-0.30000000000000426</v>
      </c>
      <c r="E35" s="7">
        <f t="shared" si="0"/>
        <v>55.966666666666661</v>
      </c>
    </row>
    <row r="36" spans="2:5" x14ac:dyDescent="0.25">
      <c r="B36" s="2">
        <v>38504</v>
      </c>
      <c r="C36" s="7">
        <v>52.9</v>
      </c>
      <c r="D36" s="7">
        <f t="shared" si="1"/>
        <v>1.6000000000000014</v>
      </c>
      <c r="E36" s="7">
        <f t="shared" si="0"/>
        <v>55.141666666666659</v>
      </c>
    </row>
    <row r="37" spans="2:5" x14ac:dyDescent="0.25">
      <c r="B37" s="2">
        <v>38534</v>
      </c>
      <c r="C37" s="7">
        <v>49.2</v>
      </c>
      <c r="D37" s="7">
        <f t="shared" si="1"/>
        <v>-3.6999999999999957</v>
      </c>
      <c r="E37" s="7">
        <f t="shared" si="0"/>
        <v>54.341666666666676</v>
      </c>
    </row>
    <row r="38" spans="2:5" x14ac:dyDescent="0.25">
      <c r="B38" s="2">
        <v>38565</v>
      </c>
      <c r="C38" s="7">
        <v>51.8</v>
      </c>
      <c r="D38" s="7">
        <f t="shared" si="1"/>
        <v>2.5999999999999943</v>
      </c>
      <c r="E38" s="7">
        <f t="shared" si="0"/>
        <v>53.875000000000007</v>
      </c>
    </row>
    <row r="39" spans="2:5" x14ac:dyDescent="0.25">
      <c r="B39" s="2">
        <v>38596</v>
      </c>
      <c r="C39" s="7">
        <v>50.6</v>
      </c>
      <c r="D39" s="7">
        <f t="shared" si="1"/>
        <v>-1.1999999999999957</v>
      </c>
      <c r="E39" s="7">
        <f t="shared" si="0"/>
        <v>53.508333333333333</v>
      </c>
    </row>
    <row r="40" spans="2:5" x14ac:dyDescent="0.25">
      <c r="B40" s="2">
        <v>38626</v>
      </c>
      <c r="C40" s="7">
        <v>45.9</v>
      </c>
      <c r="D40" s="7">
        <f t="shared" si="1"/>
        <v>-4.7000000000000028</v>
      </c>
      <c r="E40" s="7">
        <f t="shared" si="0"/>
        <v>52.925000000000004</v>
      </c>
    </row>
    <row r="41" spans="2:5" x14ac:dyDescent="0.25">
      <c r="B41" s="2">
        <v>38657</v>
      </c>
      <c r="C41" s="7">
        <v>44.3</v>
      </c>
      <c r="D41" s="7">
        <f t="shared" si="1"/>
        <v>-1.6000000000000014</v>
      </c>
      <c r="E41" s="7">
        <f t="shared" si="0"/>
        <v>51.791666666666657</v>
      </c>
    </row>
    <row r="42" spans="2:5" x14ac:dyDescent="0.25">
      <c r="B42" s="2">
        <v>38687</v>
      </c>
      <c r="C42" s="7">
        <v>48.5</v>
      </c>
      <c r="D42" s="7">
        <f t="shared" si="1"/>
        <v>4.2000000000000028</v>
      </c>
      <c r="E42" s="7">
        <f t="shared" si="0"/>
        <v>50.916666666666664</v>
      </c>
    </row>
    <row r="43" spans="2:5" x14ac:dyDescent="0.25">
      <c r="B43" s="2">
        <v>38718</v>
      </c>
      <c r="C43" s="7">
        <v>48.6</v>
      </c>
      <c r="D43" s="7">
        <f t="shared" si="1"/>
        <v>0.10000000000000142</v>
      </c>
      <c r="E43" s="7">
        <f t="shared" si="0"/>
        <v>50.216666666666669</v>
      </c>
    </row>
    <row r="44" spans="2:5" x14ac:dyDescent="0.25">
      <c r="B44" s="2">
        <v>38749</v>
      </c>
      <c r="C44" s="7">
        <v>52.2</v>
      </c>
      <c r="D44" s="7">
        <f t="shared" si="1"/>
        <v>3.6000000000000014</v>
      </c>
      <c r="E44" s="7">
        <f t="shared" si="0"/>
        <v>49.875000000000007</v>
      </c>
    </row>
    <row r="45" spans="2:5" x14ac:dyDescent="0.25">
      <c r="B45" s="2">
        <v>38777</v>
      </c>
      <c r="C45" s="7">
        <v>53.5</v>
      </c>
      <c r="D45" s="7">
        <f t="shared" si="1"/>
        <v>1.2999999999999972</v>
      </c>
      <c r="E45" s="7">
        <f t="shared" si="0"/>
        <v>50.033333333333339</v>
      </c>
    </row>
    <row r="46" spans="2:5" x14ac:dyDescent="0.25">
      <c r="B46" s="2">
        <v>38808</v>
      </c>
      <c r="C46" s="7">
        <v>52</v>
      </c>
      <c r="D46" s="7">
        <f t="shared" si="1"/>
        <v>-1.5</v>
      </c>
      <c r="E46" s="7">
        <f t="shared" si="0"/>
        <v>50.066666666666663</v>
      </c>
    </row>
    <row r="47" spans="2:5" x14ac:dyDescent="0.25">
      <c r="B47" s="2">
        <v>38838</v>
      </c>
      <c r="C47" s="7">
        <v>57.2</v>
      </c>
      <c r="D47" s="7">
        <f t="shared" si="1"/>
        <v>5.2000000000000028</v>
      </c>
      <c r="E47" s="7">
        <f t="shared" si="0"/>
        <v>50.558333333333337</v>
      </c>
    </row>
    <row r="48" spans="2:5" x14ac:dyDescent="0.25">
      <c r="B48" s="2">
        <v>38869</v>
      </c>
      <c r="C48" s="7">
        <v>53.8</v>
      </c>
      <c r="D48" s="7">
        <f t="shared" si="1"/>
        <v>-3.4000000000000057</v>
      </c>
      <c r="E48" s="7">
        <f t="shared" si="0"/>
        <v>50.633333333333333</v>
      </c>
    </row>
    <row r="49" spans="2:5" x14ac:dyDescent="0.25">
      <c r="B49" s="2">
        <v>38899</v>
      </c>
      <c r="C49" s="7">
        <v>53.4</v>
      </c>
      <c r="D49" s="7">
        <f t="shared" si="1"/>
        <v>-0.39999999999999858</v>
      </c>
      <c r="E49" s="7">
        <f t="shared" si="0"/>
        <v>50.983333333333327</v>
      </c>
    </row>
    <row r="50" spans="2:5" x14ac:dyDescent="0.25">
      <c r="B50" s="2">
        <v>38930</v>
      </c>
      <c r="C50" s="7">
        <v>52.5</v>
      </c>
      <c r="D50" s="7">
        <f t="shared" si="1"/>
        <v>-0.89999999999999858</v>
      </c>
      <c r="E50" s="7">
        <f t="shared" si="0"/>
        <v>51.041666666666664</v>
      </c>
    </row>
    <row r="51" spans="2:5" x14ac:dyDescent="0.25">
      <c r="B51" s="2">
        <v>38961</v>
      </c>
      <c r="C51" s="7">
        <v>51.3</v>
      </c>
      <c r="D51" s="7">
        <f t="shared" si="1"/>
        <v>-1.2000000000000028</v>
      </c>
      <c r="E51" s="7">
        <f t="shared" si="0"/>
        <v>51.099999999999994</v>
      </c>
    </row>
    <row r="52" spans="2:5" x14ac:dyDescent="0.25">
      <c r="B52" s="2">
        <v>38991</v>
      </c>
      <c r="C52" s="7">
        <v>56.5</v>
      </c>
      <c r="D52" s="7">
        <f t="shared" si="1"/>
        <v>5.2000000000000028</v>
      </c>
      <c r="E52" s="7">
        <f t="shared" si="0"/>
        <v>51.983333333333327</v>
      </c>
    </row>
    <row r="53" spans="2:5" x14ac:dyDescent="0.25">
      <c r="B53" s="2">
        <v>39022</v>
      </c>
      <c r="C53" s="7">
        <v>54.8</v>
      </c>
      <c r="D53" s="7">
        <f t="shared" si="1"/>
        <v>-1.7000000000000028</v>
      </c>
      <c r="E53" s="7">
        <f t="shared" si="0"/>
        <v>52.858333333333327</v>
      </c>
    </row>
    <row r="54" spans="2:5" x14ac:dyDescent="0.25">
      <c r="B54" s="2">
        <v>39052</v>
      </c>
      <c r="C54" s="7">
        <v>54.2</v>
      </c>
      <c r="D54" s="7">
        <f t="shared" si="1"/>
        <v>-0.59999999999999432</v>
      </c>
      <c r="E54" s="7">
        <f t="shared" si="0"/>
        <v>53.333333333333336</v>
      </c>
    </row>
    <row r="55" spans="2:5" x14ac:dyDescent="0.25">
      <c r="B55" s="2">
        <v>39083</v>
      </c>
      <c r="C55" s="7">
        <v>56</v>
      </c>
      <c r="D55" s="7">
        <f t="shared" si="1"/>
        <v>1.7999999999999972</v>
      </c>
      <c r="E55" s="7">
        <f t="shared" si="0"/>
        <v>53.949999999999996</v>
      </c>
    </row>
    <row r="56" spans="2:5" x14ac:dyDescent="0.25">
      <c r="B56" s="2">
        <v>39114</v>
      </c>
      <c r="C56" s="7">
        <v>54.7</v>
      </c>
      <c r="D56" s="7">
        <f t="shared" si="1"/>
        <v>-1.2999999999999972</v>
      </c>
      <c r="E56" s="7">
        <f t="shared" si="0"/>
        <v>54.158333333333339</v>
      </c>
    </row>
    <row r="57" spans="2:5" x14ac:dyDescent="0.25">
      <c r="B57" s="2">
        <v>39142</v>
      </c>
      <c r="C57" s="7">
        <v>57.6</v>
      </c>
      <c r="D57" s="7">
        <f t="shared" si="1"/>
        <v>2.8999999999999986</v>
      </c>
      <c r="E57" s="7">
        <f t="shared" si="0"/>
        <v>54.500000000000007</v>
      </c>
    </row>
    <row r="58" spans="2:5" x14ac:dyDescent="0.25">
      <c r="B58" s="2">
        <v>39173</v>
      </c>
      <c r="C58" s="7">
        <v>53.3</v>
      </c>
      <c r="D58" s="7">
        <f t="shared" si="1"/>
        <v>-4.3000000000000043</v>
      </c>
      <c r="E58" s="7">
        <f t="shared" si="0"/>
        <v>54.608333333333327</v>
      </c>
    </row>
    <row r="59" spans="2:5" x14ac:dyDescent="0.25">
      <c r="B59" s="2">
        <v>39203</v>
      </c>
      <c r="C59" s="7">
        <v>55.4</v>
      </c>
      <c r="D59" s="7">
        <f t="shared" si="1"/>
        <v>2.1000000000000014</v>
      </c>
      <c r="E59" s="7">
        <f t="shared" si="0"/>
        <v>54.458333333333321</v>
      </c>
    </row>
    <row r="60" spans="2:5" x14ac:dyDescent="0.25">
      <c r="B60" s="2">
        <v>39234</v>
      </c>
      <c r="C60" s="7">
        <v>51.4</v>
      </c>
      <c r="D60" s="7">
        <f t="shared" si="1"/>
        <v>-4</v>
      </c>
      <c r="E60" s="7">
        <f t="shared" si="0"/>
        <v>54.258333333333326</v>
      </c>
    </row>
    <row r="61" spans="2:5" x14ac:dyDescent="0.25">
      <c r="B61" s="2">
        <v>39264</v>
      </c>
      <c r="C61" s="7">
        <v>54</v>
      </c>
      <c r="D61" s="7">
        <f t="shared" si="1"/>
        <v>2.6000000000000014</v>
      </c>
      <c r="E61" s="7">
        <f t="shared" si="0"/>
        <v>54.308333333333337</v>
      </c>
    </row>
    <row r="62" spans="2:5" x14ac:dyDescent="0.25">
      <c r="B62" s="2">
        <v>39295</v>
      </c>
      <c r="C62" s="7">
        <v>56.6</v>
      </c>
      <c r="D62" s="7">
        <f t="shared" si="1"/>
        <v>2.6000000000000014</v>
      </c>
      <c r="E62" s="7">
        <f t="shared" si="0"/>
        <v>54.650000000000006</v>
      </c>
    </row>
    <row r="63" spans="2:5" x14ac:dyDescent="0.25">
      <c r="B63" s="2">
        <v>39326</v>
      </c>
      <c r="C63" s="7">
        <v>54.2</v>
      </c>
      <c r="D63" s="7">
        <f t="shared" si="1"/>
        <v>-2.3999999999999986</v>
      </c>
      <c r="E63" s="7">
        <f t="shared" si="0"/>
        <v>54.891666666666673</v>
      </c>
    </row>
    <row r="64" spans="2:5" x14ac:dyDescent="0.25">
      <c r="B64" s="2">
        <v>39356</v>
      </c>
      <c r="C64" s="7">
        <v>57.4</v>
      </c>
      <c r="D64" s="7">
        <f t="shared" si="1"/>
        <v>3.1999999999999957</v>
      </c>
      <c r="E64" s="7">
        <f t="shared" si="0"/>
        <v>54.966666666666669</v>
      </c>
    </row>
    <row r="65" spans="2:5" x14ac:dyDescent="0.25">
      <c r="B65" s="2">
        <v>39387</v>
      </c>
      <c r="C65" s="7">
        <v>57.2</v>
      </c>
      <c r="D65" s="7">
        <f t="shared" si="1"/>
        <v>-0.19999999999999574</v>
      </c>
      <c r="E65" s="7">
        <f t="shared" si="0"/>
        <v>55.166666666666664</v>
      </c>
    </row>
    <row r="66" spans="2:5" x14ac:dyDescent="0.25">
      <c r="B66" s="2">
        <v>39417</v>
      </c>
      <c r="C66" s="7">
        <v>53.2</v>
      </c>
      <c r="D66" s="7">
        <f t="shared" si="1"/>
        <v>-4</v>
      </c>
      <c r="E66" s="7">
        <f t="shared" ref="E66:E129" si="2">IF(ROW(A66)&lt;13,"",AVERAGEIFS($C$2:$C$5000,$B$2:$B$5000,"&gt;"&amp;EDATE(B66,-12),$B$2:$B$5000,"&lt;="&amp;B66))</f>
        <v>55.083333333333343</v>
      </c>
    </row>
    <row r="67" spans="2:5" x14ac:dyDescent="0.25">
      <c r="B67" s="2">
        <v>39448</v>
      </c>
      <c r="C67" s="7">
        <v>53.1</v>
      </c>
      <c r="D67" s="7">
        <f t="shared" si="1"/>
        <v>-0.10000000000000142</v>
      </c>
      <c r="E67" s="7">
        <f t="shared" si="2"/>
        <v>54.841666666666676</v>
      </c>
    </row>
    <row r="68" spans="2:5" x14ac:dyDescent="0.25">
      <c r="B68" s="2">
        <v>39479</v>
      </c>
      <c r="C68" s="7">
        <v>52.6</v>
      </c>
      <c r="D68" s="7">
        <f t="shared" ref="D68:D131" si="3">C68-C67</f>
        <v>-0.5</v>
      </c>
      <c r="E68" s="7">
        <f t="shared" si="2"/>
        <v>54.666666666666679</v>
      </c>
    </row>
    <row r="69" spans="2:5" x14ac:dyDescent="0.25">
      <c r="B69" s="2">
        <v>39508</v>
      </c>
      <c r="C69" s="7">
        <v>48.1</v>
      </c>
      <c r="D69" s="7">
        <f t="shared" si="3"/>
        <v>-4.5</v>
      </c>
      <c r="E69" s="7">
        <f t="shared" si="2"/>
        <v>53.875</v>
      </c>
    </row>
    <row r="70" spans="2:5" x14ac:dyDescent="0.25">
      <c r="B70" s="2">
        <v>39539</v>
      </c>
      <c r="C70" s="7">
        <v>50.4</v>
      </c>
      <c r="D70" s="7">
        <f t="shared" si="3"/>
        <v>2.2999999999999972</v>
      </c>
      <c r="E70" s="7">
        <f t="shared" si="2"/>
        <v>53.633333333333333</v>
      </c>
    </row>
    <row r="71" spans="2:5" x14ac:dyDescent="0.25">
      <c r="B71" s="2">
        <v>39569</v>
      </c>
      <c r="C71" s="7">
        <v>48.3</v>
      </c>
      <c r="D71" s="7">
        <f t="shared" si="3"/>
        <v>-2.1000000000000014</v>
      </c>
      <c r="E71" s="7">
        <f t="shared" si="2"/>
        <v>53.041666666666657</v>
      </c>
    </row>
    <row r="72" spans="2:5" x14ac:dyDescent="0.25">
      <c r="B72" s="2">
        <v>39600</v>
      </c>
      <c r="C72" s="7">
        <v>44.3</v>
      </c>
      <c r="D72" s="7">
        <f t="shared" si="3"/>
        <v>-4</v>
      </c>
      <c r="E72" s="7">
        <f t="shared" si="2"/>
        <v>52.449999999999996</v>
      </c>
    </row>
    <row r="73" spans="2:5" x14ac:dyDescent="0.25">
      <c r="B73" s="2">
        <v>39630</v>
      </c>
      <c r="C73" s="7">
        <v>48.2</v>
      </c>
      <c r="D73" s="7">
        <f t="shared" si="3"/>
        <v>3.9000000000000057</v>
      </c>
      <c r="E73" s="7">
        <f t="shared" si="2"/>
        <v>51.966666666666669</v>
      </c>
    </row>
    <row r="74" spans="2:5" x14ac:dyDescent="0.25">
      <c r="B74" s="2">
        <v>39661</v>
      </c>
      <c r="C74" s="7">
        <v>46.1</v>
      </c>
      <c r="D74" s="7">
        <f t="shared" si="3"/>
        <v>-2.1000000000000014</v>
      </c>
      <c r="E74" s="7">
        <f t="shared" si="2"/>
        <v>51.091666666666676</v>
      </c>
    </row>
    <row r="75" spans="2:5" x14ac:dyDescent="0.25">
      <c r="B75" s="2">
        <v>39692</v>
      </c>
      <c r="C75" s="7">
        <v>46.8</v>
      </c>
      <c r="D75" s="7">
        <f t="shared" si="3"/>
        <v>0.69999999999999574</v>
      </c>
      <c r="E75" s="7">
        <f t="shared" si="2"/>
        <v>50.475000000000001</v>
      </c>
    </row>
    <row r="76" spans="2:5" x14ac:dyDescent="0.25">
      <c r="B76" s="2">
        <v>39722</v>
      </c>
      <c r="C76" s="7">
        <v>44</v>
      </c>
      <c r="D76" s="7">
        <f t="shared" si="3"/>
        <v>-2.7999999999999972</v>
      </c>
      <c r="E76" s="7">
        <f t="shared" si="2"/>
        <v>49.358333333333327</v>
      </c>
    </row>
    <row r="77" spans="2:5" x14ac:dyDescent="0.25">
      <c r="B77" s="2">
        <v>39753</v>
      </c>
      <c r="C77" s="7">
        <v>36.1</v>
      </c>
      <c r="D77" s="7">
        <f t="shared" si="3"/>
        <v>-7.8999999999999986</v>
      </c>
      <c r="E77" s="7">
        <f t="shared" si="2"/>
        <v>47.6</v>
      </c>
    </row>
    <row r="78" spans="2:5" x14ac:dyDescent="0.25">
      <c r="B78" s="2">
        <v>39783</v>
      </c>
      <c r="C78" s="7">
        <v>42.4</v>
      </c>
      <c r="D78" s="7">
        <f t="shared" si="3"/>
        <v>6.2999999999999972</v>
      </c>
      <c r="E78" s="7">
        <f t="shared" si="2"/>
        <v>46.699999999999996</v>
      </c>
    </row>
    <row r="79" spans="2:5" x14ac:dyDescent="0.25">
      <c r="B79" s="2">
        <v>39814</v>
      </c>
      <c r="C79" s="7">
        <v>42.2</v>
      </c>
      <c r="D79" s="7">
        <f t="shared" si="3"/>
        <v>-0.19999999999999574</v>
      </c>
      <c r="E79" s="7">
        <f t="shared" si="2"/>
        <v>45.791666666666664</v>
      </c>
    </row>
    <row r="80" spans="2:5" x14ac:dyDescent="0.25">
      <c r="B80" s="2">
        <v>39845</v>
      </c>
      <c r="C80" s="7">
        <v>38.9</v>
      </c>
      <c r="D80" s="7">
        <f t="shared" si="3"/>
        <v>-3.3000000000000043</v>
      </c>
      <c r="E80" s="7">
        <f t="shared" si="2"/>
        <v>44.650000000000006</v>
      </c>
    </row>
    <row r="81" spans="2:5" x14ac:dyDescent="0.25">
      <c r="B81" s="2">
        <v>39873</v>
      </c>
      <c r="C81" s="7">
        <v>41.6</v>
      </c>
      <c r="D81" s="7">
        <f t="shared" si="3"/>
        <v>2.7000000000000028</v>
      </c>
      <c r="E81" s="7">
        <f t="shared" si="2"/>
        <v>44.108333333333327</v>
      </c>
    </row>
    <row r="82" spans="2:5" x14ac:dyDescent="0.25">
      <c r="B82" s="2">
        <v>39904</v>
      </c>
      <c r="C82" s="7">
        <v>43.3</v>
      </c>
      <c r="D82" s="7">
        <f t="shared" si="3"/>
        <v>1.6999999999999957</v>
      </c>
      <c r="E82" s="7">
        <f t="shared" si="2"/>
        <v>43.516666666666659</v>
      </c>
    </row>
    <row r="83" spans="2:5" x14ac:dyDescent="0.25">
      <c r="B83" s="2">
        <v>39934</v>
      </c>
      <c r="C83" s="7">
        <v>41.9</v>
      </c>
      <c r="D83" s="7">
        <f t="shared" si="3"/>
        <v>-1.3999999999999986</v>
      </c>
      <c r="E83" s="7">
        <f t="shared" si="2"/>
        <v>42.983333333333327</v>
      </c>
    </row>
    <row r="84" spans="2:5" x14ac:dyDescent="0.25">
      <c r="B84" s="2">
        <v>39965</v>
      </c>
      <c r="C84" s="7">
        <v>45.6</v>
      </c>
      <c r="D84" s="7">
        <f t="shared" si="3"/>
        <v>3.7000000000000028</v>
      </c>
      <c r="E84" s="7">
        <f t="shared" si="2"/>
        <v>43.091666666666669</v>
      </c>
    </row>
    <row r="85" spans="2:5" x14ac:dyDescent="0.25">
      <c r="B85" s="2">
        <v>39995</v>
      </c>
      <c r="C85" s="7">
        <v>49.7</v>
      </c>
      <c r="D85" s="7">
        <f t="shared" si="3"/>
        <v>4.1000000000000014</v>
      </c>
      <c r="E85" s="7">
        <f t="shared" si="2"/>
        <v>43.216666666666669</v>
      </c>
    </row>
    <row r="86" spans="2:5" x14ac:dyDescent="0.25">
      <c r="B86" s="2">
        <v>40026</v>
      </c>
      <c r="C86" s="7">
        <v>49.6</v>
      </c>
      <c r="D86" s="7">
        <f t="shared" si="3"/>
        <v>-0.10000000000000142</v>
      </c>
      <c r="E86" s="7">
        <f t="shared" si="2"/>
        <v>43.508333333333333</v>
      </c>
    </row>
    <row r="87" spans="2:5" x14ac:dyDescent="0.25">
      <c r="B87" s="2">
        <v>40057</v>
      </c>
      <c r="C87" s="7">
        <v>52.7</v>
      </c>
      <c r="D87" s="7">
        <f t="shared" si="3"/>
        <v>3.1000000000000014</v>
      </c>
      <c r="E87" s="7">
        <f t="shared" si="2"/>
        <v>44</v>
      </c>
    </row>
    <row r="88" spans="2:5" x14ac:dyDescent="0.25">
      <c r="B88" s="2">
        <v>40087</v>
      </c>
      <c r="C88" s="7">
        <v>51.7</v>
      </c>
      <c r="D88" s="7">
        <f t="shared" si="3"/>
        <v>-1</v>
      </c>
      <c r="E88" s="7">
        <f t="shared" si="2"/>
        <v>44.641666666666673</v>
      </c>
    </row>
    <row r="89" spans="2:5" x14ac:dyDescent="0.25">
      <c r="B89" s="2">
        <v>40118</v>
      </c>
      <c r="C89" s="7">
        <v>53.3</v>
      </c>
      <c r="D89" s="7">
        <f t="shared" si="3"/>
        <v>1.5999999999999943</v>
      </c>
      <c r="E89" s="7">
        <f t="shared" si="2"/>
        <v>46.074999999999996</v>
      </c>
    </row>
    <row r="90" spans="2:5" x14ac:dyDescent="0.25">
      <c r="B90" s="2">
        <v>40148</v>
      </c>
      <c r="C90" s="7">
        <v>53.1</v>
      </c>
      <c r="D90" s="7">
        <f t="shared" si="3"/>
        <v>-0.19999999999999574</v>
      </c>
      <c r="E90" s="7">
        <f t="shared" si="2"/>
        <v>46.966666666666669</v>
      </c>
    </row>
    <row r="91" spans="2:5" x14ac:dyDescent="0.25">
      <c r="B91" s="2">
        <v>40179</v>
      </c>
      <c r="C91" s="7">
        <v>51.8</v>
      </c>
      <c r="D91" s="7">
        <f t="shared" si="3"/>
        <v>-1.3000000000000043</v>
      </c>
      <c r="E91" s="7">
        <f t="shared" si="2"/>
        <v>47.766666666666659</v>
      </c>
    </row>
    <row r="92" spans="2:5" x14ac:dyDescent="0.25">
      <c r="B92" s="2">
        <v>40210</v>
      </c>
      <c r="C92" s="7">
        <v>52.5</v>
      </c>
      <c r="D92" s="7">
        <f t="shared" si="3"/>
        <v>0.70000000000000284</v>
      </c>
      <c r="E92" s="7">
        <f t="shared" si="2"/>
        <v>48.900000000000006</v>
      </c>
    </row>
    <row r="93" spans="2:5" x14ac:dyDescent="0.25">
      <c r="B93" s="2">
        <v>40238</v>
      </c>
      <c r="C93" s="7">
        <v>55.8</v>
      </c>
      <c r="D93" s="7">
        <f t="shared" si="3"/>
        <v>3.2999999999999972</v>
      </c>
      <c r="E93" s="7">
        <f t="shared" si="2"/>
        <v>50.083333333333336</v>
      </c>
    </row>
    <row r="94" spans="2:5" x14ac:dyDescent="0.25">
      <c r="B94" s="2">
        <v>40269</v>
      </c>
      <c r="C94" s="7">
        <v>58.4</v>
      </c>
      <c r="D94" s="7">
        <f t="shared" si="3"/>
        <v>2.6000000000000014</v>
      </c>
      <c r="E94" s="7">
        <f t="shared" si="2"/>
        <v>51.341666666666669</v>
      </c>
    </row>
    <row r="95" spans="2:5" x14ac:dyDescent="0.25">
      <c r="B95" s="2">
        <v>40299</v>
      </c>
      <c r="C95" s="7">
        <v>51.8</v>
      </c>
      <c r="D95" s="7">
        <f t="shared" si="3"/>
        <v>-6.6000000000000014</v>
      </c>
      <c r="E95" s="7">
        <f t="shared" si="2"/>
        <v>52.166666666666664</v>
      </c>
    </row>
    <row r="96" spans="2:5" x14ac:dyDescent="0.25">
      <c r="B96" s="2">
        <v>40330</v>
      </c>
      <c r="C96" s="7">
        <v>54.9</v>
      </c>
      <c r="D96" s="7">
        <f t="shared" si="3"/>
        <v>3.1000000000000014</v>
      </c>
      <c r="E96" s="7">
        <f t="shared" si="2"/>
        <v>52.941666666666663</v>
      </c>
    </row>
    <row r="97" spans="2:5" x14ac:dyDescent="0.25">
      <c r="B97" s="2">
        <v>40360</v>
      </c>
      <c r="C97" s="7">
        <v>50.3</v>
      </c>
      <c r="D97" s="7">
        <f t="shared" si="3"/>
        <v>-4.6000000000000014</v>
      </c>
      <c r="E97" s="7">
        <f t="shared" si="2"/>
        <v>52.991666666666667</v>
      </c>
    </row>
    <row r="98" spans="2:5" x14ac:dyDescent="0.25">
      <c r="B98" s="2">
        <v>40391</v>
      </c>
      <c r="C98" s="7">
        <v>50.3</v>
      </c>
      <c r="D98" s="7">
        <f t="shared" si="3"/>
        <v>0</v>
      </c>
      <c r="E98" s="7">
        <f t="shared" si="2"/>
        <v>53.04999999999999</v>
      </c>
    </row>
    <row r="99" spans="2:5" x14ac:dyDescent="0.25">
      <c r="B99" s="2">
        <v>40422</v>
      </c>
      <c r="C99" s="7">
        <v>51</v>
      </c>
      <c r="D99" s="7">
        <f t="shared" si="3"/>
        <v>0.70000000000000284</v>
      </c>
      <c r="E99" s="7">
        <f t="shared" si="2"/>
        <v>52.908333333333324</v>
      </c>
    </row>
    <row r="100" spans="2:5" x14ac:dyDescent="0.25">
      <c r="B100" s="2">
        <v>40452</v>
      </c>
      <c r="C100" s="7">
        <v>51.4</v>
      </c>
      <c r="D100" s="7">
        <f t="shared" si="3"/>
        <v>0.39999999999999858</v>
      </c>
      <c r="E100" s="7">
        <f t="shared" si="2"/>
        <v>52.883333333333326</v>
      </c>
    </row>
    <row r="101" spans="2:5" x14ac:dyDescent="0.25">
      <c r="B101" s="2">
        <v>40483</v>
      </c>
      <c r="C101" s="7">
        <v>55</v>
      </c>
      <c r="D101" s="7">
        <f t="shared" si="3"/>
        <v>3.6000000000000014</v>
      </c>
      <c r="E101" s="7">
        <f t="shared" si="2"/>
        <v>53.024999999999999</v>
      </c>
    </row>
    <row r="102" spans="2:5" x14ac:dyDescent="0.25">
      <c r="B102" s="2">
        <v>40513</v>
      </c>
      <c r="C102" s="7">
        <v>53.2</v>
      </c>
      <c r="D102" s="7">
        <f t="shared" si="3"/>
        <v>-1.7999999999999972</v>
      </c>
      <c r="E102" s="7">
        <f t="shared" si="2"/>
        <v>53.033333333333339</v>
      </c>
    </row>
    <row r="103" spans="2:5" x14ac:dyDescent="0.25">
      <c r="B103" s="2">
        <v>40544</v>
      </c>
      <c r="C103" s="7">
        <v>52.9</v>
      </c>
      <c r="D103" s="7">
        <f t="shared" si="3"/>
        <v>-0.30000000000000426</v>
      </c>
      <c r="E103" s="7">
        <f t="shared" si="2"/>
        <v>53.125</v>
      </c>
    </row>
    <row r="104" spans="2:5" x14ac:dyDescent="0.25">
      <c r="B104" s="2">
        <v>40575</v>
      </c>
      <c r="C104" s="7">
        <v>51.3</v>
      </c>
      <c r="D104" s="7">
        <f t="shared" si="3"/>
        <v>-1.6000000000000014</v>
      </c>
      <c r="E104" s="7">
        <f t="shared" si="2"/>
        <v>53.024999999999999</v>
      </c>
    </row>
    <row r="105" spans="2:5" x14ac:dyDescent="0.25">
      <c r="B105" s="2">
        <v>40603</v>
      </c>
      <c r="C105" s="7">
        <v>49</v>
      </c>
      <c r="D105" s="7">
        <f t="shared" si="3"/>
        <v>-2.2999999999999972</v>
      </c>
      <c r="E105" s="7">
        <f t="shared" si="2"/>
        <v>52.458333333333321</v>
      </c>
    </row>
    <row r="106" spans="2:5" x14ac:dyDescent="0.25">
      <c r="B106" s="2">
        <v>40634</v>
      </c>
      <c r="C106" s="7">
        <v>53.1</v>
      </c>
      <c r="D106" s="7">
        <f t="shared" si="3"/>
        <v>4.1000000000000014</v>
      </c>
      <c r="E106" s="7">
        <f t="shared" si="2"/>
        <v>52.016666666666659</v>
      </c>
    </row>
    <row r="107" spans="2:5" x14ac:dyDescent="0.25">
      <c r="B107" s="2">
        <v>40664</v>
      </c>
      <c r="C107" s="7">
        <v>52.9</v>
      </c>
      <c r="D107" s="7">
        <f t="shared" si="3"/>
        <v>-0.20000000000000284</v>
      </c>
      <c r="E107" s="7">
        <f t="shared" si="2"/>
        <v>52.108333333333327</v>
      </c>
    </row>
    <row r="108" spans="2:5" x14ac:dyDescent="0.25">
      <c r="B108" s="2">
        <v>40695</v>
      </c>
      <c r="C108" s="7">
        <v>54.3</v>
      </c>
      <c r="D108" s="7">
        <f t="shared" si="3"/>
        <v>1.3999999999999986</v>
      </c>
      <c r="E108" s="7">
        <f t="shared" si="2"/>
        <v>52.05833333333333</v>
      </c>
    </row>
    <row r="109" spans="2:5" x14ac:dyDescent="0.25">
      <c r="B109" s="2">
        <v>40725</v>
      </c>
      <c r="C109" s="7">
        <v>52.9</v>
      </c>
      <c r="D109" s="7">
        <f t="shared" si="3"/>
        <v>-1.3999999999999986</v>
      </c>
      <c r="E109" s="7">
        <f t="shared" si="2"/>
        <v>52.274999999999999</v>
      </c>
    </row>
    <row r="110" spans="2:5" x14ac:dyDescent="0.25">
      <c r="B110" s="2">
        <v>40756</v>
      </c>
      <c r="C110" s="7">
        <v>53.3</v>
      </c>
      <c r="D110" s="7">
        <f t="shared" si="3"/>
        <v>0.39999999999999858</v>
      </c>
      <c r="E110" s="7">
        <f t="shared" si="2"/>
        <v>52.524999999999999</v>
      </c>
    </row>
    <row r="111" spans="2:5" x14ac:dyDescent="0.25">
      <c r="B111" s="2">
        <v>40787</v>
      </c>
      <c r="C111" s="7">
        <v>51.2</v>
      </c>
      <c r="D111" s="7">
        <f t="shared" si="3"/>
        <v>-2.0999999999999943</v>
      </c>
      <c r="E111" s="7">
        <f t="shared" si="2"/>
        <v>52.541666666666664</v>
      </c>
    </row>
    <row r="112" spans="2:5" x14ac:dyDescent="0.25">
      <c r="B112" s="2">
        <v>40817</v>
      </c>
      <c r="C112" s="7">
        <v>47.1</v>
      </c>
      <c r="D112" s="7">
        <f t="shared" si="3"/>
        <v>-4.1000000000000014</v>
      </c>
      <c r="E112" s="7">
        <f t="shared" si="2"/>
        <v>52.183333333333337</v>
      </c>
    </row>
    <row r="113" spans="2:5" x14ac:dyDescent="0.25">
      <c r="B113" s="2">
        <v>40848</v>
      </c>
      <c r="C113" s="7">
        <v>47.8</v>
      </c>
      <c r="D113" s="7">
        <f t="shared" si="3"/>
        <v>0.69999999999999574</v>
      </c>
      <c r="E113" s="7">
        <f t="shared" si="2"/>
        <v>51.583333333333336</v>
      </c>
    </row>
    <row r="114" spans="2:5" x14ac:dyDescent="0.25">
      <c r="B114" s="2">
        <v>40878</v>
      </c>
      <c r="C114" s="7">
        <v>52.1</v>
      </c>
      <c r="D114" s="7">
        <f t="shared" si="3"/>
        <v>4.3000000000000043</v>
      </c>
      <c r="E114" s="7">
        <f t="shared" si="2"/>
        <v>51.491666666666667</v>
      </c>
    </row>
    <row r="115" spans="2:5" x14ac:dyDescent="0.25">
      <c r="B115" s="2">
        <v>40909</v>
      </c>
      <c r="C115" s="7">
        <v>50.6</v>
      </c>
      <c r="D115" s="7">
        <f t="shared" si="3"/>
        <v>-1.5</v>
      </c>
      <c r="E115" s="7">
        <f t="shared" si="2"/>
        <v>51.300000000000004</v>
      </c>
    </row>
    <row r="116" spans="2:5" x14ac:dyDescent="0.25">
      <c r="B116" s="2">
        <v>40940</v>
      </c>
      <c r="C116" s="7">
        <v>55.9</v>
      </c>
      <c r="D116" s="7">
        <f t="shared" si="3"/>
        <v>5.2999999999999972</v>
      </c>
      <c r="E116" s="7">
        <f t="shared" si="2"/>
        <v>51.683333333333337</v>
      </c>
    </row>
    <row r="117" spans="2:5" x14ac:dyDescent="0.25">
      <c r="B117" s="2">
        <v>40969</v>
      </c>
      <c r="C117" s="7">
        <v>53.6</v>
      </c>
      <c r="D117" s="7">
        <f t="shared" si="3"/>
        <v>-2.2999999999999972</v>
      </c>
      <c r="E117" s="7">
        <f t="shared" si="2"/>
        <v>52.06666666666667</v>
      </c>
    </row>
    <row r="118" spans="2:5" x14ac:dyDescent="0.25">
      <c r="B118" s="2">
        <v>41000</v>
      </c>
      <c r="C118" s="7">
        <v>48.5</v>
      </c>
      <c r="D118" s="7">
        <f t="shared" si="3"/>
        <v>-5.1000000000000014</v>
      </c>
      <c r="E118" s="7">
        <f t="shared" si="2"/>
        <v>51.683333333333337</v>
      </c>
    </row>
    <row r="119" spans="2:5" x14ac:dyDescent="0.25">
      <c r="B119" s="2">
        <v>41030</v>
      </c>
      <c r="C119" s="7">
        <v>54.2</v>
      </c>
      <c r="D119" s="7">
        <f t="shared" si="3"/>
        <v>5.7000000000000028</v>
      </c>
      <c r="E119" s="7">
        <f t="shared" si="2"/>
        <v>51.791666666666679</v>
      </c>
    </row>
    <row r="120" spans="2:5" x14ac:dyDescent="0.25">
      <c r="B120" s="2">
        <v>41061</v>
      </c>
      <c r="C120" s="7">
        <v>50.5</v>
      </c>
      <c r="D120" s="7">
        <f t="shared" si="3"/>
        <v>-3.7000000000000028</v>
      </c>
      <c r="E120" s="7">
        <f t="shared" si="2"/>
        <v>51.475000000000001</v>
      </c>
    </row>
    <row r="121" spans="2:5" x14ac:dyDescent="0.25">
      <c r="B121" s="2">
        <v>41091</v>
      </c>
      <c r="C121" s="7">
        <v>49.6</v>
      </c>
      <c r="D121" s="7">
        <f t="shared" si="3"/>
        <v>-0.89999999999999858</v>
      </c>
      <c r="E121" s="7">
        <f t="shared" si="2"/>
        <v>51.199999999999996</v>
      </c>
    </row>
    <row r="122" spans="2:5" x14ac:dyDescent="0.25">
      <c r="B122" s="2">
        <v>41122</v>
      </c>
      <c r="C122" s="7">
        <v>47.5</v>
      </c>
      <c r="D122" s="7">
        <f t="shared" si="3"/>
        <v>-2.1000000000000014</v>
      </c>
      <c r="E122" s="7">
        <f t="shared" si="2"/>
        <v>50.716666666666669</v>
      </c>
    </row>
    <row r="123" spans="2:5" x14ac:dyDescent="0.25">
      <c r="B123" s="2">
        <v>41153</v>
      </c>
      <c r="C123" s="7">
        <v>48.5</v>
      </c>
      <c r="D123" s="7">
        <f t="shared" si="3"/>
        <v>1</v>
      </c>
      <c r="E123" s="7">
        <f t="shared" si="2"/>
        <v>50.491666666666674</v>
      </c>
    </row>
    <row r="124" spans="2:5" x14ac:dyDescent="0.25">
      <c r="B124" s="2">
        <v>41183</v>
      </c>
      <c r="C124" s="7">
        <v>51.3</v>
      </c>
      <c r="D124" s="7">
        <f t="shared" si="3"/>
        <v>2.7999999999999972</v>
      </c>
      <c r="E124" s="7">
        <f t="shared" si="2"/>
        <v>50.841666666666661</v>
      </c>
    </row>
    <row r="125" spans="2:5" x14ac:dyDescent="0.25">
      <c r="B125" s="2">
        <v>41214</v>
      </c>
      <c r="C125" s="7">
        <v>50.8</v>
      </c>
      <c r="D125" s="7">
        <f t="shared" si="3"/>
        <v>-0.5</v>
      </c>
      <c r="E125" s="7">
        <f t="shared" si="2"/>
        <v>51.091666666666661</v>
      </c>
    </row>
    <row r="126" spans="2:5" x14ac:dyDescent="0.25">
      <c r="B126" s="2">
        <v>41244</v>
      </c>
      <c r="C126" s="7">
        <v>50.1</v>
      </c>
      <c r="D126" s="7">
        <f t="shared" si="3"/>
        <v>-0.69999999999999574</v>
      </c>
      <c r="E126" s="7">
        <f t="shared" si="2"/>
        <v>50.925000000000004</v>
      </c>
    </row>
    <row r="127" spans="2:5" x14ac:dyDescent="0.25">
      <c r="B127" s="2">
        <v>41275</v>
      </c>
      <c r="C127" s="7">
        <v>55.6</v>
      </c>
      <c r="D127" s="7">
        <f t="shared" si="3"/>
        <v>5.5</v>
      </c>
      <c r="E127" s="7">
        <f t="shared" si="2"/>
        <v>51.341666666666669</v>
      </c>
    </row>
    <row r="128" spans="2:5" x14ac:dyDescent="0.25">
      <c r="B128" s="2">
        <v>41306</v>
      </c>
      <c r="C128" s="7">
        <v>55.2</v>
      </c>
      <c r="D128" s="7">
        <f t="shared" si="3"/>
        <v>-0.39999999999999858</v>
      </c>
      <c r="E128" s="7">
        <f t="shared" si="2"/>
        <v>51.283333333333339</v>
      </c>
    </row>
    <row r="129" spans="2:5" x14ac:dyDescent="0.25">
      <c r="B129" s="2">
        <v>41334</v>
      </c>
      <c r="C129" s="7">
        <v>52.7</v>
      </c>
      <c r="D129" s="7">
        <f t="shared" si="3"/>
        <v>-2.5</v>
      </c>
      <c r="E129" s="7">
        <f t="shared" si="2"/>
        <v>51.208333333333343</v>
      </c>
    </row>
    <row r="130" spans="2:5" x14ac:dyDescent="0.25">
      <c r="B130" s="2">
        <v>41365</v>
      </c>
      <c r="C130" s="7">
        <v>56.1</v>
      </c>
      <c r="D130" s="7">
        <f t="shared" si="3"/>
        <v>3.3999999999999986</v>
      </c>
      <c r="E130" s="7">
        <f t="shared" ref="E130:E193" si="4">IF(ROW(A130)&lt;13,"",AVERAGEIFS($C$2:$C$5000,$B$2:$B$5000,"&gt;"&amp;EDATE(B130,-12),$B$2:$B$5000,"&lt;="&amp;B130))</f>
        <v>51.841666666666676</v>
      </c>
    </row>
    <row r="131" spans="2:5" x14ac:dyDescent="0.25">
      <c r="B131" s="2">
        <v>41395</v>
      </c>
      <c r="C131" s="7">
        <v>59.1</v>
      </c>
      <c r="D131" s="7">
        <f t="shared" si="3"/>
        <v>3</v>
      </c>
      <c r="E131" s="7">
        <f t="shared" si="4"/>
        <v>52.25</v>
      </c>
    </row>
    <row r="132" spans="2:5" x14ac:dyDescent="0.25">
      <c r="B132" s="2">
        <v>41426</v>
      </c>
      <c r="C132" s="7">
        <v>55.1</v>
      </c>
      <c r="D132" s="7">
        <f t="shared" ref="D132:D195" si="5">C132-C131</f>
        <v>-4</v>
      </c>
      <c r="E132" s="7">
        <f t="shared" si="4"/>
        <v>52.633333333333333</v>
      </c>
    </row>
    <row r="133" spans="2:5" x14ac:dyDescent="0.25">
      <c r="B133" s="2">
        <v>41456</v>
      </c>
      <c r="C133" s="7">
        <v>60.3</v>
      </c>
      <c r="D133" s="7">
        <f t="shared" si="5"/>
        <v>5.1999999999999957</v>
      </c>
      <c r="E133" s="7">
        <f t="shared" si="4"/>
        <v>53.524999999999999</v>
      </c>
    </row>
    <row r="134" spans="2:5" x14ac:dyDescent="0.25">
      <c r="B134" s="2">
        <v>41487</v>
      </c>
      <c r="C134" s="7">
        <v>56.8</v>
      </c>
      <c r="D134" s="7">
        <f t="shared" si="5"/>
        <v>-3.5</v>
      </c>
      <c r="E134" s="7">
        <f t="shared" si="4"/>
        <v>54.29999999999999</v>
      </c>
    </row>
    <row r="135" spans="2:5" x14ac:dyDescent="0.25">
      <c r="B135" s="2">
        <v>41518</v>
      </c>
      <c r="C135" s="7">
        <v>52.8</v>
      </c>
      <c r="D135" s="7">
        <f t="shared" si="5"/>
        <v>-4</v>
      </c>
      <c r="E135" s="7">
        <f t="shared" si="4"/>
        <v>54.658333333333331</v>
      </c>
    </row>
    <row r="136" spans="2:5" x14ac:dyDescent="0.25">
      <c r="B136" s="2">
        <v>41548</v>
      </c>
      <c r="C136" s="7">
        <v>55.5</v>
      </c>
      <c r="D136" s="7">
        <f t="shared" si="5"/>
        <v>2.7000000000000028</v>
      </c>
      <c r="E136" s="7">
        <f t="shared" si="4"/>
        <v>55.008333333333333</v>
      </c>
    </row>
    <row r="137" spans="2:5" x14ac:dyDescent="0.25">
      <c r="B137" s="2">
        <v>41579</v>
      </c>
      <c r="C137" s="7">
        <v>57.3</v>
      </c>
      <c r="D137" s="7">
        <f t="shared" si="5"/>
        <v>1.7999999999999972</v>
      </c>
      <c r="E137" s="7">
        <f t="shared" si="4"/>
        <v>55.550000000000004</v>
      </c>
    </row>
    <row r="138" spans="2:5" x14ac:dyDescent="0.25">
      <c r="B138" s="2">
        <v>41609</v>
      </c>
      <c r="C138" s="7">
        <v>55.6</v>
      </c>
      <c r="D138" s="7">
        <f t="shared" si="5"/>
        <v>-1.6999999999999957</v>
      </c>
      <c r="E138" s="7">
        <f t="shared" si="4"/>
        <v>56.008333333333333</v>
      </c>
    </row>
    <row r="139" spans="2:5" x14ac:dyDescent="0.25">
      <c r="B139" s="2">
        <v>41640</v>
      </c>
      <c r="C139" s="7">
        <v>57.1</v>
      </c>
      <c r="D139" s="7">
        <f t="shared" si="5"/>
        <v>1.5</v>
      </c>
      <c r="E139" s="7">
        <f t="shared" si="4"/>
        <v>56.133333333333333</v>
      </c>
    </row>
    <row r="140" spans="2:5" x14ac:dyDescent="0.25">
      <c r="B140" s="2">
        <v>41671</v>
      </c>
      <c r="C140" s="7">
        <v>56</v>
      </c>
      <c r="D140" s="7">
        <f t="shared" si="5"/>
        <v>-1.1000000000000014</v>
      </c>
      <c r="E140" s="7">
        <f t="shared" si="4"/>
        <v>56.20000000000001</v>
      </c>
    </row>
    <row r="141" spans="2:5" x14ac:dyDescent="0.25">
      <c r="B141" s="2">
        <v>41699</v>
      </c>
      <c r="C141" s="7">
        <v>58.1</v>
      </c>
      <c r="D141" s="7">
        <f t="shared" si="5"/>
        <v>2.1000000000000014</v>
      </c>
      <c r="E141" s="7">
        <f t="shared" si="4"/>
        <v>56.650000000000006</v>
      </c>
    </row>
    <row r="142" spans="2:5" x14ac:dyDescent="0.25">
      <c r="B142" s="2">
        <v>41730</v>
      </c>
      <c r="C142" s="7">
        <v>55.3</v>
      </c>
      <c r="D142" s="7">
        <f t="shared" si="5"/>
        <v>-2.8000000000000043</v>
      </c>
      <c r="E142" s="7">
        <f t="shared" si="4"/>
        <v>56.583333333333343</v>
      </c>
    </row>
    <row r="143" spans="2:5" x14ac:dyDescent="0.25">
      <c r="B143" s="2">
        <v>41760</v>
      </c>
      <c r="C143" s="7">
        <v>54</v>
      </c>
      <c r="D143" s="7">
        <f t="shared" si="5"/>
        <v>-1.2999999999999972</v>
      </c>
      <c r="E143" s="7">
        <f t="shared" si="4"/>
        <v>56.158333333333331</v>
      </c>
    </row>
    <row r="144" spans="2:5" x14ac:dyDescent="0.25">
      <c r="B144" s="2">
        <v>41791</v>
      </c>
      <c r="C144" s="7">
        <v>53.3</v>
      </c>
      <c r="D144" s="7">
        <f t="shared" si="5"/>
        <v>-0.70000000000000284</v>
      </c>
      <c r="E144" s="7">
        <f t="shared" si="4"/>
        <v>56.008333333333333</v>
      </c>
    </row>
    <row r="145" spans="2:5" x14ac:dyDescent="0.25">
      <c r="B145" s="2">
        <v>41821</v>
      </c>
      <c r="C145" s="7">
        <v>54.9</v>
      </c>
      <c r="D145" s="7">
        <f t="shared" si="5"/>
        <v>1.6000000000000014</v>
      </c>
      <c r="E145" s="7">
        <f t="shared" si="4"/>
        <v>55.55833333333333</v>
      </c>
    </row>
    <row r="146" spans="2:5" x14ac:dyDescent="0.25">
      <c r="B146" s="2">
        <v>41852</v>
      </c>
      <c r="C146" s="7">
        <v>56.5</v>
      </c>
      <c r="D146" s="7">
        <f t="shared" si="5"/>
        <v>1.6000000000000014</v>
      </c>
      <c r="E146" s="7">
        <f t="shared" si="4"/>
        <v>55.533333333333331</v>
      </c>
    </row>
    <row r="147" spans="2:5" x14ac:dyDescent="0.25">
      <c r="B147" s="2">
        <v>41883</v>
      </c>
      <c r="C147" s="7">
        <v>57.4</v>
      </c>
      <c r="D147" s="7">
        <f t="shared" si="5"/>
        <v>0.89999999999999858</v>
      </c>
      <c r="E147" s="7">
        <f t="shared" si="4"/>
        <v>55.916666666666664</v>
      </c>
    </row>
    <row r="148" spans="2:5" x14ac:dyDescent="0.25">
      <c r="B148" s="2">
        <v>41913</v>
      </c>
      <c r="C148" s="7">
        <v>58.5</v>
      </c>
      <c r="D148" s="7">
        <f t="shared" si="5"/>
        <v>1.1000000000000014</v>
      </c>
      <c r="E148" s="7">
        <f t="shared" si="4"/>
        <v>56.166666666666664</v>
      </c>
    </row>
    <row r="149" spans="2:5" x14ac:dyDescent="0.25">
      <c r="B149" s="2">
        <v>41944</v>
      </c>
      <c r="C149" s="7">
        <v>54.5</v>
      </c>
      <c r="D149" s="7">
        <f t="shared" si="5"/>
        <v>-4</v>
      </c>
      <c r="E149" s="7">
        <f t="shared" si="4"/>
        <v>55.93333333333333</v>
      </c>
    </row>
    <row r="150" spans="2:5" x14ac:dyDescent="0.25">
      <c r="B150" s="2">
        <v>41974</v>
      </c>
      <c r="C150" s="7">
        <v>56.4</v>
      </c>
      <c r="D150" s="7">
        <f t="shared" si="5"/>
        <v>1.8999999999999986</v>
      </c>
      <c r="E150" s="7">
        <f t="shared" si="4"/>
        <v>55.999999999999993</v>
      </c>
    </row>
    <row r="151" spans="2:5" x14ac:dyDescent="0.25">
      <c r="B151" s="2">
        <v>42005</v>
      </c>
      <c r="C151" s="7">
        <v>51.5</v>
      </c>
      <c r="D151" s="7">
        <f t="shared" si="5"/>
        <v>-4.8999999999999986</v>
      </c>
      <c r="E151" s="7">
        <f t="shared" si="4"/>
        <v>55.533333333333331</v>
      </c>
    </row>
    <row r="152" spans="2:5" x14ac:dyDescent="0.25">
      <c r="B152" s="2">
        <v>42036</v>
      </c>
      <c r="C152" s="7">
        <v>56.6</v>
      </c>
      <c r="D152" s="7">
        <f t="shared" si="5"/>
        <v>5.1000000000000014</v>
      </c>
      <c r="E152" s="7">
        <f t="shared" si="4"/>
        <v>55.583333333333336</v>
      </c>
    </row>
    <row r="153" spans="2:5" x14ac:dyDescent="0.25">
      <c r="B153" s="2">
        <v>42064</v>
      </c>
      <c r="C153" s="7">
        <v>55</v>
      </c>
      <c r="D153" s="7">
        <f t="shared" si="5"/>
        <v>-1.6000000000000014</v>
      </c>
      <c r="E153" s="7">
        <f t="shared" si="4"/>
        <v>55.324999999999996</v>
      </c>
    </row>
    <row r="154" spans="2:5" x14ac:dyDescent="0.25">
      <c r="B154" s="2">
        <v>42095</v>
      </c>
      <c r="C154" s="7">
        <v>52.1</v>
      </c>
      <c r="D154" s="7">
        <f t="shared" si="5"/>
        <v>-2.8999999999999986</v>
      </c>
      <c r="E154" s="7">
        <f t="shared" si="4"/>
        <v>55.05833333333333</v>
      </c>
    </row>
    <row r="155" spans="2:5" x14ac:dyDescent="0.25">
      <c r="B155" s="2">
        <v>42125</v>
      </c>
      <c r="C155" s="7">
        <v>51.6</v>
      </c>
      <c r="D155" s="7">
        <f t="shared" si="5"/>
        <v>-0.5</v>
      </c>
      <c r="E155" s="7">
        <f t="shared" si="4"/>
        <v>54.858333333333341</v>
      </c>
    </row>
    <row r="156" spans="2:5" x14ac:dyDescent="0.25">
      <c r="B156" s="2">
        <v>42156</v>
      </c>
      <c r="C156" s="7">
        <v>55.2</v>
      </c>
      <c r="D156" s="7">
        <f t="shared" si="5"/>
        <v>3.6000000000000014</v>
      </c>
      <c r="E156" s="7">
        <f t="shared" si="4"/>
        <v>55.016666666666673</v>
      </c>
    </row>
    <row r="157" spans="2:5" x14ac:dyDescent="0.25">
      <c r="B157" s="2">
        <v>42186</v>
      </c>
      <c r="C157" s="7">
        <v>54.7</v>
      </c>
      <c r="D157" s="7">
        <f t="shared" si="5"/>
        <v>-0.5</v>
      </c>
      <c r="E157" s="7">
        <f t="shared" si="4"/>
        <v>55.000000000000007</v>
      </c>
    </row>
    <row r="158" spans="2:5" x14ac:dyDescent="0.25">
      <c r="B158" s="2">
        <v>42217</v>
      </c>
      <c r="C158" s="7">
        <v>55.1</v>
      </c>
      <c r="D158" s="7">
        <f t="shared" si="5"/>
        <v>0.39999999999999858</v>
      </c>
      <c r="E158" s="7">
        <f t="shared" si="4"/>
        <v>54.883333333333347</v>
      </c>
    </row>
    <row r="159" spans="2:5" x14ac:dyDescent="0.25">
      <c r="B159" s="2">
        <v>42248</v>
      </c>
      <c r="C159" s="7">
        <v>54.3</v>
      </c>
      <c r="D159" s="7">
        <f t="shared" si="5"/>
        <v>-0.80000000000000426</v>
      </c>
      <c r="E159" s="7">
        <f t="shared" si="4"/>
        <v>54.625</v>
      </c>
    </row>
    <row r="160" spans="2:5" x14ac:dyDescent="0.25">
      <c r="B160" s="2">
        <v>42278</v>
      </c>
      <c r="C160" s="7">
        <v>53</v>
      </c>
      <c r="D160" s="7">
        <f t="shared" si="5"/>
        <v>-1.2999999999999972</v>
      </c>
      <c r="E160" s="7">
        <f t="shared" si="4"/>
        <v>54.166666666666664</v>
      </c>
    </row>
    <row r="161" spans="2:5" x14ac:dyDescent="0.25">
      <c r="B161" s="2">
        <v>42309</v>
      </c>
      <c r="C161" s="7">
        <v>54.9</v>
      </c>
      <c r="D161" s="7">
        <f t="shared" si="5"/>
        <v>1.8999999999999986</v>
      </c>
      <c r="E161" s="7">
        <f t="shared" si="4"/>
        <v>54.199999999999996</v>
      </c>
    </row>
    <row r="162" spans="2:5" x14ac:dyDescent="0.25">
      <c r="B162" s="2">
        <v>42339</v>
      </c>
      <c r="C162" s="7">
        <v>56.6</v>
      </c>
      <c r="D162" s="7">
        <f t="shared" si="5"/>
        <v>1.7000000000000028</v>
      </c>
      <c r="E162" s="7">
        <f t="shared" si="4"/>
        <v>54.216666666666669</v>
      </c>
    </row>
    <row r="163" spans="2:5" x14ac:dyDescent="0.25">
      <c r="B163" s="2">
        <v>42370</v>
      </c>
      <c r="C163" s="7">
        <v>59.8</v>
      </c>
      <c r="D163" s="7">
        <f t="shared" si="5"/>
        <v>3.1999999999999957</v>
      </c>
      <c r="E163" s="7">
        <f t="shared" si="4"/>
        <v>54.908333333333331</v>
      </c>
    </row>
    <row r="164" spans="2:5" x14ac:dyDescent="0.25">
      <c r="B164" s="2">
        <v>42401</v>
      </c>
      <c r="C164" s="7">
        <v>55.9</v>
      </c>
      <c r="D164" s="7">
        <f t="shared" si="5"/>
        <v>-3.8999999999999986</v>
      </c>
      <c r="E164" s="7">
        <f t="shared" si="4"/>
        <v>54.849999999999994</v>
      </c>
    </row>
    <row r="165" spans="2:5" x14ac:dyDescent="0.25">
      <c r="B165" s="2">
        <v>42430</v>
      </c>
      <c r="C165" s="7">
        <v>54.5</v>
      </c>
      <c r="D165" s="7">
        <f t="shared" si="5"/>
        <v>-1.3999999999999986</v>
      </c>
      <c r="E165" s="7">
        <f t="shared" si="4"/>
        <v>54.808333333333337</v>
      </c>
    </row>
    <row r="166" spans="2:5" x14ac:dyDescent="0.25">
      <c r="B166" s="2">
        <v>42461</v>
      </c>
      <c r="C166" s="7">
        <v>56.2</v>
      </c>
      <c r="D166" s="7">
        <f t="shared" si="5"/>
        <v>1.7000000000000028</v>
      </c>
      <c r="E166" s="7">
        <f t="shared" si="4"/>
        <v>55.150000000000006</v>
      </c>
    </row>
    <row r="167" spans="2:5" x14ac:dyDescent="0.25">
      <c r="B167" s="2">
        <v>42491</v>
      </c>
      <c r="C167" s="7">
        <v>56.5</v>
      </c>
      <c r="D167" s="7">
        <f t="shared" si="5"/>
        <v>0.29999999999999716</v>
      </c>
      <c r="E167" s="7">
        <f t="shared" si="4"/>
        <v>55.558333333333337</v>
      </c>
    </row>
    <row r="168" spans="2:5" x14ac:dyDescent="0.25">
      <c r="B168" s="2">
        <v>42522</v>
      </c>
      <c r="C168" s="7">
        <v>57.5</v>
      </c>
      <c r="D168" s="7">
        <f t="shared" si="5"/>
        <v>1</v>
      </c>
      <c r="E168" s="7">
        <f t="shared" si="4"/>
        <v>55.75</v>
      </c>
    </row>
    <row r="169" spans="2:5" x14ac:dyDescent="0.25">
      <c r="B169" s="2">
        <v>42552</v>
      </c>
      <c r="C169" s="7">
        <v>56.4</v>
      </c>
      <c r="D169" s="7">
        <f t="shared" si="5"/>
        <v>-1.1000000000000014</v>
      </c>
      <c r="E169" s="7">
        <f t="shared" si="4"/>
        <v>55.891666666666659</v>
      </c>
    </row>
    <row r="170" spans="2:5" x14ac:dyDescent="0.25">
      <c r="B170" s="2">
        <v>42583</v>
      </c>
      <c r="C170" s="7">
        <v>55</v>
      </c>
      <c r="D170" s="7">
        <f t="shared" si="5"/>
        <v>-1.3999999999999986</v>
      </c>
      <c r="E170" s="7">
        <f t="shared" si="4"/>
        <v>55.883333333333326</v>
      </c>
    </row>
    <row r="171" spans="2:5" x14ac:dyDescent="0.25">
      <c r="B171" s="2">
        <v>42614</v>
      </c>
      <c r="C171" s="7">
        <v>57.5</v>
      </c>
      <c r="D171" s="7">
        <f t="shared" si="5"/>
        <v>2.5</v>
      </c>
      <c r="E171" s="7">
        <f t="shared" si="4"/>
        <v>56.15</v>
      </c>
    </row>
    <row r="172" spans="2:5" x14ac:dyDescent="0.25">
      <c r="B172" s="2">
        <v>42644</v>
      </c>
      <c r="C172" s="7">
        <v>54.5</v>
      </c>
      <c r="D172" s="7">
        <f t="shared" si="5"/>
        <v>-3</v>
      </c>
      <c r="E172" s="7">
        <f t="shared" si="4"/>
        <v>56.274999999999999</v>
      </c>
    </row>
    <row r="173" spans="2:5" x14ac:dyDescent="0.25">
      <c r="B173" s="2">
        <v>42675</v>
      </c>
      <c r="C173" s="7">
        <v>54.1</v>
      </c>
      <c r="D173" s="7">
        <f t="shared" si="5"/>
        <v>-0.39999999999999858</v>
      </c>
      <c r="E173" s="7">
        <f t="shared" si="4"/>
        <v>56.208333333333336</v>
      </c>
    </row>
    <row r="174" spans="2:5" x14ac:dyDescent="0.25">
      <c r="B174" s="2">
        <v>42705</v>
      </c>
      <c r="C174" s="7">
        <v>54.2</v>
      </c>
      <c r="D174" s="7">
        <f t="shared" si="5"/>
        <v>0.10000000000000142</v>
      </c>
      <c r="E174" s="7">
        <f t="shared" si="4"/>
        <v>56.008333333333333</v>
      </c>
    </row>
    <row r="175" spans="2:5" x14ac:dyDescent="0.25">
      <c r="B175" s="2">
        <v>42736</v>
      </c>
      <c r="C175" s="7">
        <v>53.2</v>
      </c>
      <c r="D175" s="7">
        <f t="shared" si="5"/>
        <v>-1</v>
      </c>
      <c r="E175" s="7">
        <f t="shared" si="4"/>
        <v>55.458333333333343</v>
      </c>
    </row>
    <row r="176" spans="2:5" x14ac:dyDescent="0.25">
      <c r="B176" s="2">
        <v>42767</v>
      </c>
      <c r="C176" s="7">
        <v>55.9</v>
      </c>
      <c r="D176" s="7">
        <f t="shared" si="5"/>
        <v>2.6999999999999957</v>
      </c>
      <c r="E176" s="7">
        <f t="shared" si="4"/>
        <v>55.458333333333336</v>
      </c>
    </row>
    <row r="177" spans="2:5" x14ac:dyDescent="0.25">
      <c r="B177" s="2">
        <v>42795</v>
      </c>
      <c r="C177" s="7">
        <v>59.1</v>
      </c>
      <c r="D177" s="7">
        <f t="shared" si="5"/>
        <v>3.2000000000000028</v>
      </c>
      <c r="E177" s="7">
        <f t="shared" si="4"/>
        <v>55.841666666666669</v>
      </c>
    </row>
    <row r="178" spans="2:5" x14ac:dyDescent="0.25">
      <c r="B178" s="2">
        <v>42826</v>
      </c>
      <c r="C178" s="7">
        <v>56.2</v>
      </c>
      <c r="D178" s="7">
        <f t="shared" si="5"/>
        <v>-2.8999999999999986</v>
      </c>
      <c r="E178" s="7">
        <f t="shared" si="4"/>
        <v>55.841666666666669</v>
      </c>
    </row>
    <row r="179" spans="2:5" x14ac:dyDescent="0.25">
      <c r="B179" s="2">
        <v>42856</v>
      </c>
      <c r="C179" s="7">
        <v>57.9</v>
      </c>
      <c r="D179" s="7">
        <f t="shared" si="5"/>
        <v>1.6999999999999957</v>
      </c>
      <c r="E179" s="7">
        <f t="shared" si="4"/>
        <v>55.958333333333336</v>
      </c>
    </row>
    <row r="180" spans="2:5" x14ac:dyDescent="0.25">
      <c r="B180" s="2">
        <v>42887</v>
      </c>
      <c r="C180" s="7">
        <v>55.8</v>
      </c>
      <c r="D180" s="7">
        <f t="shared" si="5"/>
        <v>-2.1000000000000014</v>
      </c>
      <c r="E180" s="7">
        <f t="shared" si="4"/>
        <v>55.816666666666663</v>
      </c>
    </row>
    <row r="181" spans="2:5" x14ac:dyDescent="0.25">
      <c r="B181" s="2">
        <v>42917</v>
      </c>
      <c r="C181" s="7">
        <v>56.4</v>
      </c>
      <c r="D181" s="7">
        <f t="shared" si="5"/>
        <v>0.60000000000000142</v>
      </c>
      <c r="E181" s="7">
        <f t="shared" si="4"/>
        <v>55.816666666666663</v>
      </c>
    </row>
    <row r="182" spans="2:5" x14ac:dyDescent="0.25">
      <c r="B182" s="2">
        <v>42948</v>
      </c>
      <c r="C182" s="7">
        <v>58.3</v>
      </c>
      <c r="D182" s="7">
        <f t="shared" si="5"/>
        <v>1.8999999999999986</v>
      </c>
      <c r="E182" s="7">
        <f t="shared" si="4"/>
        <v>56.091666666666661</v>
      </c>
    </row>
    <row r="183" spans="2:5" x14ac:dyDescent="0.25">
      <c r="B183" s="2">
        <v>42979</v>
      </c>
      <c r="C183" s="7">
        <v>57.9</v>
      </c>
      <c r="D183" s="7">
        <f t="shared" si="5"/>
        <v>-0.39999999999999858</v>
      </c>
      <c r="E183" s="7">
        <f t="shared" si="4"/>
        <v>56.124999999999993</v>
      </c>
    </row>
    <row r="184" spans="2:5" x14ac:dyDescent="0.25">
      <c r="B184" s="2">
        <v>43009</v>
      </c>
      <c r="C184" s="7">
        <v>56.5</v>
      </c>
      <c r="D184" s="7">
        <f t="shared" si="5"/>
        <v>-1.3999999999999986</v>
      </c>
      <c r="E184" s="7">
        <f t="shared" si="4"/>
        <v>56.291666666666657</v>
      </c>
    </row>
    <row r="185" spans="2:5" x14ac:dyDescent="0.25">
      <c r="B185" s="2">
        <v>43040</v>
      </c>
      <c r="C185" s="7">
        <v>57.2</v>
      </c>
      <c r="D185" s="7">
        <f t="shared" si="5"/>
        <v>0.70000000000000284</v>
      </c>
      <c r="E185" s="7">
        <f t="shared" si="4"/>
        <v>56.550000000000004</v>
      </c>
    </row>
    <row r="186" spans="2:5" x14ac:dyDescent="0.25">
      <c r="B186" s="2">
        <v>43070</v>
      </c>
      <c r="C186" s="7">
        <v>50.4</v>
      </c>
      <c r="D186" s="7">
        <f t="shared" si="5"/>
        <v>-6.8000000000000043</v>
      </c>
      <c r="E186" s="7">
        <f t="shared" si="4"/>
        <v>56.233333333333327</v>
      </c>
    </row>
    <row r="187" spans="2:5" x14ac:dyDescent="0.25">
      <c r="B187" s="2">
        <v>43101</v>
      </c>
      <c r="C187" s="7">
        <v>55.5</v>
      </c>
      <c r="D187" s="7">
        <f t="shared" si="5"/>
        <v>5.1000000000000014</v>
      </c>
      <c r="E187" s="7">
        <f t="shared" si="4"/>
        <v>56.425000000000004</v>
      </c>
    </row>
    <row r="188" spans="2:5" x14ac:dyDescent="0.25">
      <c r="B188" s="2">
        <v>43132</v>
      </c>
      <c r="C188" s="7">
        <v>53.2</v>
      </c>
      <c r="D188" s="7">
        <f t="shared" si="5"/>
        <v>-2.2999999999999972</v>
      </c>
      <c r="E188" s="7">
        <f t="shared" si="4"/>
        <v>56.199999999999996</v>
      </c>
    </row>
    <row r="189" spans="2:5" x14ac:dyDescent="0.25">
      <c r="B189" s="2">
        <v>43160</v>
      </c>
      <c r="C189" s="7">
        <v>53.5</v>
      </c>
      <c r="D189" s="7">
        <f t="shared" si="5"/>
        <v>0.29999999999999716</v>
      </c>
      <c r="E189" s="7">
        <f t="shared" si="4"/>
        <v>55.733333333333327</v>
      </c>
    </row>
    <row r="190" spans="2:5" x14ac:dyDescent="0.25">
      <c r="B190" s="2">
        <v>43191</v>
      </c>
      <c r="C190" s="7">
        <v>58.7</v>
      </c>
      <c r="D190" s="7">
        <f t="shared" si="5"/>
        <v>5.2000000000000028</v>
      </c>
      <c r="E190" s="7">
        <f t="shared" si="4"/>
        <v>55.941666666666663</v>
      </c>
    </row>
    <row r="191" spans="2:5" x14ac:dyDescent="0.25">
      <c r="B191" s="2">
        <v>43221</v>
      </c>
      <c r="C191" s="7">
        <v>54.6</v>
      </c>
      <c r="D191" s="7">
        <f t="shared" si="5"/>
        <v>-4.1000000000000014</v>
      </c>
      <c r="E191" s="7">
        <f t="shared" si="4"/>
        <v>55.666666666666664</v>
      </c>
    </row>
    <row r="192" spans="2:5" x14ac:dyDescent="0.25">
      <c r="B192" s="2">
        <v>43252</v>
      </c>
      <c r="C192" s="7">
        <v>52.6</v>
      </c>
      <c r="D192" s="7">
        <f t="shared" si="5"/>
        <v>-2</v>
      </c>
      <c r="E192" s="7">
        <f t="shared" si="4"/>
        <v>55.400000000000006</v>
      </c>
    </row>
    <row r="193" spans="2:5" x14ac:dyDescent="0.25">
      <c r="B193" s="2">
        <v>43282</v>
      </c>
      <c r="C193" s="7">
        <v>51.9</v>
      </c>
      <c r="D193" s="7">
        <f t="shared" si="5"/>
        <v>-0.70000000000000284</v>
      </c>
      <c r="E193" s="7">
        <f t="shared" si="4"/>
        <v>55.024999999999999</v>
      </c>
    </row>
    <row r="194" spans="2:5" x14ac:dyDescent="0.25">
      <c r="B194" s="2">
        <v>43313</v>
      </c>
      <c r="C194" s="7">
        <v>52.6</v>
      </c>
      <c r="D194" s="7">
        <f t="shared" si="5"/>
        <v>0.70000000000000284</v>
      </c>
      <c r="E194" s="7">
        <f t="shared" ref="E194:E209" si="6">IF(ROW(A194)&lt;13,"",AVERAGEIFS($C$2:$C$5000,$B$2:$B$5000,"&gt;"&amp;EDATE(B194,-12),$B$2:$B$5000,"&lt;="&amp;B194))</f>
        <v>54.550000000000004</v>
      </c>
    </row>
    <row r="195" spans="2:5" x14ac:dyDescent="0.25">
      <c r="B195" s="2">
        <v>43344</v>
      </c>
      <c r="C195" s="7">
        <v>52.2</v>
      </c>
      <c r="D195" s="7">
        <f t="shared" si="5"/>
        <v>-0.39999999999999858</v>
      </c>
      <c r="E195" s="7">
        <f t="shared" si="6"/>
        <v>54.07500000000001</v>
      </c>
    </row>
    <row r="196" spans="2:5" x14ac:dyDescent="0.25">
      <c r="B196" s="2">
        <v>43374</v>
      </c>
      <c r="C196" s="7">
        <v>53</v>
      </c>
      <c r="D196" s="7">
        <f t="shared" ref="D196:D209" si="7">C196-C195</f>
        <v>0.79999999999999716</v>
      </c>
      <c r="E196" s="7">
        <f t="shared" si="6"/>
        <v>53.783333333333339</v>
      </c>
    </row>
    <row r="197" spans="2:5" x14ac:dyDescent="0.25">
      <c r="B197" s="2">
        <v>43405</v>
      </c>
      <c r="C197" s="7">
        <v>53.2</v>
      </c>
      <c r="D197" s="7">
        <f t="shared" si="7"/>
        <v>0.20000000000000284</v>
      </c>
      <c r="E197" s="7">
        <f t="shared" si="6"/>
        <v>53.45000000000001</v>
      </c>
    </row>
    <row r="198" spans="2:5" x14ac:dyDescent="0.25">
      <c r="B198" s="2">
        <v>43435</v>
      </c>
      <c r="C198" s="7">
        <v>54.7</v>
      </c>
      <c r="D198" s="7">
        <f t="shared" si="7"/>
        <v>1.5</v>
      </c>
      <c r="E198" s="7">
        <f t="shared" si="6"/>
        <v>53.808333333333337</v>
      </c>
    </row>
    <row r="199" spans="2:5" x14ac:dyDescent="0.25">
      <c r="B199" s="2">
        <v>43466</v>
      </c>
      <c r="C199" s="7">
        <v>52.8</v>
      </c>
      <c r="D199" s="7">
        <f t="shared" si="7"/>
        <v>-1.9000000000000057</v>
      </c>
      <c r="E199" s="7">
        <f t="shared" si="6"/>
        <v>53.583333333333336</v>
      </c>
    </row>
    <row r="200" spans="2:5" x14ac:dyDescent="0.25">
      <c r="B200" s="2">
        <v>43497</v>
      </c>
      <c r="C200" s="7">
        <v>53.4</v>
      </c>
      <c r="D200" s="7">
        <f t="shared" si="7"/>
        <v>0.60000000000000142</v>
      </c>
      <c r="E200" s="7">
        <f t="shared" si="6"/>
        <v>53.599999999999994</v>
      </c>
    </row>
    <row r="201" spans="2:5" x14ac:dyDescent="0.25">
      <c r="B201" s="2">
        <v>43525</v>
      </c>
      <c r="C201" s="7">
        <v>51.7</v>
      </c>
      <c r="D201" s="7">
        <f t="shared" si="7"/>
        <v>-1.6999999999999957</v>
      </c>
      <c r="E201" s="7">
        <f t="shared" si="6"/>
        <v>53.449999999999996</v>
      </c>
    </row>
    <row r="202" spans="2:5" x14ac:dyDescent="0.25">
      <c r="B202" s="2">
        <v>43556</v>
      </c>
      <c r="C202" s="7">
        <v>52.8</v>
      </c>
      <c r="D202" s="7">
        <f t="shared" si="7"/>
        <v>1.0999999999999943</v>
      </c>
      <c r="E202" s="7">
        <f t="shared" si="6"/>
        <v>52.958333333333336</v>
      </c>
    </row>
    <row r="203" spans="2:5" x14ac:dyDescent="0.25">
      <c r="B203" s="2">
        <v>43586</v>
      </c>
      <c r="C203" s="7">
        <v>50.3</v>
      </c>
      <c r="D203" s="7">
        <f t="shared" si="7"/>
        <v>-2.5</v>
      </c>
      <c r="E203" s="7">
        <f t="shared" si="6"/>
        <v>52.599999999999994</v>
      </c>
    </row>
    <row r="204" spans="2:5" x14ac:dyDescent="0.25">
      <c r="B204" s="2">
        <v>43617</v>
      </c>
      <c r="C204" s="7">
        <v>51.2</v>
      </c>
      <c r="D204" s="7">
        <f t="shared" si="7"/>
        <v>0.90000000000000568</v>
      </c>
      <c r="E204" s="7">
        <f t="shared" si="6"/>
        <v>52.483333333333327</v>
      </c>
    </row>
    <row r="205" spans="2:5" x14ac:dyDescent="0.25">
      <c r="B205" s="2">
        <v>43647</v>
      </c>
      <c r="C205" s="7">
        <v>48.3</v>
      </c>
      <c r="D205" s="7">
        <f t="shared" si="7"/>
        <v>-2.9000000000000057</v>
      </c>
      <c r="E205" s="7">
        <f t="shared" si="6"/>
        <v>52.18333333333333</v>
      </c>
    </row>
    <row r="206" spans="2:5" x14ac:dyDescent="0.25">
      <c r="B206" s="2">
        <v>43678</v>
      </c>
      <c r="C206" s="7">
        <v>48.6</v>
      </c>
      <c r="D206" s="7">
        <f t="shared" si="7"/>
        <v>0.30000000000000426</v>
      </c>
      <c r="E206" s="7">
        <f t="shared" si="6"/>
        <v>51.85</v>
      </c>
    </row>
    <row r="207" spans="2:5" x14ac:dyDescent="0.25">
      <c r="B207" s="2">
        <v>43709</v>
      </c>
      <c r="C207" s="7">
        <v>48.8</v>
      </c>
      <c r="D207" s="7">
        <f t="shared" si="7"/>
        <v>0.19999999999999574</v>
      </c>
      <c r="E207" s="7">
        <f t="shared" si="6"/>
        <v>51.566666666666663</v>
      </c>
    </row>
    <row r="208" spans="2:5" x14ac:dyDescent="0.25">
      <c r="B208" s="2">
        <v>43739</v>
      </c>
      <c r="C208" s="7">
        <v>52.6</v>
      </c>
      <c r="D208" s="7">
        <f t="shared" si="7"/>
        <v>3.8000000000000043</v>
      </c>
      <c r="E208" s="7">
        <f t="shared" si="6"/>
        <v>51.533333333333331</v>
      </c>
    </row>
    <row r="209" spans="2:5" x14ac:dyDescent="0.25">
      <c r="B209" s="2">
        <v>43770</v>
      </c>
      <c r="C209" s="7">
        <v>51.4</v>
      </c>
      <c r="D209" s="7">
        <f t="shared" si="7"/>
        <v>-1.2000000000000028</v>
      </c>
      <c r="E209" s="7">
        <f t="shared" si="6"/>
        <v>51.383333333333333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1AF24-B221-4A3E-B41A-113EE0A2B46A}">
  <sheetPr codeName="Sheet31"/>
  <dimension ref="A1:G67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41821</v>
      </c>
      <c r="C2" s="7">
        <v>51.3</v>
      </c>
      <c r="E2" s="7" t="str">
        <f t="shared" ref="E2:E33" si="0">IF(ROW(A2)&lt;13,"",AVERAGEIFS($C$2:$C$5000,$B$2:$B$5000,"&gt;"&amp;EDATE(B2,-12),$B$2:$B$5000,"&lt;="&amp;B2))</f>
        <v/>
      </c>
      <c r="F2" s="13">
        <f>INDEX(Nigeria[% Change],ROWS(Nigeria[% Change]),1)</f>
        <v>1.5</v>
      </c>
      <c r="G2" s="44">
        <f>INDEX(Nigeria[12 Mth Rolling Avg.],ROWS(Nigeria[12 Mth Rolling Avg.]),1)</f>
        <v>58.116666666666667</v>
      </c>
    </row>
    <row r="3" spans="1:7" x14ac:dyDescent="0.25">
      <c r="A3" t="s">
        <v>31</v>
      </c>
      <c r="B3" s="2">
        <v>41852</v>
      </c>
      <c r="C3" s="7">
        <v>49.7</v>
      </c>
      <c r="D3" s="7">
        <f>C3-C2</f>
        <v>-1.5999999999999943</v>
      </c>
      <c r="E3" s="7" t="str">
        <f t="shared" si="0"/>
        <v/>
      </c>
    </row>
    <row r="4" spans="1:7" x14ac:dyDescent="0.25">
      <c r="A4" t="s">
        <v>31</v>
      </c>
      <c r="B4" s="2">
        <v>41883</v>
      </c>
      <c r="C4" s="7">
        <v>54</v>
      </c>
      <c r="D4" s="7">
        <f t="shared" ref="D4:D67" si="1">C4-C3</f>
        <v>4.2999999999999972</v>
      </c>
      <c r="E4" s="7" t="str">
        <f t="shared" si="0"/>
        <v/>
      </c>
    </row>
    <row r="5" spans="1:7" x14ac:dyDescent="0.25">
      <c r="A5" t="s">
        <v>31</v>
      </c>
      <c r="B5" s="2">
        <v>41913</v>
      </c>
      <c r="C5" s="7">
        <v>51.9</v>
      </c>
      <c r="D5" s="7">
        <f t="shared" si="1"/>
        <v>-2.1000000000000014</v>
      </c>
      <c r="E5" s="7" t="str">
        <f t="shared" si="0"/>
        <v/>
      </c>
    </row>
    <row r="6" spans="1:7" x14ac:dyDescent="0.25">
      <c r="A6" t="s">
        <v>31</v>
      </c>
      <c r="B6" s="2">
        <v>41944</v>
      </c>
      <c r="C6" s="7">
        <v>52.2</v>
      </c>
      <c r="D6" s="7">
        <f t="shared" si="1"/>
        <v>0.30000000000000426</v>
      </c>
      <c r="E6" s="7" t="str">
        <f t="shared" si="0"/>
        <v/>
      </c>
    </row>
    <row r="7" spans="1:7" x14ac:dyDescent="0.25">
      <c r="A7" t="s">
        <v>31</v>
      </c>
      <c r="B7" s="2">
        <v>41974</v>
      </c>
      <c r="C7" s="7">
        <v>49.8</v>
      </c>
      <c r="D7" s="7">
        <f t="shared" si="1"/>
        <v>-2.4000000000000057</v>
      </c>
      <c r="E7" s="7" t="str">
        <f t="shared" si="0"/>
        <v/>
      </c>
    </row>
    <row r="8" spans="1:7" x14ac:dyDescent="0.25">
      <c r="A8" t="s">
        <v>31</v>
      </c>
      <c r="B8" s="2">
        <v>44184</v>
      </c>
      <c r="C8" s="7">
        <v>60.8</v>
      </c>
      <c r="D8" s="7">
        <f t="shared" si="1"/>
        <v>11</v>
      </c>
      <c r="E8" s="7" t="str">
        <f t="shared" si="0"/>
        <v/>
      </c>
    </row>
    <row r="9" spans="1:7" x14ac:dyDescent="0.25">
      <c r="B9" s="2">
        <v>42036</v>
      </c>
      <c r="C9" s="7">
        <v>53</v>
      </c>
      <c r="D9" s="7">
        <f t="shared" si="1"/>
        <v>-7.7999999999999972</v>
      </c>
      <c r="E9" s="7" t="str">
        <f t="shared" si="0"/>
        <v/>
      </c>
    </row>
    <row r="10" spans="1:7" x14ac:dyDescent="0.25">
      <c r="B10" s="2">
        <v>42064</v>
      </c>
      <c r="C10" s="7">
        <v>48.9</v>
      </c>
      <c r="D10" s="7">
        <f t="shared" si="1"/>
        <v>-4.1000000000000014</v>
      </c>
      <c r="E10" s="7" t="str">
        <f t="shared" si="0"/>
        <v/>
      </c>
    </row>
    <row r="11" spans="1:7" x14ac:dyDescent="0.25">
      <c r="B11" s="2">
        <v>42095</v>
      </c>
      <c r="C11" s="7">
        <v>52</v>
      </c>
      <c r="D11" s="7">
        <f t="shared" si="1"/>
        <v>3.1000000000000014</v>
      </c>
      <c r="E11" s="7" t="str">
        <f t="shared" si="0"/>
        <v/>
      </c>
    </row>
    <row r="12" spans="1:7" x14ac:dyDescent="0.25">
      <c r="B12" s="2">
        <v>42125</v>
      </c>
      <c r="C12" s="7">
        <v>49.4</v>
      </c>
      <c r="D12" s="7">
        <f t="shared" si="1"/>
        <v>-2.6000000000000014</v>
      </c>
      <c r="E12" s="7" t="str">
        <f t="shared" si="0"/>
        <v/>
      </c>
    </row>
    <row r="13" spans="1:7" x14ac:dyDescent="0.25">
      <c r="B13" s="2">
        <v>42156</v>
      </c>
      <c r="C13" s="7">
        <v>49.5</v>
      </c>
      <c r="D13" s="7">
        <f t="shared" si="1"/>
        <v>0.10000000000000142</v>
      </c>
      <c r="E13" s="7">
        <f t="shared" si="0"/>
        <v>51.06363636363637</v>
      </c>
    </row>
    <row r="14" spans="1:7" x14ac:dyDescent="0.25">
      <c r="B14" s="2">
        <v>42186</v>
      </c>
      <c r="C14" s="7">
        <v>47.8</v>
      </c>
      <c r="D14" s="7">
        <f t="shared" si="1"/>
        <v>-1.7000000000000028</v>
      </c>
      <c r="E14" s="7">
        <f t="shared" si="0"/>
        <v>50.745454545454542</v>
      </c>
    </row>
    <row r="15" spans="1:7" x14ac:dyDescent="0.25">
      <c r="B15" s="2">
        <v>42217</v>
      </c>
      <c r="C15" s="7">
        <v>48.4</v>
      </c>
      <c r="D15" s="7">
        <f t="shared" si="1"/>
        <v>0.60000000000000142</v>
      </c>
      <c r="E15" s="7">
        <f t="shared" si="0"/>
        <v>50.627272727272725</v>
      </c>
    </row>
    <row r="16" spans="1:7" x14ac:dyDescent="0.25">
      <c r="B16" s="2">
        <v>42248</v>
      </c>
      <c r="C16" s="7">
        <v>50.7</v>
      </c>
      <c r="D16" s="7">
        <f t="shared" si="1"/>
        <v>2.3000000000000043</v>
      </c>
      <c r="E16" s="7">
        <f t="shared" si="0"/>
        <v>50.327272727272721</v>
      </c>
    </row>
    <row r="17" spans="2:5" x14ac:dyDescent="0.25">
      <c r="B17" s="2">
        <v>42278</v>
      </c>
      <c r="C17" s="7">
        <v>49.2</v>
      </c>
      <c r="D17" s="7">
        <f t="shared" si="1"/>
        <v>-1.5</v>
      </c>
      <c r="E17" s="7">
        <f t="shared" si="0"/>
        <v>50.081818181818178</v>
      </c>
    </row>
    <row r="18" spans="2:5" x14ac:dyDescent="0.25">
      <c r="B18" s="2">
        <v>42309</v>
      </c>
      <c r="C18" s="7">
        <v>51.2</v>
      </c>
      <c r="D18" s="7">
        <f t="shared" si="1"/>
        <v>2</v>
      </c>
      <c r="E18" s="7">
        <f t="shared" si="0"/>
        <v>49.990909090909092</v>
      </c>
    </row>
    <row r="19" spans="2:5" x14ac:dyDescent="0.25">
      <c r="B19" s="2">
        <v>42339</v>
      </c>
      <c r="C19" s="7">
        <v>51.2</v>
      </c>
      <c r="D19" s="7">
        <f t="shared" si="1"/>
        <v>0</v>
      </c>
      <c r="E19" s="7">
        <f t="shared" si="0"/>
        <v>50.118181818181817</v>
      </c>
    </row>
    <row r="20" spans="2:5" x14ac:dyDescent="0.25">
      <c r="B20" s="2">
        <v>42370</v>
      </c>
      <c r="C20" s="7">
        <v>47.2</v>
      </c>
      <c r="D20" s="7">
        <f t="shared" si="1"/>
        <v>-4</v>
      </c>
      <c r="E20" s="7">
        <f t="shared" si="0"/>
        <v>49.875</v>
      </c>
    </row>
    <row r="21" spans="2:5" x14ac:dyDescent="0.25">
      <c r="B21" s="2">
        <v>42401</v>
      </c>
      <c r="C21" s="7">
        <v>45.5</v>
      </c>
      <c r="D21" s="7">
        <f t="shared" si="1"/>
        <v>-1.7000000000000028</v>
      </c>
      <c r="E21" s="7">
        <f t="shared" si="0"/>
        <v>49.25</v>
      </c>
    </row>
    <row r="22" spans="2:5" x14ac:dyDescent="0.25">
      <c r="B22" s="2">
        <v>42430</v>
      </c>
      <c r="C22" s="7">
        <v>45.9</v>
      </c>
      <c r="D22" s="7">
        <f t="shared" si="1"/>
        <v>0.39999999999999858</v>
      </c>
      <c r="E22" s="7">
        <f t="shared" si="0"/>
        <v>48.999999999999993</v>
      </c>
    </row>
    <row r="23" spans="2:5" x14ac:dyDescent="0.25">
      <c r="B23" s="2">
        <v>42461</v>
      </c>
      <c r="C23" s="7">
        <v>43.7</v>
      </c>
      <c r="D23" s="7">
        <f t="shared" si="1"/>
        <v>-2.1999999999999957</v>
      </c>
      <c r="E23" s="7">
        <f t="shared" si="0"/>
        <v>48.308333333333337</v>
      </c>
    </row>
    <row r="24" spans="2:5" x14ac:dyDescent="0.25">
      <c r="B24" s="2">
        <v>42491</v>
      </c>
      <c r="C24" s="7">
        <v>45.8</v>
      </c>
      <c r="D24" s="7">
        <f t="shared" si="1"/>
        <v>2.0999999999999943</v>
      </c>
      <c r="E24" s="7">
        <f t="shared" si="0"/>
        <v>48.008333333333326</v>
      </c>
    </row>
    <row r="25" spans="2:5" x14ac:dyDescent="0.25">
      <c r="B25" s="2">
        <v>42522</v>
      </c>
      <c r="C25" s="7">
        <v>41.9</v>
      </c>
      <c r="D25" s="7">
        <f t="shared" si="1"/>
        <v>-3.8999999999999986</v>
      </c>
      <c r="E25" s="7">
        <f t="shared" si="0"/>
        <v>47.374999999999993</v>
      </c>
    </row>
    <row r="26" spans="2:5" x14ac:dyDescent="0.25">
      <c r="B26" s="2">
        <v>42552</v>
      </c>
      <c r="C26" s="7">
        <v>44.1</v>
      </c>
      <c r="D26" s="7">
        <f t="shared" si="1"/>
        <v>2.2000000000000028</v>
      </c>
      <c r="E26" s="7">
        <f t="shared" si="0"/>
        <v>47.066666666666663</v>
      </c>
    </row>
    <row r="27" spans="2:5" x14ac:dyDescent="0.25">
      <c r="B27" s="2">
        <v>42583</v>
      </c>
      <c r="C27" s="7">
        <v>42.1</v>
      </c>
      <c r="D27" s="7">
        <f t="shared" si="1"/>
        <v>-2</v>
      </c>
      <c r="E27" s="7">
        <f t="shared" si="0"/>
        <v>46.541666666666664</v>
      </c>
    </row>
    <row r="28" spans="2:5" x14ac:dyDescent="0.25">
      <c r="B28" s="2">
        <v>42614</v>
      </c>
      <c r="C28" s="7">
        <v>42.5</v>
      </c>
      <c r="D28" s="7">
        <f t="shared" si="1"/>
        <v>0.39999999999999858</v>
      </c>
      <c r="E28" s="7">
        <f t="shared" si="0"/>
        <v>45.858333333333327</v>
      </c>
    </row>
    <row r="29" spans="2:5" x14ac:dyDescent="0.25">
      <c r="B29" s="2">
        <v>42644</v>
      </c>
      <c r="C29" s="7">
        <v>44.1</v>
      </c>
      <c r="D29" s="7">
        <f t="shared" si="1"/>
        <v>1.6000000000000014</v>
      </c>
      <c r="E29" s="7">
        <f t="shared" si="0"/>
        <v>45.433333333333337</v>
      </c>
    </row>
    <row r="30" spans="2:5" x14ac:dyDescent="0.25">
      <c r="B30" s="2">
        <v>42675</v>
      </c>
      <c r="C30" s="7">
        <v>46</v>
      </c>
      <c r="D30" s="7">
        <f t="shared" si="1"/>
        <v>1.8999999999999986</v>
      </c>
      <c r="E30" s="7">
        <f t="shared" si="0"/>
        <v>45</v>
      </c>
    </row>
    <row r="31" spans="2:5" x14ac:dyDescent="0.25">
      <c r="B31" s="2">
        <v>42705</v>
      </c>
      <c r="C31" s="7">
        <v>52</v>
      </c>
      <c r="D31" s="7">
        <f t="shared" si="1"/>
        <v>6</v>
      </c>
      <c r="E31" s="7">
        <f t="shared" si="0"/>
        <v>45.06666666666667</v>
      </c>
    </row>
    <row r="32" spans="2:5" x14ac:dyDescent="0.25">
      <c r="B32" s="2">
        <v>42736</v>
      </c>
      <c r="C32" s="7">
        <v>48.2</v>
      </c>
      <c r="D32" s="7">
        <f t="shared" si="1"/>
        <v>-3.7999999999999972</v>
      </c>
      <c r="E32" s="7">
        <f t="shared" si="0"/>
        <v>45.150000000000006</v>
      </c>
    </row>
    <row r="33" spans="2:5" x14ac:dyDescent="0.25">
      <c r="B33" s="2">
        <v>42767</v>
      </c>
      <c r="C33" s="7">
        <v>44.6</v>
      </c>
      <c r="D33" s="7">
        <f t="shared" si="1"/>
        <v>-3.6000000000000014</v>
      </c>
      <c r="E33" s="7">
        <f t="shared" si="0"/>
        <v>45.074999999999996</v>
      </c>
    </row>
    <row r="34" spans="2:5" x14ac:dyDescent="0.25">
      <c r="B34" s="2">
        <v>42795</v>
      </c>
      <c r="C34" s="7">
        <v>47.7</v>
      </c>
      <c r="D34" s="7">
        <f t="shared" si="1"/>
        <v>3.1000000000000014</v>
      </c>
      <c r="E34" s="7">
        <f t="shared" ref="E34:E67" si="2">IF(ROW(A34)&lt;13,"",AVERAGEIFS($C$2:$C$5000,$B$2:$B$5000,"&gt;"&amp;EDATE(B34,-12),$B$2:$B$5000,"&lt;="&amp;B34))</f>
        <v>45.225000000000001</v>
      </c>
    </row>
    <row r="35" spans="2:5" x14ac:dyDescent="0.25">
      <c r="B35" s="2">
        <v>42826</v>
      </c>
      <c r="C35" s="7">
        <v>51.1</v>
      </c>
      <c r="D35" s="7">
        <f t="shared" si="1"/>
        <v>3.3999999999999986</v>
      </c>
      <c r="E35" s="7">
        <f t="shared" si="2"/>
        <v>45.841666666666669</v>
      </c>
    </row>
    <row r="36" spans="2:5" x14ac:dyDescent="0.25">
      <c r="B36" s="2">
        <v>42856</v>
      </c>
      <c r="C36" s="7">
        <v>52.5</v>
      </c>
      <c r="D36" s="7">
        <f t="shared" si="1"/>
        <v>1.3999999999999986</v>
      </c>
      <c r="E36" s="7">
        <f t="shared" si="2"/>
        <v>46.4</v>
      </c>
    </row>
    <row r="37" spans="2:5" x14ac:dyDescent="0.25">
      <c r="B37" s="2">
        <v>42887</v>
      </c>
      <c r="C37" s="7">
        <v>52.9</v>
      </c>
      <c r="D37" s="7">
        <f t="shared" si="1"/>
        <v>0.39999999999999858</v>
      </c>
      <c r="E37" s="7">
        <f t="shared" si="2"/>
        <v>47.316666666666663</v>
      </c>
    </row>
    <row r="38" spans="2:5" x14ac:dyDescent="0.25">
      <c r="B38" s="2">
        <v>42917</v>
      </c>
      <c r="C38" s="7">
        <v>54.1</v>
      </c>
      <c r="D38" s="7">
        <f t="shared" si="1"/>
        <v>1.2000000000000028</v>
      </c>
      <c r="E38" s="7">
        <f t="shared" si="2"/>
        <v>48.150000000000006</v>
      </c>
    </row>
    <row r="39" spans="2:5" x14ac:dyDescent="0.25">
      <c r="B39" s="2">
        <v>42948</v>
      </c>
      <c r="C39" s="7">
        <v>53.6</v>
      </c>
      <c r="D39" s="7">
        <f t="shared" si="1"/>
        <v>-0.5</v>
      </c>
      <c r="E39" s="7">
        <f t="shared" si="2"/>
        <v>49.108333333333341</v>
      </c>
    </row>
    <row r="40" spans="2:5" x14ac:dyDescent="0.25">
      <c r="B40" s="2">
        <v>42979</v>
      </c>
      <c r="C40" s="7">
        <v>55.3</v>
      </c>
      <c r="D40" s="7">
        <f t="shared" si="1"/>
        <v>1.6999999999999957</v>
      </c>
      <c r="E40" s="7">
        <f t="shared" si="2"/>
        <v>50.175000000000004</v>
      </c>
    </row>
    <row r="41" spans="2:5" x14ac:dyDescent="0.25">
      <c r="B41" s="2">
        <v>43009</v>
      </c>
      <c r="C41" s="7">
        <v>55</v>
      </c>
      <c r="D41" s="7">
        <f t="shared" si="1"/>
        <v>-0.29999999999999716</v>
      </c>
      <c r="E41" s="7">
        <f t="shared" si="2"/>
        <v>51.083333333333336</v>
      </c>
    </row>
    <row r="42" spans="2:5" x14ac:dyDescent="0.25">
      <c r="B42" s="2">
        <v>43040</v>
      </c>
      <c r="C42" s="7">
        <v>55.9</v>
      </c>
      <c r="D42" s="7">
        <f t="shared" si="1"/>
        <v>0.89999999999999858</v>
      </c>
      <c r="E42" s="7">
        <f t="shared" si="2"/>
        <v>51.908333333333331</v>
      </c>
    </row>
    <row r="43" spans="2:5" x14ac:dyDescent="0.25">
      <c r="B43" s="2">
        <v>43070</v>
      </c>
      <c r="C43" s="7">
        <v>59.3</v>
      </c>
      <c r="D43" s="7">
        <f t="shared" si="1"/>
        <v>3.3999999999999986</v>
      </c>
      <c r="E43" s="7">
        <f t="shared" si="2"/>
        <v>52.516666666666659</v>
      </c>
    </row>
    <row r="44" spans="2:5" x14ac:dyDescent="0.25">
      <c r="B44" s="2">
        <v>43101</v>
      </c>
      <c r="C44" s="7">
        <v>57.3</v>
      </c>
      <c r="D44" s="7">
        <f t="shared" si="1"/>
        <v>-2</v>
      </c>
      <c r="E44" s="7">
        <f t="shared" si="2"/>
        <v>53.274999999999999</v>
      </c>
    </row>
    <row r="45" spans="2:5" x14ac:dyDescent="0.25">
      <c r="B45" s="2">
        <v>43132</v>
      </c>
      <c r="C45" s="7">
        <v>56.3</v>
      </c>
      <c r="D45" s="7">
        <f t="shared" si="1"/>
        <v>-1</v>
      </c>
      <c r="E45" s="7">
        <f t="shared" si="2"/>
        <v>54.249999999999993</v>
      </c>
    </row>
    <row r="46" spans="2:5" x14ac:dyDescent="0.25">
      <c r="B46" s="2">
        <v>43160</v>
      </c>
      <c r="C46" s="7">
        <v>56.7</v>
      </c>
      <c r="D46" s="7">
        <f t="shared" si="1"/>
        <v>0.40000000000000568</v>
      </c>
      <c r="E46" s="7">
        <f t="shared" si="2"/>
        <v>55</v>
      </c>
    </row>
    <row r="47" spans="2:5" x14ac:dyDescent="0.25">
      <c r="B47" s="2">
        <v>43191</v>
      </c>
      <c r="C47" s="7">
        <v>56.9</v>
      </c>
      <c r="D47" s="7">
        <f t="shared" si="1"/>
        <v>0.19999999999999574</v>
      </c>
      <c r="E47" s="7">
        <f t="shared" si="2"/>
        <v>55.483333333333327</v>
      </c>
    </row>
    <row r="48" spans="2:5" x14ac:dyDescent="0.25">
      <c r="B48" s="2">
        <v>43221</v>
      </c>
      <c r="C48" s="7">
        <v>56.5</v>
      </c>
      <c r="D48" s="7">
        <f t="shared" si="1"/>
        <v>-0.39999999999999858</v>
      </c>
      <c r="E48" s="7">
        <f t="shared" si="2"/>
        <v>55.816666666666663</v>
      </c>
    </row>
    <row r="49" spans="2:5" x14ac:dyDescent="0.25">
      <c r="B49" s="2">
        <v>43252</v>
      </c>
      <c r="C49" s="7">
        <v>57</v>
      </c>
      <c r="D49" s="7">
        <f t="shared" si="1"/>
        <v>0.5</v>
      </c>
      <c r="E49" s="7">
        <f t="shared" si="2"/>
        <v>56.158333333333331</v>
      </c>
    </row>
    <row r="50" spans="2:5" x14ac:dyDescent="0.25">
      <c r="B50" s="2">
        <v>43282</v>
      </c>
      <c r="C50" s="7">
        <v>56.8</v>
      </c>
      <c r="D50" s="7">
        <f t="shared" si="1"/>
        <v>-0.20000000000000284</v>
      </c>
      <c r="E50" s="7">
        <f t="shared" si="2"/>
        <v>56.383333333333326</v>
      </c>
    </row>
    <row r="51" spans="2:5" x14ac:dyDescent="0.25">
      <c r="B51" s="2">
        <v>43313</v>
      </c>
      <c r="C51" s="7">
        <v>57.1</v>
      </c>
      <c r="D51" s="7">
        <f t="shared" si="1"/>
        <v>0.30000000000000426</v>
      </c>
      <c r="E51" s="7">
        <f t="shared" si="2"/>
        <v>56.675000000000004</v>
      </c>
    </row>
    <row r="52" spans="2:5" x14ac:dyDescent="0.25">
      <c r="B52" s="2">
        <v>43344</v>
      </c>
      <c r="C52" s="7">
        <v>56.2</v>
      </c>
      <c r="D52" s="7">
        <f t="shared" si="1"/>
        <v>-0.89999999999999858</v>
      </c>
      <c r="E52" s="7">
        <f t="shared" si="2"/>
        <v>56.75</v>
      </c>
    </row>
    <row r="53" spans="2:5" x14ac:dyDescent="0.25">
      <c r="B53" s="2">
        <v>43374</v>
      </c>
      <c r="C53" s="7">
        <v>56.8</v>
      </c>
      <c r="D53" s="7">
        <f t="shared" si="1"/>
        <v>0.59999999999999432</v>
      </c>
      <c r="E53" s="7">
        <f t="shared" si="2"/>
        <v>56.9</v>
      </c>
    </row>
    <row r="54" spans="2:5" x14ac:dyDescent="0.25">
      <c r="B54" s="2">
        <v>43405</v>
      </c>
      <c r="C54" s="7">
        <v>57.9</v>
      </c>
      <c r="D54" s="7">
        <f t="shared" si="1"/>
        <v>1.1000000000000014</v>
      </c>
      <c r="E54" s="7">
        <f t="shared" si="2"/>
        <v>57.066666666666663</v>
      </c>
    </row>
    <row r="55" spans="2:5" x14ac:dyDescent="0.25">
      <c r="B55" s="2">
        <v>43435</v>
      </c>
      <c r="C55" s="7">
        <v>61.1</v>
      </c>
      <c r="D55" s="7">
        <f t="shared" si="1"/>
        <v>3.2000000000000028</v>
      </c>
      <c r="E55" s="7">
        <f t="shared" si="2"/>
        <v>57.216666666666669</v>
      </c>
    </row>
    <row r="56" spans="2:5" x14ac:dyDescent="0.25">
      <c r="B56" s="2">
        <v>43466</v>
      </c>
      <c r="C56" s="7">
        <v>58.5</v>
      </c>
      <c r="D56" s="7">
        <f t="shared" si="1"/>
        <v>-2.6000000000000014</v>
      </c>
      <c r="E56" s="7">
        <f t="shared" si="2"/>
        <v>57.31666666666667</v>
      </c>
    </row>
    <row r="57" spans="2:5" x14ac:dyDescent="0.25">
      <c r="B57" s="2">
        <v>43497</v>
      </c>
      <c r="C57" s="7">
        <v>57.1</v>
      </c>
      <c r="D57" s="7">
        <f t="shared" si="1"/>
        <v>-1.3999999999999986</v>
      </c>
      <c r="E57" s="7">
        <f t="shared" si="2"/>
        <v>57.383333333333333</v>
      </c>
    </row>
    <row r="58" spans="2:5" x14ac:dyDescent="0.25">
      <c r="B58" s="2">
        <v>43525</v>
      </c>
      <c r="C58" s="7">
        <v>57.4</v>
      </c>
      <c r="D58" s="7">
        <f t="shared" si="1"/>
        <v>0.29999999999999716</v>
      </c>
      <c r="E58" s="7">
        <f t="shared" si="2"/>
        <v>57.441666666666663</v>
      </c>
    </row>
    <row r="59" spans="2:5" x14ac:dyDescent="0.25">
      <c r="B59" s="2">
        <v>43556</v>
      </c>
      <c r="C59" s="7">
        <v>57.7</v>
      </c>
      <c r="D59" s="7">
        <f t="shared" si="1"/>
        <v>0.30000000000000426</v>
      </c>
      <c r="E59" s="7">
        <f t="shared" si="2"/>
        <v>57.508333333333347</v>
      </c>
    </row>
    <row r="60" spans="2:5" x14ac:dyDescent="0.25">
      <c r="B60" s="2">
        <v>43586</v>
      </c>
      <c r="C60" s="7">
        <v>57.8</v>
      </c>
      <c r="D60" s="7">
        <f t="shared" si="1"/>
        <v>9.9999999999994316E-2</v>
      </c>
      <c r="E60" s="7">
        <f t="shared" si="2"/>
        <v>57.616666666666667</v>
      </c>
    </row>
    <row r="61" spans="2:5" x14ac:dyDescent="0.25">
      <c r="B61" s="2">
        <v>43617</v>
      </c>
      <c r="C61" s="7">
        <v>57.4</v>
      </c>
      <c r="D61" s="7">
        <f t="shared" si="1"/>
        <v>-0.39999999999999858</v>
      </c>
      <c r="E61" s="7">
        <f t="shared" si="2"/>
        <v>57.650000000000006</v>
      </c>
    </row>
    <row r="62" spans="2:5" x14ac:dyDescent="0.25">
      <c r="B62" s="2">
        <v>43647</v>
      </c>
      <c r="C62" s="7">
        <v>57.6</v>
      </c>
      <c r="D62" s="7">
        <f t="shared" si="1"/>
        <v>0.20000000000000284</v>
      </c>
      <c r="E62" s="7">
        <f t="shared" si="2"/>
        <v>57.716666666666669</v>
      </c>
    </row>
    <row r="63" spans="2:5" x14ac:dyDescent="0.25">
      <c r="B63" s="2">
        <v>43678</v>
      </c>
      <c r="C63" s="7">
        <v>57.9</v>
      </c>
      <c r="D63" s="7">
        <f t="shared" si="1"/>
        <v>0.29999999999999716</v>
      </c>
      <c r="E63" s="7">
        <f t="shared" si="2"/>
        <v>57.783333333333331</v>
      </c>
    </row>
    <row r="64" spans="2:5" x14ac:dyDescent="0.25">
      <c r="B64" s="2">
        <v>43709</v>
      </c>
      <c r="C64" s="7">
        <v>57.7</v>
      </c>
      <c r="D64" s="7">
        <f t="shared" si="1"/>
        <v>-0.19999999999999574</v>
      </c>
      <c r="E64" s="7">
        <f t="shared" si="2"/>
        <v>57.908333333333331</v>
      </c>
    </row>
    <row r="65" spans="2:5" x14ac:dyDescent="0.25">
      <c r="B65" s="2">
        <v>43739</v>
      </c>
      <c r="C65" s="7">
        <v>58.2</v>
      </c>
      <c r="D65" s="7">
        <f t="shared" si="1"/>
        <v>0.5</v>
      </c>
      <c r="E65" s="7">
        <f t="shared" si="2"/>
        <v>58.025000000000006</v>
      </c>
    </row>
    <row r="66" spans="2:5" x14ac:dyDescent="0.25">
      <c r="B66" s="2">
        <v>43770</v>
      </c>
      <c r="C66" s="7">
        <v>59.3</v>
      </c>
      <c r="D66" s="7">
        <f t="shared" si="1"/>
        <v>1.0999999999999943</v>
      </c>
      <c r="E66" s="7">
        <f t="shared" si="2"/>
        <v>58.141666666666673</v>
      </c>
    </row>
    <row r="67" spans="2:5" x14ac:dyDescent="0.25">
      <c r="B67" s="2">
        <v>43800</v>
      </c>
      <c r="C67" s="7">
        <v>60.8</v>
      </c>
      <c r="D67" s="7">
        <f t="shared" si="1"/>
        <v>1.5</v>
      </c>
      <c r="E67" s="7">
        <f t="shared" si="2"/>
        <v>58.116666666666667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957C6-E624-45B4-9FFC-062901647DC2}">
  <sheetPr codeName="Sheet32"/>
  <dimension ref="A1:G192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38018</v>
      </c>
      <c r="C2" s="7">
        <v>56.48</v>
      </c>
      <c r="E2" s="7" t="str">
        <f t="shared" ref="E2:E33" si="0">IF(ROW(A2)&lt;13,"",AVERAGEIFS($C$2:$C$5000,$B$2:$B$5000,"&gt;"&amp;EDATE(B2,-12),$B$2:$B$5000,"&lt;="&amp;B2))</f>
        <v/>
      </c>
      <c r="F2" s="13">
        <f>INDEX(Norway[% Change],ROWS(Norway[% Change]),1)</f>
        <v>1.7999999999999972</v>
      </c>
      <c r="G2" s="44">
        <f>INDEX(Norway[12 Mth Rolling Avg.],ROWS(Norway[12 Mth Rolling Avg.]),1)</f>
        <v>53.905000000000001</v>
      </c>
    </row>
    <row r="3" spans="1:7" x14ac:dyDescent="0.25">
      <c r="A3" t="s">
        <v>32</v>
      </c>
      <c r="B3" s="2">
        <v>38047</v>
      </c>
      <c r="C3" s="7">
        <v>56.4</v>
      </c>
      <c r="D3" s="7">
        <f>C3-C2</f>
        <v>-7.9999999999998295E-2</v>
      </c>
      <c r="E3" s="7" t="str">
        <f t="shared" si="0"/>
        <v/>
      </c>
    </row>
    <row r="4" spans="1:7" x14ac:dyDescent="0.25">
      <c r="A4" t="s">
        <v>32</v>
      </c>
      <c r="B4" s="2">
        <v>38078</v>
      </c>
      <c r="C4" s="7">
        <v>57.98</v>
      </c>
      <c r="D4" s="7">
        <f t="shared" ref="D4:D67" si="1">C4-C3</f>
        <v>1.5799999999999983</v>
      </c>
      <c r="E4" s="7" t="str">
        <f t="shared" si="0"/>
        <v/>
      </c>
    </row>
    <row r="5" spans="1:7" x14ac:dyDescent="0.25">
      <c r="A5" t="s">
        <v>32</v>
      </c>
      <c r="B5" s="2">
        <v>38108</v>
      </c>
      <c r="C5" s="7">
        <v>53.76</v>
      </c>
      <c r="D5" s="7">
        <f t="shared" si="1"/>
        <v>-4.2199999999999989</v>
      </c>
      <c r="E5" s="7" t="str">
        <f t="shared" si="0"/>
        <v/>
      </c>
    </row>
    <row r="6" spans="1:7" x14ac:dyDescent="0.25">
      <c r="A6" t="s">
        <v>32</v>
      </c>
      <c r="B6" s="2">
        <v>38139</v>
      </c>
      <c r="C6" s="7">
        <v>56.77</v>
      </c>
      <c r="D6" s="7">
        <f t="shared" si="1"/>
        <v>3.0100000000000051</v>
      </c>
      <c r="E6" s="7" t="str">
        <f t="shared" si="0"/>
        <v/>
      </c>
    </row>
    <row r="7" spans="1:7" x14ac:dyDescent="0.25">
      <c r="A7" t="s">
        <v>32</v>
      </c>
      <c r="B7" s="2">
        <v>38169</v>
      </c>
      <c r="C7" s="7">
        <v>55.36</v>
      </c>
      <c r="D7" s="7">
        <f t="shared" si="1"/>
        <v>-1.4100000000000037</v>
      </c>
      <c r="E7" s="7" t="str">
        <f t="shared" si="0"/>
        <v/>
      </c>
    </row>
    <row r="8" spans="1:7" x14ac:dyDescent="0.25">
      <c r="A8" t="s">
        <v>32</v>
      </c>
      <c r="B8" s="2">
        <v>44154</v>
      </c>
      <c r="C8" s="7">
        <v>53.7</v>
      </c>
      <c r="D8" s="7">
        <f t="shared" si="1"/>
        <v>-1.6599999999999966</v>
      </c>
      <c r="E8" s="7" t="str">
        <f t="shared" si="0"/>
        <v/>
      </c>
    </row>
    <row r="9" spans="1:7" x14ac:dyDescent="0.25">
      <c r="B9" s="2">
        <v>38231</v>
      </c>
      <c r="C9" s="7">
        <v>56.18</v>
      </c>
      <c r="D9" s="7">
        <f t="shared" si="1"/>
        <v>2.4799999999999969</v>
      </c>
      <c r="E9" s="7" t="str">
        <f t="shared" si="0"/>
        <v/>
      </c>
    </row>
    <row r="10" spans="1:7" x14ac:dyDescent="0.25">
      <c r="B10" s="2">
        <v>38261</v>
      </c>
      <c r="C10" s="7">
        <v>55.07</v>
      </c>
      <c r="D10" s="7">
        <f t="shared" si="1"/>
        <v>-1.1099999999999994</v>
      </c>
      <c r="E10" s="7" t="str">
        <f t="shared" si="0"/>
        <v/>
      </c>
    </row>
    <row r="11" spans="1:7" x14ac:dyDescent="0.25">
      <c r="B11" s="2">
        <v>38292</v>
      </c>
      <c r="C11" s="7">
        <v>53.72</v>
      </c>
      <c r="D11" s="7">
        <f t="shared" si="1"/>
        <v>-1.3500000000000014</v>
      </c>
      <c r="E11" s="7" t="str">
        <f t="shared" si="0"/>
        <v/>
      </c>
    </row>
    <row r="12" spans="1:7" x14ac:dyDescent="0.25">
      <c r="B12" s="2">
        <v>38322</v>
      </c>
      <c r="C12" s="7">
        <v>54.31</v>
      </c>
      <c r="D12" s="7">
        <f t="shared" si="1"/>
        <v>0.59000000000000341</v>
      </c>
      <c r="E12" s="7" t="str">
        <f t="shared" si="0"/>
        <v/>
      </c>
    </row>
    <row r="13" spans="1:7" x14ac:dyDescent="0.25">
      <c r="B13" s="2">
        <v>38353</v>
      </c>
      <c r="C13" s="7">
        <v>55.63</v>
      </c>
      <c r="D13" s="7">
        <f t="shared" si="1"/>
        <v>1.3200000000000003</v>
      </c>
      <c r="E13" s="7">
        <f t="shared" si="0"/>
        <v>55.605454545454542</v>
      </c>
    </row>
    <row r="14" spans="1:7" x14ac:dyDescent="0.25">
      <c r="B14" s="2">
        <v>38384</v>
      </c>
      <c r="C14" s="7">
        <v>56.99</v>
      </c>
      <c r="D14" s="7">
        <f t="shared" si="1"/>
        <v>1.3599999999999994</v>
      </c>
      <c r="E14" s="7">
        <f t="shared" si="0"/>
        <v>55.651818181818186</v>
      </c>
    </row>
    <row r="15" spans="1:7" x14ac:dyDescent="0.25">
      <c r="B15" s="2">
        <v>38412</v>
      </c>
      <c r="C15" s="7">
        <v>57.78</v>
      </c>
      <c r="D15" s="7">
        <f t="shared" si="1"/>
        <v>0.78999999999999915</v>
      </c>
      <c r="E15" s="7">
        <f t="shared" si="0"/>
        <v>55.777272727272724</v>
      </c>
    </row>
    <row r="16" spans="1:7" x14ac:dyDescent="0.25">
      <c r="B16" s="2">
        <v>38443</v>
      </c>
      <c r="C16" s="7">
        <v>56.63</v>
      </c>
      <c r="D16" s="7">
        <f t="shared" si="1"/>
        <v>-1.1499999999999986</v>
      </c>
      <c r="E16" s="7">
        <f t="shared" si="0"/>
        <v>55.654545454545456</v>
      </c>
    </row>
    <row r="17" spans="2:5" x14ac:dyDescent="0.25">
      <c r="B17" s="2">
        <v>38473</v>
      </c>
      <c r="C17" s="7">
        <v>56.76</v>
      </c>
      <c r="D17" s="7">
        <f t="shared" si="1"/>
        <v>0.12999999999999545</v>
      </c>
      <c r="E17" s="7">
        <f t="shared" si="0"/>
        <v>55.927272727272729</v>
      </c>
    </row>
    <row r="18" spans="2:5" x14ac:dyDescent="0.25">
      <c r="B18" s="2">
        <v>38504</v>
      </c>
      <c r="C18" s="7">
        <v>55.86</v>
      </c>
      <c r="D18" s="7">
        <f t="shared" si="1"/>
        <v>-0.89999999999999858</v>
      </c>
      <c r="E18" s="7">
        <f t="shared" si="0"/>
        <v>55.844545454545454</v>
      </c>
    </row>
    <row r="19" spans="2:5" x14ac:dyDescent="0.25">
      <c r="B19" s="2">
        <v>38534</v>
      </c>
      <c r="C19" s="7">
        <v>57.53</v>
      </c>
      <c r="D19" s="7">
        <f t="shared" si="1"/>
        <v>1.6700000000000017</v>
      </c>
      <c r="E19" s="7">
        <f t="shared" si="0"/>
        <v>56.041818181818186</v>
      </c>
    </row>
    <row r="20" spans="2:5" x14ac:dyDescent="0.25">
      <c r="B20" s="2">
        <v>38565</v>
      </c>
      <c r="C20" s="7">
        <v>56.15</v>
      </c>
      <c r="D20" s="7">
        <f t="shared" si="1"/>
        <v>-1.3800000000000026</v>
      </c>
      <c r="E20" s="7">
        <f t="shared" si="0"/>
        <v>56.050833333333337</v>
      </c>
    </row>
    <row r="21" spans="2:5" x14ac:dyDescent="0.25">
      <c r="B21" s="2">
        <v>38596</v>
      </c>
      <c r="C21" s="7">
        <v>58.38</v>
      </c>
      <c r="D21" s="7">
        <f t="shared" si="1"/>
        <v>2.230000000000004</v>
      </c>
      <c r="E21" s="7">
        <f t="shared" si="0"/>
        <v>56.23416666666666</v>
      </c>
    </row>
    <row r="22" spans="2:5" x14ac:dyDescent="0.25">
      <c r="B22" s="2">
        <v>38626</v>
      </c>
      <c r="C22" s="7">
        <v>56.93</v>
      </c>
      <c r="D22" s="7">
        <f t="shared" si="1"/>
        <v>-1.4500000000000028</v>
      </c>
      <c r="E22" s="7">
        <f t="shared" si="0"/>
        <v>56.389166666666661</v>
      </c>
    </row>
    <row r="23" spans="2:5" x14ac:dyDescent="0.25">
      <c r="B23" s="2">
        <v>38657</v>
      </c>
      <c r="C23" s="7">
        <v>59.84</v>
      </c>
      <c r="D23" s="7">
        <f t="shared" si="1"/>
        <v>2.9100000000000037</v>
      </c>
      <c r="E23" s="7">
        <f t="shared" si="0"/>
        <v>56.899166666666666</v>
      </c>
    </row>
    <row r="24" spans="2:5" x14ac:dyDescent="0.25">
      <c r="B24" s="2">
        <v>38687</v>
      </c>
      <c r="C24" s="7">
        <v>59.87</v>
      </c>
      <c r="D24" s="7">
        <f t="shared" si="1"/>
        <v>2.9999999999994031E-2</v>
      </c>
      <c r="E24" s="7">
        <f t="shared" si="0"/>
        <v>57.362500000000004</v>
      </c>
    </row>
    <row r="25" spans="2:5" x14ac:dyDescent="0.25">
      <c r="B25" s="2">
        <v>38718</v>
      </c>
      <c r="C25" s="7">
        <v>60.57</v>
      </c>
      <c r="D25" s="7">
        <f t="shared" si="1"/>
        <v>0.70000000000000284</v>
      </c>
      <c r="E25" s="7">
        <f t="shared" si="0"/>
        <v>57.774166666666666</v>
      </c>
    </row>
    <row r="26" spans="2:5" x14ac:dyDescent="0.25">
      <c r="B26" s="2">
        <v>38749</v>
      </c>
      <c r="C26" s="7">
        <v>58.19</v>
      </c>
      <c r="D26" s="7">
        <f t="shared" si="1"/>
        <v>-2.3800000000000026</v>
      </c>
      <c r="E26" s="7">
        <f t="shared" si="0"/>
        <v>57.874166666666667</v>
      </c>
    </row>
    <row r="27" spans="2:5" x14ac:dyDescent="0.25">
      <c r="B27" s="2">
        <v>38777</v>
      </c>
      <c r="C27" s="7">
        <v>57.17</v>
      </c>
      <c r="D27" s="7">
        <f t="shared" si="1"/>
        <v>-1.019999999999996</v>
      </c>
      <c r="E27" s="7">
        <f t="shared" si="0"/>
        <v>57.823333333333331</v>
      </c>
    </row>
    <row r="28" spans="2:5" x14ac:dyDescent="0.25">
      <c r="B28" s="2">
        <v>38808</v>
      </c>
      <c r="C28" s="7">
        <v>56.65</v>
      </c>
      <c r="D28" s="7">
        <f t="shared" si="1"/>
        <v>-0.52000000000000313</v>
      </c>
      <c r="E28" s="7">
        <f t="shared" si="0"/>
        <v>57.82500000000001</v>
      </c>
    </row>
    <row r="29" spans="2:5" x14ac:dyDescent="0.25">
      <c r="B29" s="2">
        <v>38838</v>
      </c>
      <c r="C29" s="7">
        <v>57.16</v>
      </c>
      <c r="D29" s="7">
        <f t="shared" si="1"/>
        <v>0.50999999999999801</v>
      </c>
      <c r="E29" s="7">
        <f t="shared" si="0"/>
        <v>57.85833333333332</v>
      </c>
    </row>
    <row r="30" spans="2:5" x14ac:dyDescent="0.25">
      <c r="B30" s="2">
        <v>38869</v>
      </c>
      <c r="C30" s="7">
        <v>59.75</v>
      </c>
      <c r="D30" s="7">
        <f t="shared" si="1"/>
        <v>2.5900000000000034</v>
      </c>
      <c r="E30" s="7">
        <f t="shared" si="0"/>
        <v>58.182499999999997</v>
      </c>
    </row>
    <row r="31" spans="2:5" x14ac:dyDescent="0.25">
      <c r="B31" s="2">
        <v>38899</v>
      </c>
      <c r="C31" s="7">
        <v>52.06</v>
      </c>
      <c r="D31" s="7">
        <f t="shared" si="1"/>
        <v>-7.6899999999999977</v>
      </c>
      <c r="E31" s="7">
        <f t="shared" si="0"/>
        <v>57.726666666666667</v>
      </c>
    </row>
    <row r="32" spans="2:5" x14ac:dyDescent="0.25">
      <c r="B32" s="2">
        <v>38930</v>
      </c>
      <c r="C32" s="7">
        <v>59.17</v>
      </c>
      <c r="D32" s="7">
        <f t="shared" si="1"/>
        <v>7.1099999999999994</v>
      </c>
      <c r="E32" s="7">
        <f t="shared" si="0"/>
        <v>57.978333333333325</v>
      </c>
    </row>
    <row r="33" spans="2:5" x14ac:dyDescent="0.25">
      <c r="B33" s="2">
        <v>38961</v>
      </c>
      <c r="C33" s="7">
        <v>59.41</v>
      </c>
      <c r="D33" s="7">
        <f t="shared" si="1"/>
        <v>0.23999999999999488</v>
      </c>
      <c r="E33" s="7">
        <f t="shared" si="0"/>
        <v>58.064166666666665</v>
      </c>
    </row>
    <row r="34" spans="2:5" x14ac:dyDescent="0.25">
      <c r="B34" s="2">
        <v>38991</v>
      </c>
      <c r="C34" s="7">
        <v>60.85</v>
      </c>
      <c r="D34" s="7">
        <f t="shared" si="1"/>
        <v>1.4400000000000048</v>
      </c>
      <c r="E34" s="7">
        <f t="shared" ref="E34:E65" si="2">IF(ROW(A34)&lt;13,"",AVERAGEIFS($C$2:$C$5000,$B$2:$B$5000,"&gt;"&amp;EDATE(B34,-12),$B$2:$B$5000,"&lt;="&amp;B34))</f>
        <v>58.390833333333326</v>
      </c>
    </row>
    <row r="35" spans="2:5" x14ac:dyDescent="0.25">
      <c r="B35" s="2">
        <v>39022</v>
      </c>
      <c r="C35" s="7">
        <v>61.77</v>
      </c>
      <c r="D35" s="7">
        <f t="shared" si="1"/>
        <v>0.92000000000000171</v>
      </c>
      <c r="E35" s="7">
        <f t="shared" si="2"/>
        <v>58.551666666666669</v>
      </c>
    </row>
    <row r="36" spans="2:5" x14ac:dyDescent="0.25">
      <c r="B36" s="2">
        <v>39052</v>
      </c>
      <c r="C36" s="7">
        <v>59.63</v>
      </c>
      <c r="D36" s="7">
        <f t="shared" si="1"/>
        <v>-2.1400000000000006</v>
      </c>
      <c r="E36" s="7">
        <f t="shared" si="2"/>
        <v>58.531666666666666</v>
      </c>
    </row>
    <row r="37" spans="2:5" x14ac:dyDescent="0.25">
      <c r="B37" s="2">
        <v>39083</v>
      </c>
      <c r="C37" s="7">
        <v>57.68</v>
      </c>
      <c r="D37" s="7">
        <f t="shared" si="1"/>
        <v>-1.9500000000000028</v>
      </c>
      <c r="E37" s="7">
        <f t="shared" si="2"/>
        <v>58.290833333333325</v>
      </c>
    </row>
    <row r="38" spans="2:5" x14ac:dyDescent="0.25">
      <c r="B38" s="2">
        <v>39114</v>
      </c>
      <c r="C38" s="7">
        <v>58.92</v>
      </c>
      <c r="D38" s="7">
        <f t="shared" si="1"/>
        <v>1.240000000000002</v>
      </c>
      <c r="E38" s="7">
        <f t="shared" si="2"/>
        <v>58.351666666666659</v>
      </c>
    </row>
    <row r="39" spans="2:5" x14ac:dyDescent="0.25">
      <c r="B39" s="2">
        <v>39142</v>
      </c>
      <c r="C39" s="7">
        <v>59.99</v>
      </c>
      <c r="D39" s="7">
        <f t="shared" si="1"/>
        <v>1.0700000000000003</v>
      </c>
      <c r="E39" s="7">
        <f t="shared" si="2"/>
        <v>58.586666666666666</v>
      </c>
    </row>
    <row r="40" spans="2:5" x14ac:dyDescent="0.25">
      <c r="B40" s="2">
        <v>39173</v>
      </c>
      <c r="C40" s="7">
        <v>57.28</v>
      </c>
      <c r="D40" s="7">
        <f t="shared" si="1"/>
        <v>-2.7100000000000009</v>
      </c>
      <c r="E40" s="7">
        <f t="shared" si="2"/>
        <v>58.639166666666654</v>
      </c>
    </row>
    <row r="41" spans="2:5" x14ac:dyDescent="0.25">
      <c r="B41" s="2">
        <v>39203</v>
      </c>
      <c r="C41" s="7">
        <v>57.16</v>
      </c>
      <c r="D41" s="7">
        <f t="shared" si="1"/>
        <v>-0.12000000000000455</v>
      </c>
      <c r="E41" s="7">
        <f t="shared" si="2"/>
        <v>58.639166666666661</v>
      </c>
    </row>
    <row r="42" spans="2:5" x14ac:dyDescent="0.25">
      <c r="B42" s="2">
        <v>39234</v>
      </c>
      <c r="C42" s="7">
        <v>55.91</v>
      </c>
      <c r="D42" s="7">
        <f t="shared" si="1"/>
        <v>-1.25</v>
      </c>
      <c r="E42" s="7">
        <f t="shared" si="2"/>
        <v>58.319166666666661</v>
      </c>
    </row>
    <row r="43" spans="2:5" x14ac:dyDescent="0.25">
      <c r="B43" s="2">
        <v>39264</v>
      </c>
      <c r="C43" s="7">
        <v>53.25</v>
      </c>
      <c r="D43" s="7">
        <f t="shared" si="1"/>
        <v>-2.6599999999999966</v>
      </c>
      <c r="E43" s="7">
        <f t="shared" si="2"/>
        <v>58.418333333333329</v>
      </c>
    </row>
    <row r="44" spans="2:5" x14ac:dyDescent="0.25">
      <c r="B44" s="2">
        <v>39295</v>
      </c>
      <c r="C44" s="7">
        <v>58.15</v>
      </c>
      <c r="D44" s="7">
        <f t="shared" si="1"/>
        <v>4.8999999999999986</v>
      </c>
      <c r="E44" s="7">
        <f t="shared" si="2"/>
        <v>58.333333333333321</v>
      </c>
    </row>
    <row r="45" spans="2:5" x14ac:dyDescent="0.25">
      <c r="B45" s="2">
        <v>39326</v>
      </c>
      <c r="C45" s="7">
        <v>56</v>
      </c>
      <c r="D45" s="7">
        <f t="shared" si="1"/>
        <v>-2.1499999999999986</v>
      </c>
      <c r="E45" s="7">
        <f t="shared" si="2"/>
        <v>58.049166666666657</v>
      </c>
    </row>
    <row r="46" spans="2:5" x14ac:dyDescent="0.25">
      <c r="B46" s="2">
        <v>39356</v>
      </c>
      <c r="C46" s="7">
        <v>60.73</v>
      </c>
      <c r="D46" s="7">
        <f t="shared" si="1"/>
        <v>4.7299999999999969</v>
      </c>
      <c r="E46" s="7">
        <f t="shared" si="2"/>
        <v>58.039166666666659</v>
      </c>
    </row>
    <row r="47" spans="2:5" x14ac:dyDescent="0.25">
      <c r="B47" s="2">
        <v>39387</v>
      </c>
      <c r="C47" s="7">
        <v>54.11</v>
      </c>
      <c r="D47" s="7">
        <f t="shared" si="1"/>
        <v>-6.6199999999999974</v>
      </c>
      <c r="E47" s="7">
        <f t="shared" si="2"/>
        <v>57.400833333333331</v>
      </c>
    </row>
    <row r="48" spans="2:5" x14ac:dyDescent="0.25">
      <c r="B48" s="2">
        <v>39417</v>
      </c>
      <c r="C48" s="7">
        <v>52.78</v>
      </c>
      <c r="D48" s="7">
        <f t="shared" si="1"/>
        <v>-1.3299999999999983</v>
      </c>
      <c r="E48" s="7">
        <f t="shared" si="2"/>
        <v>56.829999999999991</v>
      </c>
    </row>
    <row r="49" spans="2:5" x14ac:dyDescent="0.25">
      <c r="B49" s="2">
        <v>39448</v>
      </c>
      <c r="C49" s="7">
        <v>51.71</v>
      </c>
      <c r="D49" s="7">
        <f t="shared" si="1"/>
        <v>-1.0700000000000003</v>
      </c>
      <c r="E49" s="7">
        <f t="shared" si="2"/>
        <v>56.332500000000003</v>
      </c>
    </row>
    <row r="50" spans="2:5" x14ac:dyDescent="0.25">
      <c r="B50" s="2">
        <v>39479</v>
      </c>
      <c r="C50" s="7">
        <v>54.6</v>
      </c>
      <c r="D50" s="7">
        <f t="shared" si="1"/>
        <v>2.8900000000000006</v>
      </c>
      <c r="E50" s="7">
        <f t="shared" si="2"/>
        <v>55.972500000000004</v>
      </c>
    </row>
    <row r="51" spans="2:5" x14ac:dyDescent="0.25">
      <c r="B51" s="2">
        <v>39508</v>
      </c>
      <c r="C51" s="7">
        <v>52.64</v>
      </c>
      <c r="D51" s="7">
        <f t="shared" si="1"/>
        <v>-1.9600000000000009</v>
      </c>
      <c r="E51" s="7">
        <f t="shared" si="2"/>
        <v>55.360000000000007</v>
      </c>
    </row>
    <row r="52" spans="2:5" x14ac:dyDescent="0.25">
      <c r="B52" s="2">
        <v>39539</v>
      </c>
      <c r="C52" s="7">
        <v>52.87</v>
      </c>
      <c r="D52" s="7">
        <f t="shared" si="1"/>
        <v>0.22999999999999687</v>
      </c>
      <c r="E52" s="7">
        <f t="shared" si="2"/>
        <v>54.9925</v>
      </c>
    </row>
    <row r="53" spans="2:5" x14ac:dyDescent="0.25">
      <c r="B53" s="2">
        <v>39569</v>
      </c>
      <c r="C53" s="7">
        <v>51.14</v>
      </c>
      <c r="D53" s="7">
        <f t="shared" si="1"/>
        <v>-1.7299999999999969</v>
      </c>
      <c r="E53" s="7">
        <f t="shared" si="2"/>
        <v>54.490833333333342</v>
      </c>
    </row>
    <row r="54" spans="2:5" x14ac:dyDescent="0.25">
      <c r="B54" s="2">
        <v>39600</v>
      </c>
      <c r="C54" s="7">
        <v>47</v>
      </c>
      <c r="D54" s="7">
        <f t="shared" si="1"/>
        <v>-4.1400000000000006</v>
      </c>
      <c r="E54" s="7">
        <f t="shared" si="2"/>
        <v>53.748333333333328</v>
      </c>
    </row>
    <row r="55" spans="2:5" x14ac:dyDescent="0.25">
      <c r="B55" s="2">
        <v>39630</v>
      </c>
      <c r="C55" s="7">
        <v>47.29</v>
      </c>
      <c r="D55" s="7">
        <f t="shared" si="1"/>
        <v>0.28999999999999915</v>
      </c>
      <c r="E55" s="7">
        <f t="shared" si="2"/>
        <v>53.251666666666665</v>
      </c>
    </row>
    <row r="56" spans="2:5" x14ac:dyDescent="0.25">
      <c r="B56" s="2">
        <v>39661</v>
      </c>
      <c r="C56" s="7">
        <v>48.84</v>
      </c>
      <c r="D56" s="7">
        <f t="shared" si="1"/>
        <v>1.5500000000000043</v>
      </c>
      <c r="E56" s="7">
        <f t="shared" si="2"/>
        <v>52.475833333333327</v>
      </c>
    </row>
    <row r="57" spans="2:5" x14ac:dyDescent="0.25">
      <c r="B57" s="2">
        <v>39692</v>
      </c>
      <c r="C57" s="7">
        <v>44.13</v>
      </c>
      <c r="D57" s="7">
        <f t="shared" si="1"/>
        <v>-4.7100000000000009</v>
      </c>
      <c r="E57" s="7">
        <f t="shared" si="2"/>
        <v>51.486666666666672</v>
      </c>
    </row>
    <row r="58" spans="2:5" x14ac:dyDescent="0.25">
      <c r="B58" s="2">
        <v>39722</v>
      </c>
      <c r="C58" s="7">
        <v>43.35</v>
      </c>
      <c r="D58" s="7">
        <f t="shared" si="1"/>
        <v>-0.78000000000000114</v>
      </c>
      <c r="E58" s="7">
        <f t="shared" si="2"/>
        <v>50.038333333333334</v>
      </c>
    </row>
    <row r="59" spans="2:5" x14ac:dyDescent="0.25">
      <c r="B59" s="2">
        <v>39753</v>
      </c>
      <c r="C59" s="7">
        <v>41.51</v>
      </c>
      <c r="D59" s="7">
        <f t="shared" si="1"/>
        <v>-1.8400000000000034</v>
      </c>
      <c r="E59" s="7">
        <f t="shared" si="2"/>
        <v>48.988333333333337</v>
      </c>
    </row>
    <row r="60" spans="2:5" x14ac:dyDescent="0.25">
      <c r="B60" s="2">
        <v>39783</v>
      </c>
      <c r="C60" s="7">
        <v>41.86</v>
      </c>
      <c r="D60" s="7">
        <f t="shared" si="1"/>
        <v>0.35000000000000142</v>
      </c>
      <c r="E60" s="7">
        <f t="shared" si="2"/>
        <v>48.07833333333334</v>
      </c>
    </row>
    <row r="61" spans="2:5" x14ac:dyDescent="0.25">
      <c r="B61" s="2">
        <v>39814</v>
      </c>
      <c r="C61" s="7">
        <v>40.9</v>
      </c>
      <c r="D61" s="7">
        <f t="shared" si="1"/>
        <v>-0.96000000000000085</v>
      </c>
      <c r="E61" s="7">
        <f t="shared" si="2"/>
        <v>47.177500000000002</v>
      </c>
    </row>
    <row r="62" spans="2:5" x14ac:dyDescent="0.25">
      <c r="B62" s="2">
        <v>39845</v>
      </c>
      <c r="C62" s="7">
        <v>37.18</v>
      </c>
      <c r="D62" s="7">
        <f t="shared" si="1"/>
        <v>-3.7199999999999989</v>
      </c>
      <c r="E62" s="7">
        <f t="shared" si="2"/>
        <v>45.725833333333327</v>
      </c>
    </row>
    <row r="63" spans="2:5" x14ac:dyDescent="0.25">
      <c r="B63" s="2">
        <v>39873</v>
      </c>
      <c r="C63" s="7">
        <v>38.81</v>
      </c>
      <c r="D63" s="7">
        <f t="shared" si="1"/>
        <v>1.6300000000000026</v>
      </c>
      <c r="E63" s="7">
        <f t="shared" si="2"/>
        <v>44.573333333333331</v>
      </c>
    </row>
    <row r="64" spans="2:5" x14ac:dyDescent="0.25">
      <c r="B64" s="2">
        <v>39904</v>
      </c>
      <c r="C64" s="7">
        <v>40.369999999999997</v>
      </c>
      <c r="D64" s="7">
        <f t="shared" si="1"/>
        <v>1.5599999999999952</v>
      </c>
      <c r="E64" s="7">
        <f t="shared" si="2"/>
        <v>43.531666666666666</v>
      </c>
    </row>
    <row r="65" spans="2:5" x14ac:dyDescent="0.25">
      <c r="B65" s="2">
        <v>39934</v>
      </c>
      <c r="C65" s="7">
        <v>42.31</v>
      </c>
      <c r="D65" s="7">
        <f t="shared" si="1"/>
        <v>1.9400000000000048</v>
      </c>
      <c r="E65" s="7">
        <f t="shared" si="2"/>
        <v>42.795833333333327</v>
      </c>
    </row>
    <row r="66" spans="2:5" x14ac:dyDescent="0.25">
      <c r="B66" s="2">
        <v>39965</v>
      </c>
      <c r="C66" s="7">
        <v>48.6</v>
      </c>
      <c r="D66" s="7">
        <f t="shared" si="1"/>
        <v>6.2899999999999991</v>
      </c>
      <c r="E66" s="7">
        <f t="shared" ref="E66:E97" si="3">IF(ROW(A66)&lt;13,"",AVERAGEIFS($C$2:$C$5000,$B$2:$B$5000,"&gt;"&amp;EDATE(B66,-12),$B$2:$B$5000,"&lt;="&amp;B66))</f>
        <v>42.929166666666667</v>
      </c>
    </row>
    <row r="67" spans="2:5" x14ac:dyDescent="0.25">
      <c r="B67" s="2">
        <v>39995</v>
      </c>
      <c r="C67" s="7">
        <v>48.71</v>
      </c>
      <c r="D67" s="7">
        <f t="shared" si="1"/>
        <v>0.10999999999999943</v>
      </c>
      <c r="E67" s="7">
        <f t="shared" si="3"/>
        <v>43.047500000000007</v>
      </c>
    </row>
    <row r="68" spans="2:5" x14ac:dyDescent="0.25">
      <c r="B68" s="2">
        <v>40026</v>
      </c>
      <c r="C68" s="7">
        <v>45.05</v>
      </c>
      <c r="D68" s="7">
        <f t="shared" ref="D68:D131" si="4">C68-C67</f>
        <v>-3.6600000000000037</v>
      </c>
      <c r="E68" s="7">
        <f t="shared" si="3"/>
        <v>42.731666666666662</v>
      </c>
    </row>
    <row r="69" spans="2:5" x14ac:dyDescent="0.25">
      <c r="B69" s="2">
        <v>40057</v>
      </c>
      <c r="C69" s="7">
        <v>46.27</v>
      </c>
      <c r="D69" s="7">
        <f t="shared" si="4"/>
        <v>1.220000000000006</v>
      </c>
      <c r="E69" s="7">
        <f t="shared" si="3"/>
        <v>42.910000000000004</v>
      </c>
    </row>
    <row r="70" spans="2:5" x14ac:dyDescent="0.25">
      <c r="B70" s="2">
        <v>40087</v>
      </c>
      <c r="C70" s="7">
        <v>45.5</v>
      </c>
      <c r="D70" s="7">
        <f t="shared" si="4"/>
        <v>-0.77000000000000313</v>
      </c>
      <c r="E70" s="7">
        <f t="shared" si="3"/>
        <v>43.089166666666671</v>
      </c>
    </row>
    <row r="71" spans="2:5" x14ac:dyDescent="0.25">
      <c r="B71" s="2">
        <v>40118</v>
      </c>
      <c r="C71" s="7">
        <v>49.12</v>
      </c>
      <c r="D71" s="7">
        <f t="shared" si="4"/>
        <v>3.6199999999999974</v>
      </c>
      <c r="E71" s="7">
        <f t="shared" si="3"/>
        <v>43.723333333333329</v>
      </c>
    </row>
    <row r="72" spans="2:5" x14ac:dyDescent="0.25">
      <c r="B72" s="2">
        <v>40148</v>
      </c>
      <c r="C72" s="7">
        <v>50.45</v>
      </c>
      <c r="D72" s="7">
        <f t="shared" si="4"/>
        <v>1.3300000000000054</v>
      </c>
      <c r="E72" s="7">
        <f t="shared" si="3"/>
        <v>44.439166666666665</v>
      </c>
    </row>
    <row r="73" spans="2:5" x14ac:dyDescent="0.25">
      <c r="B73" s="2">
        <v>40179</v>
      </c>
      <c r="C73" s="7">
        <v>50.08</v>
      </c>
      <c r="D73" s="7">
        <f t="shared" si="4"/>
        <v>-0.37000000000000455</v>
      </c>
      <c r="E73" s="7">
        <f t="shared" si="3"/>
        <v>45.204166666666673</v>
      </c>
    </row>
    <row r="74" spans="2:5" x14ac:dyDescent="0.25">
      <c r="B74" s="2">
        <v>40210</v>
      </c>
      <c r="C74" s="7">
        <v>48.44</v>
      </c>
      <c r="D74" s="7">
        <f t="shared" si="4"/>
        <v>-1.6400000000000006</v>
      </c>
      <c r="E74" s="7">
        <f t="shared" si="3"/>
        <v>46.142500000000005</v>
      </c>
    </row>
    <row r="75" spans="2:5" x14ac:dyDescent="0.25">
      <c r="B75" s="2">
        <v>40238</v>
      </c>
      <c r="C75" s="7">
        <v>47.68</v>
      </c>
      <c r="D75" s="7">
        <f t="shared" si="4"/>
        <v>-0.75999999999999801</v>
      </c>
      <c r="E75" s="7">
        <f t="shared" si="3"/>
        <v>46.881666666666661</v>
      </c>
    </row>
    <row r="76" spans="2:5" x14ac:dyDescent="0.25">
      <c r="B76" s="2">
        <v>40269</v>
      </c>
      <c r="C76" s="7">
        <v>50.02</v>
      </c>
      <c r="D76" s="7">
        <f t="shared" si="4"/>
        <v>2.3400000000000034</v>
      </c>
      <c r="E76" s="7">
        <f t="shared" si="3"/>
        <v>47.685833333333335</v>
      </c>
    </row>
    <row r="77" spans="2:5" x14ac:dyDescent="0.25">
      <c r="B77" s="2">
        <v>40299</v>
      </c>
      <c r="C77" s="7">
        <v>46.78</v>
      </c>
      <c r="D77" s="7">
        <f t="shared" si="4"/>
        <v>-3.240000000000002</v>
      </c>
      <c r="E77" s="7">
        <f t="shared" si="3"/>
        <v>48.05833333333333</v>
      </c>
    </row>
    <row r="78" spans="2:5" x14ac:dyDescent="0.25">
      <c r="B78" s="2">
        <v>40330</v>
      </c>
      <c r="C78" s="7">
        <v>51.47</v>
      </c>
      <c r="D78" s="7">
        <f t="shared" si="4"/>
        <v>4.6899999999999977</v>
      </c>
      <c r="E78" s="7">
        <f t="shared" si="3"/>
        <v>48.297500000000007</v>
      </c>
    </row>
    <row r="79" spans="2:5" x14ac:dyDescent="0.25">
      <c r="B79" s="2">
        <v>40360</v>
      </c>
      <c r="C79" s="7">
        <v>54.81</v>
      </c>
      <c r="D79" s="7">
        <f t="shared" si="4"/>
        <v>3.3400000000000034</v>
      </c>
      <c r="E79" s="7">
        <f t="shared" si="3"/>
        <v>48.805833333333339</v>
      </c>
    </row>
    <row r="80" spans="2:5" x14ac:dyDescent="0.25">
      <c r="B80" s="2">
        <v>40391</v>
      </c>
      <c r="C80" s="7">
        <v>49.5</v>
      </c>
      <c r="D80" s="7">
        <f t="shared" si="4"/>
        <v>-5.3100000000000023</v>
      </c>
      <c r="E80" s="7">
        <f t="shared" si="3"/>
        <v>49.176666666666677</v>
      </c>
    </row>
    <row r="81" spans="2:5" x14ac:dyDescent="0.25">
      <c r="B81" s="2">
        <v>40422</v>
      </c>
      <c r="C81" s="7">
        <v>52.63</v>
      </c>
      <c r="D81" s="7">
        <f t="shared" si="4"/>
        <v>3.1300000000000026</v>
      </c>
      <c r="E81" s="7">
        <f t="shared" si="3"/>
        <v>49.706666666666656</v>
      </c>
    </row>
    <row r="82" spans="2:5" x14ac:dyDescent="0.25">
      <c r="B82" s="2">
        <v>40452</v>
      </c>
      <c r="C82" s="7">
        <v>55.63</v>
      </c>
      <c r="D82" s="7">
        <f t="shared" si="4"/>
        <v>3</v>
      </c>
      <c r="E82" s="7">
        <f t="shared" si="3"/>
        <v>50.550833333333337</v>
      </c>
    </row>
    <row r="83" spans="2:5" x14ac:dyDescent="0.25">
      <c r="B83" s="2">
        <v>40483</v>
      </c>
      <c r="C83" s="7">
        <v>55.08</v>
      </c>
      <c r="D83" s="7">
        <f t="shared" si="4"/>
        <v>-0.55000000000000426</v>
      </c>
      <c r="E83" s="7">
        <f t="shared" si="3"/>
        <v>51.047500000000014</v>
      </c>
    </row>
    <row r="84" spans="2:5" x14ac:dyDescent="0.25">
      <c r="B84" s="2">
        <v>40513</v>
      </c>
      <c r="C84" s="7">
        <v>53.68</v>
      </c>
      <c r="D84" s="7">
        <f t="shared" si="4"/>
        <v>-1.3999999999999986</v>
      </c>
      <c r="E84" s="7">
        <f t="shared" si="3"/>
        <v>51.316666666666663</v>
      </c>
    </row>
    <row r="85" spans="2:5" x14ac:dyDescent="0.25">
      <c r="B85" s="2">
        <v>40544</v>
      </c>
      <c r="C85" s="7">
        <v>53</v>
      </c>
      <c r="D85" s="7">
        <f t="shared" si="4"/>
        <v>-0.67999999999999972</v>
      </c>
      <c r="E85" s="7">
        <f t="shared" si="3"/>
        <v>51.56</v>
      </c>
    </row>
    <row r="86" spans="2:5" x14ac:dyDescent="0.25">
      <c r="B86" s="2">
        <v>40575</v>
      </c>
      <c r="C86" s="7">
        <v>55.72</v>
      </c>
      <c r="D86" s="7">
        <f t="shared" si="4"/>
        <v>2.7199999999999989</v>
      </c>
      <c r="E86" s="7">
        <f t="shared" si="3"/>
        <v>52.166666666666664</v>
      </c>
    </row>
    <row r="87" spans="2:5" x14ac:dyDescent="0.25">
      <c r="B87" s="2">
        <v>40603</v>
      </c>
      <c r="C87" s="7">
        <v>53.17</v>
      </c>
      <c r="D87" s="7">
        <f t="shared" si="4"/>
        <v>-2.5499999999999972</v>
      </c>
      <c r="E87" s="7">
        <f t="shared" si="3"/>
        <v>52.624166666666667</v>
      </c>
    </row>
    <row r="88" spans="2:5" x14ac:dyDescent="0.25">
      <c r="B88" s="2">
        <v>40634</v>
      </c>
      <c r="C88" s="7">
        <v>53.41</v>
      </c>
      <c r="D88" s="7">
        <f t="shared" si="4"/>
        <v>0.23999999999999488</v>
      </c>
      <c r="E88" s="7">
        <f t="shared" si="3"/>
        <v>52.906666666666659</v>
      </c>
    </row>
    <row r="89" spans="2:5" x14ac:dyDescent="0.25">
      <c r="B89" s="2">
        <v>40664</v>
      </c>
      <c r="C89" s="7">
        <v>54.98</v>
      </c>
      <c r="D89" s="7">
        <f t="shared" si="4"/>
        <v>1.5700000000000003</v>
      </c>
      <c r="E89" s="7">
        <f t="shared" si="3"/>
        <v>53.589999999999996</v>
      </c>
    </row>
    <row r="90" spans="2:5" x14ac:dyDescent="0.25">
      <c r="B90" s="2">
        <v>40695</v>
      </c>
      <c r="C90" s="7">
        <v>56.38</v>
      </c>
      <c r="D90" s="7">
        <f t="shared" si="4"/>
        <v>1.4000000000000057</v>
      </c>
      <c r="E90" s="7">
        <f t="shared" si="3"/>
        <v>53.999166666666667</v>
      </c>
    </row>
    <row r="91" spans="2:5" x14ac:dyDescent="0.25">
      <c r="B91" s="2">
        <v>40725</v>
      </c>
      <c r="C91" s="7">
        <v>58.54</v>
      </c>
      <c r="D91" s="7">
        <f t="shared" si="4"/>
        <v>2.1599999999999966</v>
      </c>
      <c r="E91" s="7">
        <f t="shared" si="3"/>
        <v>54.31</v>
      </c>
    </row>
    <row r="92" spans="2:5" x14ac:dyDescent="0.25">
      <c r="B92" s="2">
        <v>40756</v>
      </c>
      <c r="C92" s="7">
        <v>54.53</v>
      </c>
      <c r="D92" s="7">
        <f t="shared" si="4"/>
        <v>-4.009999999999998</v>
      </c>
      <c r="E92" s="7">
        <f t="shared" si="3"/>
        <v>54.729166666666664</v>
      </c>
    </row>
    <row r="93" spans="2:5" x14ac:dyDescent="0.25">
      <c r="B93" s="2">
        <v>40787</v>
      </c>
      <c r="C93" s="7">
        <v>54.78</v>
      </c>
      <c r="D93" s="7">
        <f t="shared" si="4"/>
        <v>0.25</v>
      </c>
      <c r="E93" s="7">
        <f t="shared" si="3"/>
        <v>54.908333333333331</v>
      </c>
    </row>
    <row r="94" spans="2:5" x14ac:dyDescent="0.25">
      <c r="B94" s="2">
        <v>40817</v>
      </c>
      <c r="C94" s="7">
        <v>50.03</v>
      </c>
      <c r="D94" s="7">
        <f t="shared" si="4"/>
        <v>-4.75</v>
      </c>
      <c r="E94" s="7">
        <f t="shared" si="3"/>
        <v>54.441666666666663</v>
      </c>
    </row>
    <row r="95" spans="2:5" x14ac:dyDescent="0.25">
      <c r="B95" s="2">
        <v>40848</v>
      </c>
      <c r="C95" s="7">
        <v>49.61</v>
      </c>
      <c r="D95" s="7">
        <f t="shared" si="4"/>
        <v>-0.42000000000000171</v>
      </c>
      <c r="E95" s="7">
        <f t="shared" si="3"/>
        <v>53.985833333333339</v>
      </c>
    </row>
    <row r="96" spans="2:5" x14ac:dyDescent="0.25">
      <c r="B96" s="2">
        <v>40878</v>
      </c>
      <c r="C96" s="7">
        <v>46.8</v>
      </c>
      <c r="D96" s="7">
        <f t="shared" si="4"/>
        <v>-2.8100000000000023</v>
      </c>
      <c r="E96" s="7">
        <f t="shared" si="3"/>
        <v>53.412499999999994</v>
      </c>
    </row>
    <row r="97" spans="2:5" x14ac:dyDescent="0.25">
      <c r="B97" s="2">
        <v>40909</v>
      </c>
      <c r="C97" s="7">
        <v>52.7</v>
      </c>
      <c r="D97" s="7">
        <f t="shared" si="4"/>
        <v>5.9000000000000057</v>
      </c>
      <c r="E97" s="7">
        <f t="shared" si="3"/>
        <v>53.387499999999996</v>
      </c>
    </row>
    <row r="98" spans="2:5" x14ac:dyDescent="0.25">
      <c r="B98" s="2">
        <v>40940</v>
      </c>
      <c r="C98" s="7">
        <v>54.12</v>
      </c>
      <c r="D98" s="7">
        <f t="shared" si="4"/>
        <v>1.4199999999999946</v>
      </c>
      <c r="E98" s="7">
        <f t="shared" ref="E98:E129" si="5">IF(ROW(A98)&lt;13,"",AVERAGEIFS($C$2:$C$5000,$B$2:$B$5000,"&gt;"&amp;EDATE(B98,-12),$B$2:$B$5000,"&lt;="&amp;B98))</f>
        <v>53.254166666666663</v>
      </c>
    </row>
    <row r="99" spans="2:5" x14ac:dyDescent="0.25">
      <c r="B99" s="2">
        <v>40969</v>
      </c>
      <c r="C99" s="7">
        <v>56.33</v>
      </c>
      <c r="D99" s="7">
        <f t="shared" si="4"/>
        <v>2.2100000000000009</v>
      </c>
      <c r="E99" s="7">
        <f t="shared" si="5"/>
        <v>53.517500000000005</v>
      </c>
    </row>
    <row r="100" spans="2:5" x14ac:dyDescent="0.25">
      <c r="B100" s="2">
        <v>41000</v>
      </c>
      <c r="C100" s="7">
        <v>52.63</v>
      </c>
      <c r="D100" s="7">
        <f t="shared" si="4"/>
        <v>-3.6999999999999957</v>
      </c>
      <c r="E100" s="7">
        <f t="shared" si="5"/>
        <v>53.452500000000008</v>
      </c>
    </row>
    <row r="101" spans="2:5" x14ac:dyDescent="0.25">
      <c r="B101" s="2">
        <v>41030</v>
      </c>
      <c r="C101" s="7">
        <v>54.18</v>
      </c>
      <c r="D101" s="7">
        <f t="shared" si="4"/>
        <v>1.5499999999999972</v>
      </c>
      <c r="E101" s="7">
        <f t="shared" si="5"/>
        <v>53.385833333333331</v>
      </c>
    </row>
    <row r="102" spans="2:5" x14ac:dyDescent="0.25">
      <c r="B102" s="2">
        <v>41061</v>
      </c>
      <c r="C102" s="7">
        <v>47.54</v>
      </c>
      <c r="D102" s="7">
        <f t="shared" si="4"/>
        <v>-6.6400000000000006</v>
      </c>
      <c r="E102" s="7">
        <f t="shared" si="5"/>
        <v>52.649166666666666</v>
      </c>
    </row>
    <row r="103" spans="2:5" x14ac:dyDescent="0.25">
      <c r="B103" s="2">
        <v>41091</v>
      </c>
      <c r="C103" s="7">
        <v>49.32</v>
      </c>
      <c r="D103" s="7">
        <f t="shared" si="4"/>
        <v>1.7800000000000011</v>
      </c>
      <c r="E103" s="7">
        <f t="shared" si="5"/>
        <v>51.880833333333328</v>
      </c>
    </row>
    <row r="104" spans="2:5" x14ac:dyDescent="0.25">
      <c r="B104" s="2">
        <v>41122</v>
      </c>
      <c r="C104" s="7">
        <v>49.1</v>
      </c>
      <c r="D104" s="7">
        <f t="shared" si="4"/>
        <v>-0.21999999999999886</v>
      </c>
      <c r="E104" s="7">
        <f t="shared" si="5"/>
        <v>51.428333333333342</v>
      </c>
    </row>
    <row r="105" spans="2:5" x14ac:dyDescent="0.25">
      <c r="B105" s="2">
        <v>41153</v>
      </c>
      <c r="C105" s="7">
        <v>49.6</v>
      </c>
      <c r="D105" s="7">
        <f t="shared" si="4"/>
        <v>0.5</v>
      </c>
      <c r="E105" s="7">
        <f t="shared" si="5"/>
        <v>50.99666666666667</v>
      </c>
    </row>
    <row r="106" spans="2:5" x14ac:dyDescent="0.25">
      <c r="B106" s="2">
        <v>41183</v>
      </c>
      <c r="C106" s="7">
        <v>49.32</v>
      </c>
      <c r="D106" s="7">
        <f t="shared" si="4"/>
        <v>-0.28000000000000114</v>
      </c>
      <c r="E106" s="7">
        <f t="shared" si="5"/>
        <v>50.937500000000007</v>
      </c>
    </row>
    <row r="107" spans="2:5" x14ac:dyDescent="0.25">
      <c r="B107" s="2">
        <v>41214</v>
      </c>
      <c r="C107" s="7">
        <v>49.59</v>
      </c>
      <c r="D107" s="7">
        <f t="shared" si="4"/>
        <v>0.27000000000000313</v>
      </c>
      <c r="E107" s="7">
        <f t="shared" si="5"/>
        <v>50.935833333333342</v>
      </c>
    </row>
    <row r="108" spans="2:5" x14ac:dyDescent="0.25">
      <c r="B108" s="2">
        <v>41244</v>
      </c>
      <c r="C108" s="7">
        <v>51.48</v>
      </c>
      <c r="D108" s="7">
        <f t="shared" si="4"/>
        <v>1.8899999999999935</v>
      </c>
      <c r="E108" s="7">
        <f t="shared" si="5"/>
        <v>51.325833333333343</v>
      </c>
    </row>
    <row r="109" spans="2:5" x14ac:dyDescent="0.25">
      <c r="B109" s="2">
        <v>41275</v>
      </c>
      <c r="C109" s="7">
        <v>49.39</v>
      </c>
      <c r="D109" s="7">
        <f t="shared" si="4"/>
        <v>-2.0899999999999963</v>
      </c>
      <c r="E109" s="7">
        <f t="shared" si="5"/>
        <v>51.050000000000004</v>
      </c>
    </row>
    <row r="110" spans="2:5" x14ac:dyDescent="0.25">
      <c r="B110" s="2">
        <v>41306</v>
      </c>
      <c r="C110" s="7">
        <v>47.48</v>
      </c>
      <c r="D110" s="7">
        <f t="shared" si="4"/>
        <v>-1.9100000000000037</v>
      </c>
      <c r="E110" s="7">
        <f t="shared" si="5"/>
        <v>50.49666666666667</v>
      </c>
    </row>
    <row r="111" spans="2:5" x14ac:dyDescent="0.25">
      <c r="B111" s="2">
        <v>41334</v>
      </c>
      <c r="C111" s="7">
        <v>50.2</v>
      </c>
      <c r="D111" s="7">
        <f t="shared" si="4"/>
        <v>2.720000000000006</v>
      </c>
      <c r="E111" s="7">
        <f t="shared" si="5"/>
        <v>49.985833333333339</v>
      </c>
    </row>
    <row r="112" spans="2:5" x14ac:dyDescent="0.25">
      <c r="B112" s="2">
        <v>41365</v>
      </c>
      <c r="C112" s="7">
        <v>48.55</v>
      </c>
      <c r="D112" s="7">
        <f t="shared" si="4"/>
        <v>-1.6500000000000057</v>
      </c>
      <c r="E112" s="7">
        <f t="shared" si="5"/>
        <v>49.645833333333336</v>
      </c>
    </row>
    <row r="113" spans="2:5" x14ac:dyDescent="0.25">
      <c r="B113" s="2">
        <v>41395</v>
      </c>
      <c r="C113" s="7">
        <v>53.64</v>
      </c>
      <c r="D113" s="7">
        <f t="shared" si="4"/>
        <v>5.0900000000000034</v>
      </c>
      <c r="E113" s="7">
        <f t="shared" si="5"/>
        <v>49.600833333333334</v>
      </c>
    </row>
    <row r="114" spans="2:5" x14ac:dyDescent="0.25">
      <c r="B114" s="2">
        <v>41426</v>
      </c>
      <c r="C114" s="7">
        <v>47.09</v>
      </c>
      <c r="D114" s="7">
        <f t="shared" si="4"/>
        <v>-6.5499999999999972</v>
      </c>
      <c r="E114" s="7">
        <f t="shared" si="5"/>
        <v>49.56333333333334</v>
      </c>
    </row>
    <row r="115" spans="2:5" x14ac:dyDescent="0.25">
      <c r="B115" s="2">
        <v>41456</v>
      </c>
      <c r="C115" s="7">
        <v>50.82</v>
      </c>
      <c r="D115" s="7">
        <f t="shared" si="4"/>
        <v>3.7299999999999969</v>
      </c>
      <c r="E115" s="7">
        <f t="shared" si="5"/>
        <v>49.68833333333334</v>
      </c>
    </row>
    <row r="116" spans="2:5" x14ac:dyDescent="0.25">
      <c r="B116" s="2">
        <v>41487</v>
      </c>
      <c r="C116" s="7">
        <v>53.23</v>
      </c>
      <c r="D116" s="7">
        <f t="shared" si="4"/>
        <v>2.4099999999999966</v>
      </c>
      <c r="E116" s="7">
        <f t="shared" si="5"/>
        <v>50.032500000000006</v>
      </c>
    </row>
    <row r="117" spans="2:5" x14ac:dyDescent="0.25">
      <c r="B117" s="2">
        <v>41518</v>
      </c>
      <c r="C117" s="7">
        <v>52.42</v>
      </c>
      <c r="D117" s="7">
        <f t="shared" si="4"/>
        <v>-0.80999999999999517</v>
      </c>
      <c r="E117" s="7">
        <f t="shared" si="5"/>
        <v>50.267499999999991</v>
      </c>
    </row>
    <row r="118" spans="2:5" x14ac:dyDescent="0.25">
      <c r="B118" s="2">
        <v>41548</v>
      </c>
      <c r="C118" s="7">
        <v>52.95</v>
      </c>
      <c r="D118" s="7">
        <f t="shared" si="4"/>
        <v>0.53000000000000114</v>
      </c>
      <c r="E118" s="7">
        <f t="shared" si="5"/>
        <v>50.57</v>
      </c>
    </row>
    <row r="119" spans="2:5" x14ac:dyDescent="0.25">
      <c r="B119" s="2">
        <v>41579</v>
      </c>
      <c r="C119" s="7">
        <v>53.77</v>
      </c>
      <c r="D119" s="7">
        <f t="shared" si="4"/>
        <v>0.82000000000000028</v>
      </c>
      <c r="E119" s="7">
        <f t="shared" si="5"/>
        <v>50.918333333333344</v>
      </c>
    </row>
    <row r="120" spans="2:5" x14ac:dyDescent="0.25">
      <c r="B120" s="2">
        <v>41609</v>
      </c>
      <c r="C120" s="7">
        <v>51.84</v>
      </c>
      <c r="D120" s="7">
        <f t="shared" si="4"/>
        <v>-1.9299999999999997</v>
      </c>
      <c r="E120" s="7">
        <f t="shared" si="5"/>
        <v>50.948333333333345</v>
      </c>
    </row>
    <row r="121" spans="2:5" x14ac:dyDescent="0.25">
      <c r="B121" s="2">
        <v>41640</v>
      </c>
      <c r="C121" s="7">
        <v>51.28</v>
      </c>
      <c r="D121" s="7">
        <f t="shared" si="4"/>
        <v>-0.56000000000000227</v>
      </c>
      <c r="E121" s="7">
        <f t="shared" si="5"/>
        <v>51.105833333333329</v>
      </c>
    </row>
    <row r="122" spans="2:5" x14ac:dyDescent="0.25">
      <c r="B122" s="2">
        <v>41671</v>
      </c>
      <c r="C122" s="7">
        <v>50.91</v>
      </c>
      <c r="D122" s="7">
        <f t="shared" si="4"/>
        <v>-0.37000000000000455</v>
      </c>
      <c r="E122" s="7">
        <f t="shared" si="5"/>
        <v>51.391666666666659</v>
      </c>
    </row>
    <row r="123" spans="2:5" x14ac:dyDescent="0.25">
      <c r="B123" s="2">
        <v>41699</v>
      </c>
      <c r="C123" s="7">
        <v>51.72</v>
      </c>
      <c r="D123" s="7">
        <f t="shared" si="4"/>
        <v>0.81000000000000227</v>
      </c>
      <c r="E123" s="7">
        <f t="shared" si="5"/>
        <v>51.518333333333324</v>
      </c>
    </row>
    <row r="124" spans="2:5" x14ac:dyDescent="0.25">
      <c r="B124" s="2">
        <v>41730</v>
      </c>
      <c r="C124" s="7">
        <v>51.64</v>
      </c>
      <c r="D124" s="7">
        <f t="shared" si="4"/>
        <v>-7.9999999999998295E-2</v>
      </c>
      <c r="E124" s="7">
        <f t="shared" si="5"/>
        <v>51.775833333333331</v>
      </c>
    </row>
    <row r="125" spans="2:5" x14ac:dyDescent="0.25">
      <c r="B125" s="2">
        <v>41760</v>
      </c>
      <c r="C125" s="7">
        <v>49.69</v>
      </c>
      <c r="D125" s="7">
        <f t="shared" si="4"/>
        <v>-1.9500000000000028</v>
      </c>
      <c r="E125" s="7">
        <f t="shared" si="5"/>
        <v>51.446666666666658</v>
      </c>
    </row>
    <row r="126" spans="2:5" x14ac:dyDescent="0.25">
      <c r="B126" s="2">
        <v>41791</v>
      </c>
      <c r="C126" s="7">
        <v>51.24</v>
      </c>
      <c r="D126" s="7">
        <f t="shared" si="4"/>
        <v>1.5500000000000043</v>
      </c>
      <c r="E126" s="7">
        <f t="shared" si="5"/>
        <v>51.792499999999997</v>
      </c>
    </row>
    <row r="127" spans="2:5" x14ac:dyDescent="0.25">
      <c r="B127" s="2">
        <v>41821</v>
      </c>
      <c r="C127" s="7">
        <v>51.32</v>
      </c>
      <c r="D127" s="7">
        <f t="shared" si="4"/>
        <v>7.9999999999998295E-2</v>
      </c>
      <c r="E127" s="7">
        <f t="shared" si="5"/>
        <v>51.834166666666675</v>
      </c>
    </row>
    <row r="128" spans="2:5" x14ac:dyDescent="0.25">
      <c r="B128" s="2">
        <v>41852</v>
      </c>
      <c r="C128" s="7">
        <v>53</v>
      </c>
      <c r="D128" s="7">
        <f t="shared" si="4"/>
        <v>1.6799999999999997</v>
      </c>
      <c r="E128" s="7">
        <f t="shared" si="5"/>
        <v>51.814999999999998</v>
      </c>
    </row>
    <row r="129" spans="2:5" x14ac:dyDescent="0.25">
      <c r="B129" s="2">
        <v>41883</v>
      </c>
      <c r="C129" s="7">
        <v>49.58</v>
      </c>
      <c r="D129" s="7">
        <f t="shared" si="4"/>
        <v>-3.4200000000000017</v>
      </c>
      <c r="E129" s="7">
        <f t="shared" si="5"/>
        <v>51.57833333333334</v>
      </c>
    </row>
    <row r="130" spans="2:5" x14ac:dyDescent="0.25">
      <c r="B130" s="2">
        <v>41913</v>
      </c>
      <c r="C130" s="7">
        <v>49.78</v>
      </c>
      <c r="D130" s="7">
        <f t="shared" si="4"/>
        <v>0.20000000000000284</v>
      </c>
      <c r="E130" s="7">
        <f t="shared" ref="E130:E161" si="6">IF(ROW(A130)&lt;13,"",AVERAGEIFS($C$2:$C$5000,$B$2:$B$5000,"&gt;"&amp;EDATE(B130,-12),$B$2:$B$5000,"&lt;="&amp;B130))</f>
        <v>51.314166666666665</v>
      </c>
    </row>
    <row r="131" spans="2:5" x14ac:dyDescent="0.25">
      <c r="B131" s="2">
        <v>41944</v>
      </c>
      <c r="C131" s="7">
        <v>51.19</v>
      </c>
      <c r="D131" s="7">
        <f t="shared" si="4"/>
        <v>1.4099999999999966</v>
      </c>
      <c r="E131" s="7">
        <f t="shared" si="6"/>
        <v>51.099166666666669</v>
      </c>
    </row>
    <row r="132" spans="2:5" x14ac:dyDescent="0.25">
      <c r="B132" s="2">
        <v>41974</v>
      </c>
      <c r="C132" s="7">
        <v>49.74</v>
      </c>
      <c r="D132" s="7">
        <f t="shared" ref="D132:D191" si="7">C132-C131</f>
        <v>-1.4499999999999957</v>
      </c>
      <c r="E132" s="7">
        <f t="shared" si="6"/>
        <v>50.924166666666657</v>
      </c>
    </row>
    <row r="133" spans="2:5" x14ac:dyDescent="0.25">
      <c r="B133" s="2">
        <v>42005</v>
      </c>
      <c r="C133" s="7">
        <v>50.86</v>
      </c>
      <c r="D133" s="7">
        <f t="shared" si="7"/>
        <v>1.1199999999999974</v>
      </c>
      <c r="E133" s="7">
        <f t="shared" si="6"/>
        <v>50.889166666666661</v>
      </c>
    </row>
    <row r="134" spans="2:5" x14ac:dyDescent="0.25">
      <c r="B134" s="2">
        <v>42036</v>
      </c>
      <c r="C134" s="7">
        <v>50.85</v>
      </c>
      <c r="D134" s="7">
        <f t="shared" si="7"/>
        <v>-9.9999999999980105E-3</v>
      </c>
      <c r="E134" s="7">
        <f t="shared" si="6"/>
        <v>50.884166666666665</v>
      </c>
    </row>
    <row r="135" spans="2:5" x14ac:dyDescent="0.25">
      <c r="B135" s="2">
        <v>42064</v>
      </c>
      <c r="C135" s="7">
        <v>48.59</v>
      </c>
      <c r="D135" s="7">
        <f t="shared" si="7"/>
        <v>-2.259999999999998</v>
      </c>
      <c r="E135" s="7">
        <f t="shared" si="6"/>
        <v>50.623333333333335</v>
      </c>
    </row>
    <row r="136" spans="2:5" x14ac:dyDescent="0.25">
      <c r="B136" s="2">
        <v>42095</v>
      </c>
      <c r="C136" s="7">
        <v>51.72</v>
      </c>
      <c r="D136" s="7">
        <f t="shared" si="7"/>
        <v>3.1299999999999955</v>
      </c>
      <c r="E136" s="7">
        <f t="shared" si="6"/>
        <v>50.63</v>
      </c>
    </row>
    <row r="137" spans="2:5" x14ac:dyDescent="0.25">
      <c r="B137" s="2">
        <v>42125</v>
      </c>
      <c r="C137" s="7">
        <v>47.08</v>
      </c>
      <c r="D137" s="7">
        <f t="shared" si="7"/>
        <v>-4.6400000000000006</v>
      </c>
      <c r="E137" s="7">
        <f t="shared" si="6"/>
        <v>50.412500000000016</v>
      </c>
    </row>
    <row r="138" spans="2:5" x14ac:dyDescent="0.25">
      <c r="B138" s="2">
        <v>42156</v>
      </c>
      <c r="C138" s="7">
        <v>44.75</v>
      </c>
      <c r="D138" s="7">
        <f t="shared" si="7"/>
        <v>-2.3299999999999983</v>
      </c>
      <c r="E138" s="7">
        <f t="shared" si="6"/>
        <v>49.87166666666667</v>
      </c>
    </row>
    <row r="139" spans="2:5" x14ac:dyDescent="0.25">
      <c r="B139" s="2">
        <v>42186</v>
      </c>
      <c r="C139" s="7">
        <v>44.45</v>
      </c>
      <c r="D139" s="7">
        <f t="shared" si="7"/>
        <v>-0.29999999999999716</v>
      </c>
      <c r="E139" s="7">
        <f t="shared" si="6"/>
        <v>49.299166666666679</v>
      </c>
    </row>
    <row r="140" spans="2:5" x14ac:dyDescent="0.25">
      <c r="B140" s="2">
        <v>42217</v>
      </c>
      <c r="C140" s="7">
        <v>44.82</v>
      </c>
      <c r="D140" s="7">
        <f t="shared" si="7"/>
        <v>0.36999999999999744</v>
      </c>
      <c r="E140" s="7">
        <f t="shared" si="6"/>
        <v>48.617500000000007</v>
      </c>
    </row>
    <row r="141" spans="2:5" x14ac:dyDescent="0.25">
      <c r="B141" s="2">
        <v>42248</v>
      </c>
      <c r="C141" s="7">
        <v>48.59</v>
      </c>
      <c r="D141" s="7">
        <f t="shared" si="7"/>
        <v>3.7700000000000031</v>
      </c>
      <c r="E141" s="7">
        <f t="shared" si="6"/>
        <v>48.535000000000004</v>
      </c>
    </row>
    <row r="142" spans="2:5" x14ac:dyDescent="0.25">
      <c r="B142" s="2">
        <v>42278</v>
      </c>
      <c r="C142" s="7">
        <v>49.21</v>
      </c>
      <c r="D142" s="7">
        <f t="shared" si="7"/>
        <v>0.61999999999999744</v>
      </c>
      <c r="E142" s="7">
        <f t="shared" si="6"/>
        <v>48.487500000000004</v>
      </c>
    </row>
    <row r="143" spans="2:5" x14ac:dyDescent="0.25">
      <c r="B143" s="2">
        <v>42309</v>
      </c>
      <c r="C143" s="7">
        <v>49.16</v>
      </c>
      <c r="D143" s="7">
        <f t="shared" si="7"/>
        <v>-5.0000000000004263E-2</v>
      </c>
      <c r="E143" s="7">
        <f t="shared" si="6"/>
        <v>48.318333333333328</v>
      </c>
    </row>
    <row r="144" spans="2:5" x14ac:dyDescent="0.25">
      <c r="B144" s="2">
        <v>42339</v>
      </c>
      <c r="C144" s="7">
        <v>47.95</v>
      </c>
      <c r="D144" s="7">
        <f t="shared" si="7"/>
        <v>-1.2099999999999937</v>
      </c>
      <c r="E144" s="7">
        <f t="shared" si="6"/>
        <v>48.169166666666676</v>
      </c>
    </row>
    <row r="145" spans="2:5" x14ac:dyDescent="0.25">
      <c r="B145" s="2">
        <v>42370</v>
      </c>
      <c r="C145" s="7">
        <v>49.23</v>
      </c>
      <c r="D145" s="7">
        <f t="shared" si="7"/>
        <v>1.279999999999994</v>
      </c>
      <c r="E145" s="7">
        <f t="shared" si="6"/>
        <v>48.033333333333339</v>
      </c>
    </row>
    <row r="146" spans="2:5" x14ac:dyDescent="0.25">
      <c r="B146" s="2">
        <v>42401</v>
      </c>
      <c r="C146" s="7">
        <v>49.43</v>
      </c>
      <c r="D146" s="7">
        <f t="shared" si="7"/>
        <v>0.20000000000000284</v>
      </c>
      <c r="E146" s="7">
        <f t="shared" si="6"/>
        <v>47.914999999999992</v>
      </c>
    </row>
    <row r="147" spans="2:5" x14ac:dyDescent="0.25">
      <c r="B147" s="2">
        <v>42430</v>
      </c>
      <c r="C147" s="7">
        <v>47.62</v>
      </c>
      <c r="D147" s="7">
        <f t="shared" si="7"/>
        <v>-1.8100000000000023</v>
      </c>
      <c r="E147" s="7">
        <f t="shared" si="6"/>
        <v>47.834166666666668</v>
      </c>
    </row>
    <row r="148" spans="2:5" x14ac:dyDescent="0.25">
      <c r="B148" s="2">
        <v>42461</v>
      </c>
      <c r="C148" s="7">
        <v>49.38</v>
      </c>
      <c r="D148" s="7">
        <f t="shared" si="7"/>
        <v>1.7600000000000051</v>
      </c>
      <c r="E148" s="7">
        <f t="shared" si="6"/>
        <v>47.639166666666661</v>
      </c>
    </row>
    <row r="149" spans="2:5" x14ac:dyDescent="0.25">
      <c r="B149" s="2">
        <v>42491</v>
      </c>
      <c r="C149" s="7">
        <v>51.82</v>
      </c>
      <c r="D149" s="7">
        <f t="shared" si="7"/>
        <v>2.4399999999999977</v>
      </c>
      <c r="E149" s="7">
        <f t="shared" si="6"/>
        <v>48.034166666666671</v>
      </c>
    </row>
    <row r="150" spans="2:5" x14ac:dyDescent="0.25">
      <c r="B150" s="2">
        <v>42522</v>
      </c>
      <c r="C150" s="7">
        <v>52.87</v>
      </c>
      <c r="D150" s="7">
        <f t="shared" si="7"/>
        <v>1.0499999999999972</v>
      </c>
      <c r="E150" s="7">
        <f t="shared" si="6"/>
        <v>48.710833333333341</v>
      </c>
    </row>
    <row r="151" spans="2:5" x14ac:dyDescent="0.25">
      <c r="B151" s="2">
        <v>42552</v>
      </c>
      <c r="C151" s="7">
        <v>54.41</v>
      </c>
      <c r="D151" s="7">
        <f t="shared" si="7"/>
        <v>1.5399999999999991</v>
      </c>
      <c r="E151" s="7">
        <f t="shared" si="6"/>
        <v>49.540833333333332</v>
      </c>
    </row>
    <row r="152" spans="2:5" x14ac:dyDescent="0.25">
      <c r="B152" s="2">
        <v>42583</v>
      </c>
      <c r="C152" s="7">
        <v>49.94</v>
      </c>
      <c r="D152" s="7">
        <f t="shared" si="7"/>
        <v>-4.4699999999999989</v>
      </c>
      <c r="E152" s="7">
        <f t="shared" si="6"/>
        <v>49.967499999999994</v>
      </c>
    </row>
    <row r="153" spans="2:5" x14ac:dyDescent="0.25">
      <c r="B153" s="2">
        <v>42614</v>
      </c>
      <c r="C153" s="7">
        <v>54.28</v>
      </c>
      <c r="D153" s="7">
        <f t="shared" si="7"/>
        <v>4.3400000000000034</v>
      </c>
      <c r="E153" s="7">
        <f t="shared" si="6"/>
        <v>50.441666666666663</v>
      </c>
    </row>
    <row r="154" spans="2:5" x14ac:dyDescent="0.25">
      <c r="B154" s="2">
        <v>42644</v>
      </c>
      <c r="C154" s="7">
        <v>52.64</v>
      </c>
      <c r="D154" s="7">
        <f t="shared" si="7"/>
        <v>-1.6400000000000006</v>
      </c>
      <c r="E154" s="7">
        <f t="shared" si="6"/>
        <v>50.727499999999999</v>
      </c>
    </row>
    <row r="155" spans="2:5" x14ac:dyDescent="0.25">
      <c r="B155" s="2">
        <v>42675</v>
      </c>
      <c r="C155" s="7">
        <v>47.96</v>
      </c>
      <c r="D155" s="7">
        <f t="shared" si="7"/>
        <v>-4.68</v>
      </c>
      <c r="E155" s="7">
        <f t="shared" si="6"/>
        <v>50.627500000000005</v>
      </c>
    </row>
    <row r="156" spans="2:5" x14ac:dyDescent="0.25">
      <c r="B156" s="2">
        <v>42705</v>
      </c>
      <c r="C156" s="7">
        <v>51.47</v>
      </c>
      <c r="D156" s="7">
        <f t="shared" si="7"/>
        <v>3.509999999999998</v>
      </c>
      <c r="E156" s="7">
        <f t="shared" si="6"/>
        <v>50.920833333333341</v>
      </c>
    </row>
    <row r="157" spans="2:5" x14ac:dyDescent="0.25">
      <c r="B157" s="2">
        <v>42736</v>
      </c>
      <c r="C157" s="7">
        <v>50.23</v>
      </c>
      <c r="D157" s="7">
        <f t="shared" si="7"/>
        <v>-1.240000000000002</v>
      </c>
      <c r="E157" s="7">
        <f t="shared" si="6"/>
        <v>51.004166666666663</v>
      </c>
    </row>
    <row r="158" spans="2:5" x14ac:dyDescent="0.25">
      <c r="B158" s="2">
        <v>42767</v>
      </c>
      <c r="C158" s="7">
        <v>52.08</v>
      </c>
      <c r="D158" s="7">
        <f t="shared" si="7"/>
        <v>1.8500000000000014</v>
      </c>
      <c r="E158" s="7">
        <f t="shared" si="6"/>
        <v>51.225000000000001</v>
      </c>
    </row>
    <row r="159" spans="2:5" x14ac:dyDescent="0.25">
      <c r="B159" s="2">
        <v>42795</v>
      </c>
      <c r="C159" s="7">
        <v>55.49</v>
      </c>
      <c r="D159" s="7">
        <f t="shared" si="7"/>
        <v>3.4100000000000037</v>
      </c>
      <c r="E159" s="7">
        <f t="shared" si="6"/>
        <v>51.880833333333328</v>
      </c>
    </row>
    <row r="160" spans="2:5" x14ac:dyDescent="0.25">
      <c r="B160" s="2">
        <v>42826</v>
      </c>
      <c r="C160" s="7">
        <v>53.78</v>
      </c>
      <c r="D160" s="7">
        <f t="shared" si="7"/>
        <v>-1.7100000000000009</v>
      </c>
      <c r="E160" s="7">
        <f t="shared" si="6"/>
        <v>52.247500000000002</v>
      </c>
    </row>
    <row r="161" spans="2:5" x14ac:dyDescent="0.25">
      <c r="B161" s="2">
        <v>42856</v>
      </c>
      <c r="C161" s="7">
        <v>53.38</v>
      </c>
      <c r="D161" s="7">
        <f t="shared" si="7"/>
        <v>-0.39999999999999858</v>
      </c>
      <c r="E161" s="7">
        <f t="shared" si="6"/>
        <v>52.377499999999991</v>
      </c>
    </row>
    <row r="162" spans="2:5" x14ac:dyDescent="0.25">
      <c r="B162" s="2">
        <v>42887</v>
      </c>
      <c r="C162" s="7">
        <v>55.37</v>
      </c>
      <c r="D162" s="7">
        <f t="shared" si="7"/>
        <v>1.9899999999999949</v>
      </c>
      <c r="E162" s="7">
        <f t="shared" ref="E162:E191" si="8">IF(ROW(A162)&lt;13,"",AVERAGEIFS($C$2:$C$5000,$B$2:$B$5000,"&gt;"&amp;EDATE(B162,-12),$B$2:$B$5000,"&lt;="&amp;B162))</f>
        <v>52.585833333333333</v>
      </c>
    </row>
    <row r="163" spans="2:5" x14ac:dyDescent="0.25">
      <c r="B163" s="2">
        <v>42917</v>
      </c>
      <c r="C163" s="7">
        <v>60.5</v>
      </c>
      <c r="D163" s="7">
        <f t="shared" si="7"/>
        <v>5.1300000000000026</v>
      </c>
      <c r="E163" s="7">
        <f t="shared" si="8"/>
        <v>53.093333333333334</v>
      </c>
    </row>
    <row r="164" spans="2:5" x14ac:dyDescent="0.25">
      <c r="B164" s="2">
        <v>42948</v>
      </c>
      <c r="C164" s="7">
        <v>53.28</v>
      </c>
      <c r="D164" s="7">
        <f t="shared" si="7"/>
        <v>-7.2199999999999989</v>
      </c>
      <c r="E164" s="7">
        <f t="shared" si="8"/>
        <v>53.371666666666663</v>
      </c>
    </row>
    <row r="165" spans="2:5" x14ac:dyDescent="0.25">
      <c r="B165" s="2">
        <v>42979</v>
      </c>
      <c r="C165" s="7">
        <v>51.7</v>
      </c>
      <c r="D165" s="7">
        <f t="shared" si="7"/>
        <v>-1.5799999999999983</v>
      </c>
      <c r="E165" s="7">
        <f t="shared" si="8"/>
        <v>53.156666666666666</v>
      </c>
    </row>
    <row r="166" spans="2:5" x14ac:dyDescent="0.25">
      <c r="B166" s="2">
        <v>43009</v>
      </c>
      <c r="C166" s="7">
        <v>54.19</v>
      </c>
      <c r="D166" s="7">
        <f t="shared" si="7"/>
        <v>2.4899999999999949</v>
      </c>
      <c r="E166" s="7">
        <f t="shared" si="8"/>
        <v>53.285833333333336</v>
      </c>
    </row>
    <row r="167" spans="2:5" x14ac:dyDescent="0.25">
      <c r="B167" s="2">
        <v>43040</v>
      </c>
      <c r="C167" s="7">
        <v>56.79</v>
      </c>
      <c r="D167" s="7">
        <f t="shared" si="7"/>
        <v>2.6000000000000014</v>
      </c>
      <c r="E167" s="7">
        <f t="shared" si="8"/>
        <v>54.021666666666668</v>
      </c>
    </row>
    <row r="168" spans="2:5" x14ac:dyDescent="0.25">
      <c r="B168" s="2">
        <v>43070</v>
      </c>
      <c r="C168" s="7">
        <v>56.16</v>
      </c>
      <c r="D168" s="7">
        <f t="shared" si="7"/>
        <v>-0.63000000000000256</v>
      </c>
      <c r="E168" s="7">
        <f t="shared" si="8"/>
        <v>54.412499999999994</v>
      </c>
    </row>
    <row r="169" spans="2:5" x14ac:dyDescent="0.25">
      <c r="B169" s="2">
        <v>43101</v>
      </c>
      <c r="C169" s="7">
        <v>56.3</v>
      </c>
      <c r="D169" s="7">
        <f t="shared" si="7"/>
        <v>0.14000000000000057</v>
      </c>
      <c r="E169" s="7">
        <f t="shared" si="8"/>
        <v>54.918333333333322</v>
      </c>
    </row>
    <row r="170" spans="2:5" x14ac:dyDescent="0.25">
      <c r="B170" s="2">
        <v>43132</v>
      </c>
      <c r="C170" s="7">
        <v>55.11</v>
      </c>
      <c r="D170" s="7">
        <f t="shared" si="7"/>
        <v>-1.1899999999999977</v>
      </c>
      <c r="E170" s="7">
        <f t="shared" si="8"/>
        <v>55.170833333333327</v>
      </c>
    </row>
    <row r="171" spans="2:5" x14ac:dyDescent="0.25">
      <c r="B171" s="2">
        <v>43160</v>
      </c>
      <c r="C171" s="7">
        <v>52.37</v>
      </c>
      <c r="D171" s="7">
        <f t="shared" si="7"/>
        <v>-2.740000000000002</v>
      </c>
      <c r="E171" s="7">
        <f t="shared" si="8"/>
        <v>54.910833333333329</v>
      </c>
    </row>
    <row r="172" spans="2:5" x14ac:dyDescent="0.25">
      <c r="B172" s="2">
        <v>43191</v>
      </c>
      <c r="C172" s="7">
        <v>56.03</v>
      </c>
      <c r="D172" s="7">
        <f t="shared" si="7"/>
        <v>3.6600000000000037</v>
      </c>
      <c r="E172" s="7">
        <f t="shared" si="8"/>
        <v>55.098333333333329</v>
      </c>
    </row>
    <row r="173" spans="2:5" x14ac:dyDescent="0.25">
      <c r="B173" s="2">
        <v>43221</v>
      </c>
      <c r="C173" s="7">
        <v>54.02</v>
      </c>
      <c r="D173" s="7">
        <f t="shared" si="7"/>
        <v>-2.009999999999998</v>
      </c>
      <c r="E173" s="7">
        <f t="shared" si="8"/>
        <v>55.151666666666664</v>
      </c>
    </row>
    <row r="174" spans="2:5" x14ac:dyDescent="0.25">
      <c r="B174" s="2">
        <v>43252</v>
      </c>
      <c r="C174" s="7">
        <v>55.53</v>
      </c>
      <c r="D174" s="7">
        <f t="shared" si="7"/>
        <v>1.509999999999998</v>
      </c>
      <c r="E174" s="7">
        <f t="shared" si="8"/>
        <v>55.164999999999999</v>
      </c>
    </row>
    <row r="175" spans="2:5" x14ac:dyDescent="0.25">
      <c r="B175" s="2">
        <v>43282</v>
      </c>
      <c r="C175" s="7">
        <v>52.23</v>
      </c>
      <c r="D175" s="7">
        <f t="shared" si="7"/>
        <v>-3.3000000000000043</v>
      </c>
      <c r="E175" s="7">
        <f t="shared" si="8"/>
        <v>54.475833333333334</v>
      </c>
    </row>
    <row r="176" spans="2:5" x14ac:dyDescent="0.25">
      <c r="B176" s="2">
        <v>43313</v>
      </c>
      <c r="C176" s="7">
        <v>58.18</v>
      </c>
      <c r="D176" s="7">
        <f t="shared" si="7"/>
        <v>5.9500000000000028</v>
      </c>
      <c r="E176" s="7">
        <f t="shared" si="8"/>
        <v>54.884166666666658</v>
      </c>
    </row>
    <row r="177" spans="2:5" x14ac:dyDescent="0.25">
      <c r="B177" s="2">
        <v>43344</v>
      </c>
      <c r="C177" s="7">
        <v>55.83</v>
      </c>
      <c r="D177" s="7">
        <f t="shared" si="7"/>
        <v>-2.3500000000000014</v>
      </c>
      <c r="E177" s="7">
        <f t="shared" si="8"/>
        <v>55.228333333333332</v>
      </c>
    </row>
    <row r="178" spans="2:5" x14ac:dyDescent="0.25">
      <c r="B178" s="2">
        <v>43374</v>
      </c>
      <c r="C178" s="7">
        <v>53.98</v>
      </c>
      <c r="D178" s="7">
        <f t="shared" si="7"/>
        <v>-1.8500000000000014</v>
      </c>
      <c r="E178" s="7">
        <f t="shared" si="8"/>
        <v>55.210833333333333</v>
      </c>
    </row>
    <row r="179" spans="2:5" x14ac:dyDescent="0.25">
      <c r="B179" s="2">
        <v>43405</v>
      </c>
      <c r="C179" s="7">
        <v>54.85</v>
      </c>
      <c r="D179" s="7">
        <f t="shared" si="7"/>
        <v>0.87000000000000455</v>
      </c>
      <c r="E179" s="7">
        <f t="shared" si="8"/>
        <v>55.049166666666672</v>
      </c>
    </row>
    <row r="180" spans="2:5" x14ac:dyDescent="0.25">
      <c r="B180" s="2">
        <v>43435</v>
      </c>
      <c r="C180" s="7">
        <v>54.86</v>
      </c>
      <c r="D180" s="7">
        <f t="shared" si="7"/>
        <v>9.9999999999980105E-3</v>
      </c>
      <c r="E180" s="7">
        <f t="shared" si="8"/>
        <v>54.940833333333337</v>
      </c>
    </row>
    <row r="181" spans="2:5" x14ac:dyDescent="0.25">
      <c r="B181" s="2">
        <v>43466</v>
      </c>
      <c r="C181" s="7">
        <v>57.23</v>
      </c>
      <c r="D181" s="7">
        <f t="shared" si="7"/>
        <v>2.3699999999999974</v>
      </c>
      <c r="E181" s="7">
        <f t="shared" si="8"/>
        <v>55.018333333333338</v>
      </c>
    </row>
    <row r="182" spans="2:5" x14ac:dyDescent="0.25">
      <c r="B182" s="2">
        <v>43497</v>
      </c>
      <c r="C182" s="7">
        <v>55.03</v>
      </c>
      <c r="D182" s="7">
        <f t="shared" si="7"/>
        <v>-2.1999999999999957</v>
      </c>
      <c r="E182" s="7">
        <f t="shared" si="8"/>
        <v>55.011666666666663</v>
      </c>
    </row>
    <row r="183" spans="2:5" x14ac:dyDescent="0.25">
      <c r="B183" s="2">
        <v>43525</v>
      </c>
      <c r="C183" s="7">
        <v>55.88</v>
      </c>
      <c r="D183" s="7">
        <f t="shared" si="7"/>
        <v>0.85000000000000142</v>
      </c>
      <c r="E183" s="7">
        <f t="shared" si="8"/>
        <v>55.304166666666667</v>
      </c>
    </row>
    <row r="184" spans="2:5" x14ac:dyDescent="0.25">
      <c r="B184" s="2">
        <v>43556</v>
      </c>
      <c r="C184" s="7">
        <v>53.03</v>
      </c>
      <c r="D184" s="7">
        <f t="shared" si="7"/>
        <v>-2.8500000000000014</v>
      </c>
      <c r="E184" s="7">
        <f t="shared" si="8"/>
        <v>55.054166666666674</v>
      </c>
    </row>
    <row r="185" spans="2:5" x14ac:dyDescent="0.25">
      <c r="B185" s="2">
        <v>43586</v>
      </c>
      <c r="C185" s="7">
        <v>55.25</v>
      </c>
      <c r="D185" s="7">
        <f t="shared" si="7"/>
        <v>2.2199999999999989</v>
      </c>
      <c r="E185" s="7">
        <f t="shared" si="8"/>
        <v>55.156666666666666</v>
      </c>
    </row>
    <row r="186" spans="2:5" x14ac:dyDescent="0.25">
      <c r="B186" s="2">
        <v>43617</v>
      </c>
      <c r="C186" s="7">
        <v>51.95</v>
      </c>
      <c r="D186" s="7">
        <f t="shared" si="7"/>
        <v>-3.2999999999999972</v>
      </c>
      <c r="E186" s="7">
        <f t="shared" si="8"/>
        <v>54.858333333333341</v>
      </c>
    </row>
    <row r="187" spans="2:5" x14ac:dyDescent="0.25">
      <c r="B187" s="2">
        <v>43647</v>
      </c>
      <c r="C187" s="7">
        <v>47.78</v>
      </c>
      <c r="D187" s="7">
        <f t="shared" si="7"/>
        <v>-4.1700000000000017</v>
      </c>
      <c r="E187" s="7">
        <f t="shared" si="8"/>
        <v>54.487500000000004</v>
      </c>
    </row>
    <row r="188" spans="2:5" x14ac:dyDescent="0.25">
      <c r="B188" s="2">
        <v>43678</v>
      </c>
      <c r="C188" s="7">
        <v>54.46</v>
      </c>
      <c r="D188" s="7">
        <f t="shared" si="7"/>
        <v>6.68</v>
      </c>
      <c r="E188" s="7">
        <f t="shared" si="8"/>
        <v>54.177500000000002</v>
      </c>
    </row>
    <row r="189" spans="2:5" x14ac:dyDescent="0.25">
      <c r="B189" s="2">
        <v>43709</v>
      </c>
      <c r="C189" s="7">
        <v>51.75</v>
      </c>
      <c r="D189" s="7">
        <f t="shared" si="7"/>
        <v>-2.7100000000000009</v>
      </c>
      <c r="E189" s="7">
        <f t="shared" si="8"/>
        <v>53.837500000000006</v>
      </c>
    </row>
    <row r="190" spans="2:5" x14ac:dyDescent="0.25">
      <c r="B190" s="2">
        <v>43739</v>
      </c>
      <c r="C190" s="7">
        <v>55.3</v>
      </c>
      <c r="D190" s="7">
        <f t="shared" si="7"/>
        <v>3.5499999999999972</v>
      </c>
      <c r="E190" s="7">
        <f t="shared" si="8"/>
        <v>53.947499999999998</v>
      </c>
    </row>
    <row r="191" spans="2:5" x14ac:dyDescent="0.25">
      <c r="B191" s="2">
        <v>43770</v>
      </c>
      <c r="C191" s="7">
        <v>53.7</v>
      </c>
      <c r="D191" s="7">
        <f t="shared" si="7"/>
        <v>-1.5999999999999943</v>
      </c>
      <c r="E191" s="7">
        <f t="shared" si="8"/>
        <v>53.851666666666667</v>
      </c>
    </row>
    <row r="192" spans="2:5" x14ac:dyDescent="0.25">
      <c r="B192" s="2">
        <v>43800</v>
      </c>
      <c r="C192" s="7">
        <v>55.5</v>
      </c>
      <c r="D192" s="7">
        <f>C192-C191</f>
        <v>1.7999999999999972</v>
      </c>
      <c r="E192" s="7">
        <f>IF(ROW(A192)&lt;13,"",AVERAGEIFS($C$2:$C$5000,$B$2:$B$5000,"&gt;"&amp;EDATE(B192,-12),$B$2:$B$5000,"&lt;="&amp;B192))</f>
        <v>53.905000000000001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23BCE-16BC-4E1E-B751-EEEF48E638BA}">
  <sheetPr codeName="Sheet33"/>
  <dimension ref="A1:G49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42370</v>
      </c>
      <c r="C2" s="7">
        <v>53</v>
      </c>
      <c r="E2" s="7" t="str">
        <f t="shared" ref="E2:E48" si="0">IF(ROW(A2)&lt;13,"",AVERAGEIFS($C$2:$C$5000,$B$2:$B$5000,"&gt;"&amp;EDATE(B2,-12),$B$2:$B$5000,"&lt;="&amp;B2))</f>
        <v/>
      </c>
      <c r="F2" s="13">
        <f>INDEX(Philippines[% Change],ROWS(Philippines[% Change]),1)</f>
        <v>0.30000000000000426</v>
      </c>
      <c r="G2" s="44">
        <f>INDEX(Philippines[12 Mth Rolling Avg.],ROWS(Philippines[12 Mth Rolling Avg.]),1)</f>
        <v>51.675000000000004</v>
      </c>
    </row>
    <row r="3" spans="1:7" x14ac:dyDescent="0.25">
      <c r="A3" t="s">
        <v>33</v>
      </c>
      <c r="B3" s="2">
        <v>42401</v>
      </c>
      <c r="C3" s="7">
        <v>54.1</v>
      </c>
      <c r="D3" s="7">
        <f>C3-C2</f>
        <v>1.1000000000000014</v>
      </c>
      <c r="E3" s="7" t="str">
        <f t="shared" si="0"/>
        <v/>
      </c>
    </row>
    <row r="4" spans="1:7" x14ac:dyDescent="0.25">
      <c r="A4" t="s">
        <v>33</v>
      </c>
      <c r="B4" s="2">
        <v>42430</v>
      </c>
      <c r="C4" s="7">
        <v>54.4</v>
      </c>
      <c r="D4" s="7">
        <f t="shared" ref="D4:D48" si="1">C4-C3</f>
        <v>0.29999999999999716</v>
      </c>
      <c r="E4" s="7" t="str">
        <f t="shared" si="0"/>
        <v/>
      </c>
    </row>
    <row r="5" spans="1:7" x14ac:dyDescent="0.25">
      <c r="A5" t="s">
        <v>33</v>
      </c>
      <c r="B5" s="2">
        <v>42461</v>
      </c>
      <c r="C5" s="7">
        <v>56.5</v>
      </c>
      <c r="D5" s="7">
        <f t="shared" si="1"/>
        <v>2.1000000000000014</v>
      </c>
      <c r="E5" s="7" t="str">
        <f t="shared" si="0"/>
        <v/>
      </c>
    </row>
    <row r="6" spans="1:7" x14ac:dyDescent="0.25">
      <c r="A6" t="s">
        <v>33</v>
      </c>
      <c r="B6" s="2">
        <v>42491</v>
      </c>
      <c r="C6" s="7">
        <v>55.8</v>
      </c>
      <c r="D6" s="7">
        <f t="shared" si="1"/>
        <v>-0.70000000000000284</v>
      </c>
      <c r="E6" s="7" t="str">
        <f t="shared" si="0"/>
        <v/>
      </c>
    </row>
    <row r="7" spans="1:7" x14ac:dyDescent="0.25">
      <c r="A7" t="s">
        <v>33</v>
      </c>
      <c r="B7" s="2">
        <v>42522</v>
      </c>
      <c r="C7" s="7">
        <v>55.5</v>
      </c>
      <c r="D7" s="7">
        <f t="shared" si="1"/>
        <v>-0.29999999999999716</v>
      </c>
      <c r="E7" s="7" t="str">
        <f t="shared" si="0"/>
        <v/>
      </c>
    </row>
    <row r="8" spans="1:7" x14ac:dyDescent="0.25">
      <c r="A8" t="s">
        <v>33</v>
      </c>
      <c r="B8" s="2">
        <v>44154</v>
      </c>
      <c r="C8" s="7">
        <v>51.4</v>
      </c>
      <c r="D8" s="7">
        <f t="shared" si="1"/>
        <v>-4.1000000000000014</v>
      </c>
      <c r="E8" s="7" t="str">
        <f t="shared" si="0"/>
        <v/>
      </c>
    </row>
    <row r="9" spans="1:7" x14ac:dyDescent="0.25">
      <c r="B9" s="2">
        <v>42583</v>
      </c>
      <c r="C9" s="7">
        <v>55.3</v>
      </c>
      <c r="D9" s="7">
        <f t="shared" si="1"/>
        <v>3.8999999999999986</v>
      </c>
      <c r="E9" s="7" t="str">
        <f t="shared" si="0"/>
        <v/>
      </c>
    </row>
    <row r="10" spans="1:7" x14ac:dyDescent="0.25">
      <c r="B10" s="2">
        <v>42614</v>
      </c>
      <c r="C10" s="7">
        <v>57.5</v>
      </c>
      <c r="D10" s="7">
        <f t="shared" si="1"/>
        <v>2.2000000000000028</v>
      </c>
      <c r="E10" s="7" t="str">
        <f t="shared" si="0"/>
        <v/>
      </c>
    </row>
    <row r="11" spans="1:7" x14ac:dyDescent="0.25">
      <c r="B11" s="2">
        <v>42644</v>
      </c>
      <c r="C11" s="7">
        <v>56.5</v>
      </c>
      <c r="D11" s="7">
        <f t="shared" si="1"/>
        <v>-1</v>
      </c>
      <c r="E11" s="7" t="str">
        <f t="shared" si="0"/>
        <v/>
      </c>
    </row>
    <row r="12" spans="1:7" x14ac:dyDescent="0.25">
      <c r="B12" s="2">
        <v>42675</v>
      </c>
      <c r="C12" s="7">
        <v>56.3</v>
      </c>
      <c r="D12" s="7">
        <f t="shared" si="1"/>
        <v>-0.20000000000000284</v>
      </c>
      <c r="E12" s="7" t="str">
        <f t="shared" si="0"/>
        <v/>
      </c>
    </row>
    <row r="13" spans="1:7" x14ac:dyDescent="0.25">
      <c r="B13" s="2">
        <v>42705</v>
      </c>
      <c r="C13" s="7">
        <v>55.7</v>
      </c>
      <c r="D13" s="7">
        <f t="shared" si="1"/>
        <v>-0.59999999999999432</v>
      </c>
      <c r="E13" s="7">
        <f t="shared" si="0"/>
        <v>55.509090909090908</v>
      </c>
    </row>
    <row r="14" spans="1:7" x14ac:dyDescent="0.25">
      <c r="B14" s="2">
        <v>42736</v>
      </c>
      <c r="C14" s="7">
        <v>52.7</v>
      </c>
      <c r="D14" s="7">
        <f t="shared" si="1"/>
        <v>-3</v>
      </c>
      <c r="E14" s="7">
        <f t="shared" si="0"/>
        <v>55.481818181818191</v>
      </c>
    </row>
    <row r="15" spans="1:7" x14ac:dyDescent="0.25">
      <c r="B15" s="2">
        <v>42767</v>
      </c>
      <c r="C15" s="7">
        <v>53.6</v>
      </c>
      <c r="D15" s="7">
        <f t="shared" si="1"/>
        <v>0.89999999999999858</v>
      </c>
      <c r="E15" s="7">
        <f t="shared" si="0"/>
        <v>55.436363636363645</v>
      </c>
    </row>
    <row r="16" spans="1:7" x14ac:dyDescent="0.25">
      <c r="B16" s="2">
        <v>42795</v>
      </c>
      <c r="C16" s="7">
        <v>53.8</v>
      </c>
      <c r="D16" s="7">
        <f t="shared" si="1"/>
        <v>0.19999999999999574</v>
      </c>
      <c r="E16" s="7">
        <f t="shared" si="0"/>
        <v>55.381818181818176</v>
      </c>
    </row>
    <row r="17" spans="2:5" x14ac:dyDescent="0.25">
      <c r="B17" s="2">
        <v>42826</v>
      </c>
      <c r="C17" s="7">
        <v>53.3</v>
      </c>
      <c r="D17" s="7">
        <f t="shared" si="1"/>
        <v>-0.5</v>
      </c>
      <c r="E17" s="7">
        <f t="shared" si="0"/>
        <v>55.090909090909093</v>
      </c>
    </row>
    <row r="18" spans="2:5" x14ac:dyDescent="0.25">
      <c r="B18" s="2">
        <v>42856</v>
      </c>
      <c r="C18" s="7">
        <v>54.3</v>
      </c>
      <c r="D18" s="7">
        <f t="shared" si="1"/>
        <v>1</v>
      </c>
      <c r="E18" s="7">
        <f t="shared" si="0"/>
        <v>54.954545454545453</v>
      </c>
    </row>
    <row r="19" spans="2:5" x14ac:dyDescent="0.25">
      <c r="B19" s="2">
        <v>42887</v>
      </c>
      <c r="C19" s="7">
        <v>53.9</v>
      </c>
      <c r="D19" s="7">
        <f t="shared" si="1"/>
        <v>-0.39999999999999858</v>
      </c>
      <c r="E19" s="7">
        <f t="shared" si="0"/>
        <v>54.809090909090905</v>
      </c>
    </row>
    <row r="20" spans="2:5" x14ac:dyDescent="0.25">
      <c r="B20" s="2">
        <v>42917</v>
      </c>
      <c r="C20" s="7">
        <v>52.8</v>
      </c>
      <c r="D20" s="7">
        <f t="shared" si="1"/>
        <v>-1.1000000000000014</v>
      </c>
      <c r="E20" s="7">
        <f t="shared" si="0"/>
        <v>54.641666666666659</v>
      </c>
    </row>
    <row r="21" spans="2:5" x14ac:dyDescent="0.25">
      <c r="B21" s="2">
        <v>42948</v>
      </c>
      <c r="C21" s="7">
        <v>50.6</v>
      </c>
      <c r="D21" s="7">
        <f t="shared" si="1"/>
        <v>-2.1999999999999957</v>
      </c>
      <c r="E21" s="7">
        <f t="shared" si="0"/>
        <v>54.25</v>
      </c>
    </row>
    <row r="22" spans="2:5" x14ac:dyDescent="0.25">
      <c r="B22" s="2">
        <v>42979</v>
      </c>
      <c r="C22" s="7">
        <v>50.8</v>
      </c>
      <c r="D22" s="7">
        <f t="shared" si="1"/>
        <v>0.19999999999999574</v>
      </c>
      <c r="E22" s="7">
        <f t="shared" si="0"/>
        <v>53.691666666666663</v>
      </c>
    </row>
    <row r="23" spans="2:5" x14ac:dyDescent="0.25">
      <c r="B23" s="2">
        <v>43009</v>
      </c>
      <c r="C23" s="7">
        <v>53.7</v>
      </c>
      <c r="D23" s="7">
        <f t="shared" si="1"/>
        <v>2.9000000000000057</v>
      </c>
      <c r="E23" s="7">
        <f t="shared" si="0"/>
        <v>53.458333333333336</v>
      </c>
    </row>
    <row r="24" spans="2:5" x14ac:dyDescent="0.25">
      <c r="B24" s="2">
        <v>43040</v>
      </c>
      <c r="C24" s="7">
        <v>54.8</v>
      </c>
      <c r="D24" s="7">
        <f t="shared" si="1"/>
        <v>1.0999999999999943</v>
      </c>
      <c r="E24" s="7">
        <f t="shared" si="0"/>
        <v>53.333333333333336</v>
      </c>
    </row>
    <row r="25" spans="2:5" x14ac:dyDescent="0.25">
      <c r="B25" s="2">
        <v>43070</v>
      </c>
      <c r="C25" s="7">
        <v>54.2</v>
      </c>
      <c r="D25" s="7">
        <f t="shared" si="1"/>
        <v>-0.59999999999999432</v>
      </c>
      <c r="E25" s="7">
        <f t="shared" si="0"/>
        <v>53.208333333333343</v>
      </c>
    </row>
    <row r="26" spans="2:5" x14ac:dyDescent="0.25">
      <c r="B26" s="2">
        <v>43101</v>
      </c>
      <c r="C26" s="7">
        <v>51.7</v>
      </c>
      <c r="D26" s="7">
        <f t="shared" si="1"/>
        <v>-2.5</v>
      </c>
      <c r="E26" s="7">
        <f t="shared" si="0"/>
        <v>53.125000000000007</v>
      </c>
    </row>
    <row r="27" spans="2:5" x14ac:dyDescent="0.25">
      <c r="B27" s="2">
        <v>43132</v>
      </c>
      <c r="C27" s="7">
        <v>50.8</v>
      </c>
      <c r="D27" s="7">
        <f t="shared" si="1"/>
        <v>-0.90000000000000568</v>
      </c>
      <c r="E27" s="7">
        <f t="shared" si="0"/>
        <v>52.891666666666673</v>
      </c>
    </row>
    <row r="28" spans="2:5" x14ac:dyDescent="0.25">
      <c r="B28" s="2">
        <v>43160</v>
      </c>
      <c r="C28" s="7">
        <v>51.5</v>
      </c>
      <c r="D28" s="7">
        <f t="shared" si="1"/>
        <v>0.70000000000000284</v>
      </c>
      <c r="E28" s="7">
        <f t="shared" si="0"/>
        <v>52.699999999999996</v>
      </c>
    </row>
    <row r="29" spans="2:5" x14ac:dyDescent="0.25">
      <c r="B29" s="2">
        <v>43191</v>
      </c>
      <c r="C29" s="7">
        <v>52.7</v>
      </c>
      <c r="D29" s="7">
        <f t="shared" si="1"/>
        <v>1.2000000000000028</v>
      </c>
      <c r="E29" s="7">
        <f t="shared" si="0"/>
        <v>52.65</v>
      </c>
    </row>
    <row r="30" spans="2:5" x14ac:dyDescent="0.25">
      <c r="B30" s="2">
        <v>43221</v>
      </c>
      <c r="C30" s="7">
        <v>53.7</v>
      </c>
      <c r="D30" s="7">
        <f t="shared" si="1"/>
        <v>1</v>
      </c>
      <c r="E30" s="7">
        <f t="shared" si="0"/>
        <v>52.6</v>
      </c>
    </row>
    <row r="31" spans="2:5" x14ac:dyDescent="0.25">
      <c r="B31" s="2">
        <v>43252</v>
      </c>
      <c r="C31" s="7">
        <v>52.9</v>
      </c>
      <c r="D31" s="7">
        <f t="shared" si="1"/>
        <v>-0.80000000000000426</v>
      </c>
      <c r="E31" s="7">
        <f t="shared" si="0"/>
        <v>52.516666666666673</v>
      </c>
    </row>
    <row r="32" spans="2:5" x14ac:dyDescent="0.25">
      <c r="B32" s="2">
        <v>43282</v>
      </c>
      <c r="C32" s="7">
        <v>50.9</v>
      </c>
      <c r="D32" s="7">
        <f t="shared" si="1"/>
        <v>-2</v>
      </c>
      <c r="E32" s="7">
        <f t="shared" si="0"/>
        <v>52.358333333333327</v>
      </c>
    </row>
    <row r="33" spans="2:5" x14ac:dyDescent="0.25">
      <c r="B33" s="2">
        <v>43313</v>
      </c>
      <c r="C33" s="7">
        <v>51.9</v>
      </c>
      <c r="D33" s="7">
        <f t="shared" si="1"/>
        <v>1</v>
      </c>
      <c r="E33" s="7">
        <f t="shared" si="0"/>
        <v>52.466666666666661</v>
      </c>
    </row>
    <row r="34" spans="2:5" x14ac:dyDescent="0.25">
      <c r="B34" s="2">
        <v>43344</v>
      </c>
      <c r="C34" s="7">
        <v>52</v>
      </c>
      <c r="D34" s="7">
        <f t="shared" si="1"/>
        <v>0.10000000000000142</v>
      </c>
      <c r="E34" s="7">
        <f t="shared" si="0"/>
        <v>52.566666666666663</v>
      </c>
    </row>
    <row r="35" spans="2:5" x14ac:dyDescent="0.25">
      <c r="B35" s="2">
        <v>43374</v>
      </c>
      <c r="C35" s="7">
        <v>54</v>
      </c>
      <c r="D35" s="7">
        <f t="shared" si="1"/>
        <v>2</v>
      </c>
      <c r="E35" s="7">
        <f t="shared" si="0"/>
        <v>52.591666666666661</v>
      </c>
    </row>
    <row r="36" spans="2:5" x14ac:dyDescent="0.25">
      <c r="B36" s="2">
        <v>43405</v>
      </c>
      <c r="C36" s="7">
        <v>54.2</v>
      </c>
      <c r="D36" s="7">
        <f t="shared" si="1"/>
        <v>0.20000000000000284</v>
      </c>
      <c r="E36" s="7">
        <f t="shared" si="0"/>
        <v>52.541666666666664</v>
      </c>
    </row>
    <row r="37" spans="2:5" x14ac:dyDescent="0.25">
      <c r="B37" s="2">
        <v>43435</v>
      </c>
      <c r="C37" s="7">
        <v>53.2</v>
      </c>
      <c r="D37" s="7">
        <f t="shared" si="1"/>
        <v>-1</v>
      </c>
      <c r="E37" s="7">
        <f t="shared" si="0"/>
        <v>52.458333333333336</v>
      </c>
    </row>
    <row r="38" spans="2:5" x14ac:dyDescent="0.25">
      <c r="B38" s="2">
        <v>43466</v>
      </c>
      <c r="C38" s="7">
        <v>52.3</v>
      </c>
      <c r="D38" s="7">
        <f t="shared" si="1"/>
        <v>-0.90000000000000568</v>
      </c>
      <c r="E38" s="7">
        <f t="shared" si="0"/>
        <v>52.508333333333326</v>
      </c>
    </row>
    <row r="39" spans="2:5" x14ac:dyDescent="0.25">
      <c r="B39" s="2">
        <v>43497</v>
      </c>
      <c r="C39" s="7">
        <v>51.9</v>
      </c>
      <c r="D39" s="7">
        <f t="shared" si="1"/>
        <v>-0.39999999999999858</v>
      </c>
      <c r="E39" s="7">
        <f t="shared" si="0"/>
        <v>52.599999999999994</v>
      </c>
    </row>
    <row r="40" spans="2:5" x14ac:dyDescent="0.25">
      <c r="B40" s="2">
        <v>43525</v>
      </c>
      <c r="C40" s="7">
        <v>51.5</v>
      </c>
      <c r="D40" s="7">
        <f t="shared" si="1"/>
        <v>-0.39999999999999858</v>
      </c>
      <c r="E40" s="7">
        <f t="shared" si="0"/>
        <v>52.599999999999994</v>
      </c>
    </row>
    <row r="41" spans="2:5" x14ac:dyDescent="0.25">
      <c r="B41" s="2">
        <v>43556</v>
      </c>
      <c r="C41" s="7">
        <v>50.9</v>
      </c>
      <c r="D41" s="7">
        <f t="shared" si="1"/>
        <v>-0.60000000000000142</v>
      </c>
      <c r="E41" s="7">
        <f t="shared" si="0"/>
        <v>52.449999999999996</v>
      </c>
    </row>
    <row r="42" spans="2:5" x14ac:dyDescent="0.25">
      <c r="B42" s="2">
        <v>43586</v>
      </c>
      <c r="C42" s="7">
        <v>51.2</v>
      </c>
      <c r="D42" s="7">
        <f t="shared" si="1"/>
        <v>0.30000000000000426</v>
      </c>
      <c r="E42" s="7">
        <f t="shared" si="0"/>
        <v>52.241666666666667</v>
      </c>
    </row>
    <row r="43" spans="2:5" x14ac:dyDescent="0.25">
      <c r="B43" s="2">
        <v>43617</v>
      </c>
      <c r="C43" s="7">
        <v>51.3</v>
      </c>
      <c r="D43" s="7">
        <f t="shared" si="1"/>
        <v>9.9999999999994316E-2</v>
      </c>
      <c r="E43" s="7">
        <f t="shared" si="0"/>
        <v>52.108333333333327</v>
      </c>
    </row>
    <row r="44" spans="2:5" x14ac:dyDescent="0.25">
      <c r="B44" s="2">
        <v>43647</v>
      </c>
      <c r="C44" s="7">
        <v>52.1</v>
      </c>
      <c r="D44" s="7">
        <f t="shared" si="1"/>
        <v>0.80000000000000426</v>
      </c>
      <c r="E44" s="7">
        <f t="shared" si="0"/>
        <v>52.208333333333336</v>
      </c>
    </row>
    <row r="45" spans="2:5" x14ac:dyDescent="0.25">
      <c r="B45" s="2">
        <v>43678</v>
      </c>
      <c r="C45" s="7">
        <v>51.9</v>
      </c>
      <c r="D45" s="7">
        <f t="shared" si="1"/>
        <v>-0.20000000000000284</v>
      </c>
      <c r="E45" s="7">
        <f t="shared" si="0"/>
        <v>52.208333333333321</v>
      </c>
    </row>
    <row r="46" spans="2:5" x14ac:dyDescent="0.25">
      <c r="B46" s="2">
        <v>43709</v>
      </c>
      <c r="C46" s="7">
        <v>51.8</v>
      </c>
      <c r="D46" s="7">
        <f t="shared" si="1"/>
        <v>-0.10000000000000142</v>
      </c>
      <c r="E46" s="7">
        <f t="shared" si="0"/>
        <v>52.191666666666656</v>
      </c>
    </row>
    <row r="47" spans="2:5" x14ac:dyDescent="0.25">
      <c r="B47" s="2">
        <v>43739</v>
      </c>
      <c r="C47" s="7">
        <v>52.1</v>
      </c>
      <c r="D47" s="7">
        <f t="shared" si="1"/>
        <v>0.30000000000000426</v>
      </c>
      <c r="E47" s="7">
        <f t="shared" si="0"/>
        <v>52.033333333333331</v>
      </c>
    </row>
    <row r="48" spans="2:5" x14ac:dyDescent="0.25">
      <c r="B48" s="2">
        <v>43770</v>
      </c>
      <c r="C48" s="7">
        <v>51.4</v>
      </c>
      <c r="D48" s="7">
        <f t="shared" si="1"/>
        <v>-0.70000000000000284</v>
      </c>
      <c r="E48" s="7">
        <f t="shared" si="0"/>
        <v>51.800000000000004</v>
      </c>
    </row>
    <row r="49" spans="2:5" x14ac:dyDescent="0.25">
      <c r="B49" s="2">
        <v>43800</v>
      </c>
      <c r="C49" s="7">
        <v>51.7</v>
      </c>
      <c r="D49" s="7">
        <f>C49-C48</f>
        <v>0.30000000000000426</v>
      </c>
      <c r="E49" s="7">
        <f>IF(ROW(A49)&lt;13,"",AVERAGEIFS($C$2:$C$5000,$B$2:$B$5000,"&gt;"&amp;EDATE(B49,-12),$B$2:$B$5000,"&lt;="&amp;B49))</f>
        <v>51.675000000000004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BBD26-65B0-42A5-9921-91FADB9D8E23}">
  <sheetPr codeName="Sheet34"/>
  <dimension ref="A1:G109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40544</v>
      </c>
      <c r="C2" s="7">
        <v>55.6</v>
      </c>
      <c r="E2" s="7" t="str">
        <f t="shared" ref="E2:E33" si="0">IF(ROW(A2)&lt;13,"",AVERAGEIFS($C$2:$C$5000,$B$2:$B$5000,"&gt;"&amp;EDATE(B2,-12),$B$2:$B$5000,"&lt;="&amp;B2))</f>
        <v/>
      </c>
      <c r="F2" s="13">
        <f>INDEX(Poland[% Change],ROWS(Poland[% Change]),1)</f>
        <v>1.2999999999999972</v>
      </c>
      <c r="G2" s="44">
        <f>INDEX(Poland[12 Mth Rolling Avg.],ROWS(Poland[12 Mth Rolling Avg.]),1)</f>
        <v>47.916666666666664</v>
      </c>
    </row>
    <row r="3" spans="1:7" x14ac:dyDescent="0.25">
      <c r="A3" t="s">
        <v>34</v>
      </c>
      <c r="B3" s="2">
        <v>40575</v>
      </c>
      <c r="C3" s="7">
        <v>53.8</v>
      </c>
      <c r="D3" s="7">
        <f>C3-C2</f>
        <v>-1.8000000000000043</v>
      </c>
      <c r="E3" s="7" t="str">
        <f t="shared" si="0"/>
        <v/>
      </c>
    </row>
    <row r="4" spans="1:7" x14ac:dyDescent="0.25">
      <c r="A4" t="s">
        <v>34</v>
      </c>
      <c r="B4" s="2">
        <v>40603</v>
      </c>
      <c r="C4" s="7">
        <v>54.8</v>
      </c>
      <c r="D4" s="7">
        <f t="shared" ref="D4:D67" si="1">C4-C3</f>
        <v>1</v>
      </c>
      <c r="E4" s="7" t="str">
        <f t="shared" si="0"/>
        <v/>
      </c>
    </row>
    <row r="5" spans="1:7" x14ac:dyDescent="0.25">
      <c r="A5" t="s">
        <v>34</v>
      </c>
      <c r="B5" s="2">
        <v>40634</v>
      </c>
      <c r="C5" s="7">
        <v>54.4</v>
      </c>
      <c r="D5" s="7">
        <f t="shared" si="1"/>
        <v>-0.39999999999999858</v>
      </c>
      <c r="E5" s="7" t="str">
        <f t="shared" si="0"/>
        <v/>
      </c>
    </row>
    <row r="6" spans="1:7" x14ac:dyDescent="0.25">
      <c r="A6" t="s">
        <v>34</v>
      </c>
      <c r="B6" s="2">
        <v>40664</v>
      </c>
      <c r="C6" s="7">
        <v>52.6</v>
      </c>
      <c r="D6" s="7">
        <f t="shared" si="1"/>
        <v>-1.7999999999999972</v>
      </c>
      <c r="E6" s="7" t="str">
        <f t="shared" si="0"/>
        <v/>
      </c>
    </row>
    <row r="7" spans="1:7" x14ac:dyDescent="0.25">
      <c r="A7" t="s">
        <v>34</v>
      </c>
      <c r="B7" s="2">
        <v>40695</v>
      </c>
      <c r="C7" s="7">
        <v>51.24</v>
      </c>
      <c r="D7" s="7">
        <f t="shared" si="1"/>
        <v>-1.3599999999999994</v>
      </c>
      <c r="E7" s="7" t="str">
        <f t="shared" si="0"/>
        <v/>
      </c>
    </row>
    <row r="8" spans="1:7" x14ac:dyDescent="0.25">
      <c r="A8" t="s">
        <v>34</v>
      </c>
      <c r="B8" s="2">
        <v>44154</v>
      </c>
      <c r="C8" s="7">
        <v>46.7</v>
      </c>
      <c r="D8" s="7">
        <f t="shared" si="1"/>
        <v>-4.5399999999999991</v>
      </c>
      <c r="E8" s="7" t="str">
        <f t="shared" si="0"/>
        <v/>
      </c>
    </row>
    <row r="9" spans="1:7" x14ac:dyDescent="0.25">
      <c r="B9" s="2">
        <v>40756</v>
      </c>
      <c r="C9" s="7">
        <v>51.8</v>
      </c>
      <c r="D9" s="7">
        <f t="shared" si="1"/>
        <v>5.0999999999999943</v>
      </c>
      <c r="E9" s="7" t="str">
        <f t="shared" si="0"/>
        <v/>
      </c>
    </row>
    <row r="10" spans="1:7" x14ac:dyDescent="0.25">
      <c r="B10" s="2">
        <v>40787</v>
      </c>
      <c r="C10" s="7">
        <v>50.2</v>
      </c>
      <c r="D10" s="7">
        <f t="shared" si="1"/>
        <v>-1.5999999999999943</v>
      </c>
      <c r="E10" s="7" t="str">
        <f t="shared" si="0"/>
        <v/>
      </c>
    </row>
    <row r="11" spans="1:7" x14ac:dyDescent="0.25">
      <c r="B11" s="2">
        <v>40817</v>
      </c>
      <c r="C11" s="7">
        <v>51.7</v>
      </c>
      <c r="D11" s="7">
        <f t="shared" si="1"/>
        <v>1.5</v>
      </c>
      <c r="E11" s="7" t="str">
        <f t="shared" si="0"/>
        <v/>
      </c>
    </row>
    <row r="12" spans="1:7" x14ac:dyDescent="0.25">
      <c r="B12" s="2">
        <v>40848</v>
      </c>
      <c r="C12" s="7">
        <v>49.5</v>
      </c>
      <c r="D12" s="7">
        <f t="shared" si="1"/>
        <v>-2.2000000000000028</v>
      </c>
      <c r="E12" s="7" t="str">
        <f t="shared" si="0"/>
        <v/>
      </c>
    </row>
    <row r="13" spans="1:7" x14ac:dyDescent="0.25">
      <c r="B13" s="2">
        <v>40878</v>
      </c>
      <c r="C13" s="7">
        <v>48.8</v>
      </c>
      <c r="D13" s="7">
        <f t="shared" si="1"/>
        <v>-0.70000000000000284</v>
      </c>
      <c r="E13" s="7">
        <f t="shared" si="0"/>
        <v>52.221818181818179</v>
      </c>
    </row>
    <row r="14" spans="1:7" x14ac:dyDescent="0.25">
      <c r="B14" s="2">
        <v>40909</v>
      </c>
      <c r="C14" s="7">
        <v>52.2</v>
      </c>
      <c r="D14" s="7">
        <f t="shared" si="1"/>
        <v>3.4000000000000057</v>
      </c>
      <c r="E14" s="7">
        <f t="shared" si="0"/>
        <v>51.912727272727267</v>
      </c>
    </row>
    <row r="15" spans="1:7" x14ac:dyDescent="0.25">
      <c r="B15" s="2">
        <v>40940</v>
      </c>
      <c r="C15" s="7">
        <v>50</v>
      </c>
      <c r="D15" s="7">
        <f t="shared" si="1"/>
        <v>-2.2000000000000028</v>
      </c>
      <c r="E15" s="7">
        <f t="shared" si="0"/>
        <v>51.56727272727273</v>
      </c>
    </row>
    <row r="16" spans="1:7" x14ac:dyDescent="0.25">
      <c r="B16" s="2">
        <v>40969</v>
      </c>
      <c r="C16" s="7">
        <v>50.1</v>
      </c>
      <c r="D16" s="7">
        <f t="shared" si="1"/>
        <v>0.10000000000000142</v>
      </c>
      <c r="E16" s="7">
        <f t="shared" si="0"/>
        <v>51.140000000000008</v>
      </c>
    </row>
    <row r="17" spans="2:5" x14ac:dyDescent="0.25">
      <c r="B17" s="2">
        <v>41000</v>
      </c>
      <c r="C17" s="7">
        <v>49.2</v>
      </c>
      <c r="D17" s="7">
        <f t="shared" si="1"/>
        <v>-0.89999999999999858</v>
      </c>
      <c r="E17" s="7">
        <f t="shared" si="0"/>
        <v>50.667272727272731</v>
      </c>
    </row>
    <row r="18" spans="2:5" x14ac:dyDescent="0.25">
      <c r="B18" s="2">
        <v>41030</v>
      </c>
      <c r="C18" s="7">
        <v>48.9</v>
      </c>
      <c r="D18" s="7">
        <f t="shared" si="1"/>
        <v>-0.30000000000000426</v>
      </c>
      <c r="E18" s="7">
        <f t="shared" si="0"/>
        <v>50.330909090909088</v>
      </c>
    </row>
    <row r="19" spans="2:5" x14ac:dyDescent="0.25">
      <c r="B19" s="2">
        <v>41061</v>
      </c>
      <c r="C19" s="7">
        <v>48</v>
      </c>
      <c r="D19" s="7">
        <f t="shared" si="1"/>
        <v>-0.89999999999999858</v>
      </c>
      <c r="E19" s="7">
        <f t="shared" si="0"/>
        <v>50.036363636363632</v>
      </c>
    </row>
    <row r="20" spans="2:5" x14ac:dyDescent="0.25">
      <c r="B20" s="2">
        <v>41091</v>
      </c>
      <c r="C20" s="7">
        <v>49.7</v>
      </c>
      <c r="D20" s="7">
        <f t="shared" si="1"/>
        <v>1.7000000000000028</v>
      </c>
      <c r="E20" s="7">
        <f t="shared" si="0"/>
        <v>50.008333333333333</v>
      </c>
    </row>
    <row r="21" spans="2:5" x14ac:dyDescent="0.25">
      <c r="B21" s="2">
        <v>41122</v>
      </c>
      <c r="C21" s="7">
        <v>48.3</v>
      </c>
      <c r="D21" s="7">
        <f t="shared" si="1"/>
        <v>-1.4000000000000057</v>
      </c>
      <c r="E21" s="7">
        <f t="shared" si="0"/>
        <v>49.716666666666661</v>
      </c>
    </row>
    <row r="22" spans="2:5" x14ac:dyDescent="0.25">
      <c r="B22" s="2">
        <v>41153</v>
      </c>
      <c r="C22" s="7">
        <v>47</v>
      </c>
      <c r="D22" s="7">
        <f t="shared" si="1"/>
        <v>-1.2999999999999972</v>
      </c>
      <c r="E22" s="7">
        <f t="shared" si="0"/>
        <v>49.449999999999996</v>
      </c>
    </row>
    <row r="23" spans="2:5" x14ac:dyDescent="0.25">
      <c r="B23" s="2">
        <v>41183</v>
      </c>
      <c r="C23" s="7">
        <v>47.3</v>
      </c>
      <c r="D23" s="7">
        <f t="shared" si="1"/>
        <v>0.29999999999999716</v>
      </c>
      <c r="E23" s="7">
        <f t="shared" si="0"/>
        <v>49.083333333333336</v>
      </c>
    </row>
    <row r="24" spans="2:5" x14ac:dyDescent="0.25">
      <c r="B24" s="2">
        <v>41214</v>
      </c>
      <c r="C24" s="7">
        <v>48.2</v>
      </c>
      <c r="D24" s="7">
        <f t="shared" si="1"/>
        <v>0.90000000000000568</v>
      </c>
      <c r="E24" s="7">
        <f t="shared" si="0"/>
        <v>48.975000000000001</v>
      </c>
    </row>
    <row r="25" spans="2:5" x14ac:dyDescent="0.25">
      <c r="B25" s="2">
        <v>41244</v>
      </c>
      <c r="C25" s="7">
        <v>48.3</v>
      </c>
      <c r="D25" s="7">
        <f t="shared" si="1"/>
        <v>9.9999999999994316E-2</v>
      </c>
      <c r="E25" s="7">
        <f t="shared" si="0"/>
        <v>48.93333333333333</v>
      </c>
    </row>
    <row r="26" spans="2:5" x14ac:dyDescent="0.25">
      <c r="B26" s="2">
        <v>41275</v>
      </c>
      <c r="C26" s="7">
        <v>48.6</v>
      </c>
      <c r="D26" s="7">
        <f t="shared" si="1"/>
        <v>0.30000000000000426</v>
      </c>
      <c r="E26" s="7">
        <f t="shared" si="0"/>
        <v>48.633333333333333</v>
      </c>
    </row>
    <row r="27" spans="2:5" x14ac:dyDescent="0.25">
      <c r="B27" s="2">
        <v>41306</v>
      </c>
      <c r="C27" s="7">
        <v>48.9</v>
      </c>
      <c r="D27" s="7">
        <f t="shared" si="1"/>
        <v>0.29999999999999716</v>
      </c>
      <c r="E27" s="7">
        <f t="shared" si="0"/>
        <v>48.541666666666664</v>
      </c>
    </row>
    <row r="28" spans="2:5" x14ac:dyDescent="0.25">
      <c r="B28" s="2">
        <v>41334</v>
      </c>
      <c r="C28" s="7">
        <v>48</v>
      </c>
      <c r="D28" s="7">
        <f t="shared" si="1"/>
        <v>-0.89999999999999858</v>
      </c>
      <c r="E28" s="7">
        <f t="shared" si="0"/>
        <v>48.366666666666674</v>
      </c>
    </row>
    <row r="29" spans="2:5" x14ac:dyDescent="0.25">
      <c r="B29" s="2">
        <v>41365</v>
      </c>
      <c r="C29" s="7">
        <v>48</v>
      </c>
      <c r="D29" s="7">
        <f t="shared" si="1"/>
        <v>0</v>
      </c>
      <c r="E29" s="7">
        <f t="shared" si="0"/>
        <v>48.266666666666673</v>
      </c>
    </row>
    <row r="30" spans="2:5" x14ac:dyDescent="0.25">
      <c r="B30" s="2">
        <v>41395</v>
      </c>
      <c r="C30" s="7">
        <v>46.9</v>
      </c>
      <c r="D30" s="7">
        <f t="shared" si="1"/>
        <v>-1.1000000000000014</v>
      </c>
      <c r="E30" s="7">
        <f t="shared" si="0"/>
        <v>48.099999999999994</v>
      </c>
    </row>
    <row r="31" spans="2:5" x14ac:dyDescent="0.25">
      <c r="B31" s="2">
        <v>41426</v>
      </c>
      <c r="C31" s="7">
        <v>48</v>
      </c>
      <c r="D31" s="7">
        <f t="shared" si="1"/>
        <v>1.1000000000000014</v>
      </c>
      <c r="E31" s="7">
        <f t="shared" si="0"/>
        <v>48.1</v>
      </c>
    </row>
    <row r="32" spans="2:5" x14ac:dyDescent="0.25">
      <c r="B32" s="2">
        <v>41456</v>
      </c>
      <c r="C32" s="7">
        <v>49.3</v>
      </c>
      <c r="D32" s="7">
        <f t="shared" si="1"/>
        <v>1.2999999999999972</v>
      </c>
      <c r="E32" s="7">
        <f t="shared" si="0"/>
        <v>48.066666666666663</v>
      </c>
    </row>
    <row r="33" spans="2:5" x14ac:dyDescent="0.25">
      <c r="B33" s="2">
        <v>41487</v>
      </c>
      <c r="C33" s="7">
        <v>51.1</v>
      </c>
      <c r="D33" s="7">
        <f t="shared" si="1"/>
        <v>1.8000000000000043</v>
      </c>
      <c r="E33" s="7">
        <f t="shared" si="0"/>
        <v>48.300000000000004</v>
      </c>
    </row>
    <row r="34" spans="2:5" x14ac:dyDescent="0.25">
      <c r="B34" s="2">
        <v>41518</v>
      </c>
      <c r="C34" s="7">
        <v>52.6</v>
      </c>
      <c r="D34" s="7">
        <f t="shared" si="1"/>
        <v>1.5</v>
      </c>
      <c r="E34" s="7">
        <f t="shared" ref="E34:E65" si="2">IF(ROW(A34)&lt;13,"",AVERAGEIFS($C$2:$C$5000,$B$2:$B$5000,"&gt;"&amp;EDATE(B34,-12),$B$2:$B$5000,"&lt;="&amp;B34))</f>
        <v>48.766666666666673</v>
      </c>
    </row>
    <row r="35" spans="2:5" x14ac:dyDescent="0.25">
      <c r="B35" s="2">
        <v>41548</v>
      </c>
      <c r="C35" s="7">
        <v>53.4</v>
      </c>
      <c r="D35" s="7">
        <f t="shared" si="1"/>
        <v>0.79999999999999716</v>
      </c>
      <c r="E35" s="7">
        <f t="shared" si="2"/>
        <v>49.274999999999999</v>
      </c>
    </row>
    <row r="36" spans="2:5" x14ac:dyDescent="0.25">
      <c r="B36" s="2">
        <v>41579</v>
      </c>
      <c r="C36" s="7">
        <v>54.4</v>
      </c>
      <c r="D36" s="7">
        <f t="shared" si="1"/>
        <v>1</v>
      </c>
      <c r="E36" s="7">
        <f t="shared" si="2"/>
        <v>49.791666666666664</v>
      </c>
    </row>
    <row r="37" spans="2:5" x14ac:dyDescent="0.25">
      <c r="B37" s="2">
        <v>41609</v>
      </c>
      <c r="C37" s="7">
        <v>53.2</v>
      </c>
      <c r="D37" s="7">
        <f t="shared" si="1"/>
        <v>-1.1999999999999957</v>
      </c>
      <c r="E37" s="7">
        <f t="shared" si="2"/>
        <v>50.20000000000001</v>
      </c>
    </row>
    <row r="38" spans="2:5" x14ac:dyDescent="0.25">
      <c r="B38" s="2">
        <v>41640</v>
      </c>
      <c r="C38" s="7">
        <v>55.4</v>
      </c>
      <c r="D38" s="7">
        <f t="shared" si="1"/>
        <v>2.1999999999999957</v>
      </c>
      <c r="E38" s="7">
        <f t="shared" si="2"/>
        <v>50.766666666666673</v>
      </c>
    </row>
    <row r="39" spans="2:5" x14ac:dyDescent="0.25">
      <c r="B39" s="2">
        <v>41671</v>
      </c>
      <c r="C39" s="7">
        <v>55.9</v>
      </c>
      <c r="D39" s="7">
        <f t="shared" si="1"/>
        <v>0.5</v>
      </c>
      <c r="E39" s="7">
        <f t="shared" si="2"/>
        <v>51.349999999999994</v>
      </c>
    </row>
    <row r="40" spans="2:5" x14ac:dyDescent="0.25">
      <c r="B40" s="2">
        <v>41699</v>
      </c>
      <c r="C40" s="7">
        <v>54</v>
      </c>
      <c r="D40" s="7">
        <f t="shared" si="1"/>
        <v>-1.8999999999999986</v>
      </c>
      <c r="E40" s="7">
        <f t="shared" si="2"/>
        <v>51.849999999999994</v>
      </c>
    </row>
    <row r="41" spans="2:5" x14ac:dyDescent="0.25">
      <c r="B41" s="2">
        <v>41730</v>
      </c>
      <c r="C41" s="7">
        <v>52</v>
      </c>
      <c r="D41" s="7">
        <f t="shared" si="1"/>
        <v>-2</v>
      </c>
      <c r="E41" s="7">
        <f t="shared" si="2"/>
        <v>52.18333333333333</v>
      </c>
    </row>
    <row r="42" spans="2:5" x14ac:dyDescent="0.25">
      <c r="B42" s="2">
        <v>41760</v>
      </c>
      <c r="C42" s="7">
        <v>50.8</v>
      </c>
      <c r="D42" s="7">
        <f t="shared" si="1"/>
        <v>-1.2000000000000028</v>
      </c>
      <c r="E42" s="7">
        <f t="shared" si="2"/>
        <v>52.508333333333326</v>
      </c>
    </row>
    <row r="43" spans="2:5" x14ac:dyDescent="0.25">
      <c r="B43" s="2">
        <v>41791</v>
      </c>
      <c r="C43" s="7">
        <v>50.3</v>
      </c>
      <c r="D43" s="7">
        <f t="shared" si="1"/>
        <v>-0.5</v>
      </c>
      <c r="E43" s="7">
        <f t="shared" si="2"/>
        <v>52.699999999999989</v>
      </c>
    </row>
    <row r="44" spans="2:5" x14ac:dyDescent="0.25">
      <c r="B44" s="2">
        <v>41821</v>
      </c>
      <c r="C44" s="7">
        <v>49.4</v>
      </c>
      <c r="D44" s="7">
        <f t="shared" si="1"/>
        <v>-0.89999999999999858</v>
      </c>
      <c r="E44" s="7">
        <f t="shared" si="2"/>
        <v>52.708333333333321</v>
      </c>
    </row>
    <row r="45" spans="2:5" x14ac:dyDescent="0.25">
      <c r="B45" s="2">
        <v>41852</v>
      </c>
      <c r="C45" s="7">
        <v>49</v>
      </c>
      <c r="D45" s="7">
        <f t="shared" si="1"/>
        <v>-0.39999999999999858</v>
      </c>
      <c r="E45" s="7">
        <f t="shared" si="2"/>
        <v>52.533333333333331</v>
      </c>
    </row>
    <row r="46" spans="2:5" x14ac:dyDescent="0.25">
      <c r="B46" s="2">
        <v>41883</v>
      </c>
      <c r="C46" s="7">
        <v>49.5</v>
      </c>
      <c r="D46" s="7">
        <f t="shared" si="1"/>
        <v>0.5</v>
      </c>
      <c r="E46" s="7">
        <f t="shared" si="2"/>
        <v>52.275000000000006</v>
      </c>
    </row>
    <row r="47" spans="2:5" x14ac:dyDescent="0.25">
      <c r="B47" s="2">
        <v>41913</v>
      </c>
      <c r="C47" s="7">
        <v>51.2</v>
      </c>
      <c r="D47" s="7">
        <f t="shared" si="1"/>
        <v>1.7000000000000028</v>
      </c>
      <c r="E47" s="7">
        <f t="shared" si="2"/>
        <v>52.091666666666669</v>
      </c>
    </row>
    <row r="48" spans="2:5" x14ac:dyDescent="0.25">
      <c r="B48" s="2">
        <v>41944</v>
      </c>
      <c r="C48" s="7">
        <v>53.2</v>
      </c>
      <c r="D48" s="7">
        <f t="shared" si="1"/>
        <v>2</v>
      </c>
      <c r="E48" s="7">
        <f t="shared" si="2"/>
        <v>51.991666666666674</v>
      </c>
    </row>
    <row r="49" spans="2:5" x14ac:dyDescent="0.25">
      <c r="B49" s="2">
        <v>41974</v>
      </c>
      <c r="C49" s="7">
        <v>52.8</v>
      </c>
      <c r="D49" s="7">
        <f t="shared" si="1"/>
        <v>-0.40000000000000568</v>
      </c>
      <c r="E49" s="7">
        <f t="shared" si="2"/>
        <v>51.958333333333336</v>
      </c>
    </row>
    <row r="50" spans="2:5" x14ac:dyDescent="0.25">
      <c r="B50" s="2">
        <v>42005</v>
      </c>
      <c r="C50" s="7">
        <v>55.2</v>
      </c>
      <c r="D50" s="7">
        <f t="shared" si="1"/>
        <v>2.4000000000000057</v>
      </c>
      <c r="E50" s="7">
        <f t="shared" si="2"/>
        <v>51.941666666666663</v>
      </c>
    </row>
    <row r="51" spans="2:5" x14ac:dyDescent="0.25">
      <c r="B51" s="2">
        <v>42036</v>
      </c>
      <c r="C51" s="7">
        <v>55.1</v>
      </c>
      <c r="D51" s="7">
        <f t="shared" si="1"/>
        <v>-0.10000000000000142</v>
      </c>
      <c r="E51" s="7">
        <f t="shared" si="2"/>
        <v>51.875</v>
      </c>
    </row>
    <row r="52" spans="2:5" x14ac:dyDescent="0.25">
      <c r="B52" s="2">
        <v>42064</v>
      </c>
      <c r="C52" s="7">
        <v>54.8</v>
      </c>
      <c r="D52" s="7">
        <f t="shared" si="1"/>
        <v>-0.30000000000000426</v>
      </c>
      <c r="E52" s="7">
        <f t="shared" si="2"/>
        <v>51.941666666666663</v>
      </c>
    </row>
    <row r="53" spans="2:5" x14ac:dyDescent="0.25">
      <c r="B53" s="2">
        <v>42095</v>
      </c>
      <c r="C53" s="7">
        <v>54</v>
      </c>
      <c r="D53" s="7">
        <f t="shared" si="1"/>
        <v>-0.79999999999999716</v>
      </c>
      <c r="E53" s="7">
        <f t="shared" si="2"/>
        <v>52.108333333333327</v>
      </c>
    </row>
    <row r="54" spans="2:5" x14ac:dyDescent="0.25">
      <c r="B54" s="2">
        <v>42125</v>
      </c>
      <c r="C54" s="7">
        <v>52.4</v>
      </c>
      <c r="D54" s="7">
        <f t="shared" si="1"/>
        <v>-1.6000000000000014</v>
      </c>
      <c r="E54" s="7">
        <f t="shared" si="2"/>
        <v>52.241666666666667</v>
      </c>
    </row>
    <row r="55" spans="2:5" x14ac:dyDescent="0.25">
      <c r="B55" s="2">
        <v>42156</v>
      </c>
      <c r="C55" s="7">
        <v>54.3</v>
      </c>
      <c r="D55" s="7">
        <f t="shared" si="1"/>
        <v>1.8999999999999986</v>
      </c>
      <c r="E55" s="7">
        <f t="shared" si="2"/>
        <v>52.574999999999996</v>
      </c>
    </row>
    <row r="56" spans="2:5" x14ac:dyDescent="0.25">
      <c r="B56" s="2">
        <v>42186</v>
      </c>
      <c r="C56" s="7">
        <v>54.5</v>
      </c>
      <c r="D56" s="7">
        <f t="shared" si="1"/>
        <v>0.20000000000000284</v>
      </c>
      <c r="E56" s="7">
        <f t="shared" si="2"/>
        <v>53</v>
      </c>
    </row>
    <row r="57" spans="2:5" x14ac:dyDescent="0.25">
      <c r="B57" s="2">
        <v>42217</v>
      </c>
      <c r="C57" s="7">
        <v>51.1</v>
      </c>
      <c r="D57" s="7">
        <f t="shared" si="1"/>
        <v>-3.3999999999999986</v>
      </c>
      <c r="E57" s="7">
        <f t="shared" si="2"/>
        <v>53.175000000000004</v>
      </c>
    </row>
    <row r="58" spans="2:5" x14ac:dyDescent="0.25">
      <c r="B58" s="2">
        <v>42248</v>
      </c>
      <c r="C58" s="7">
        <v>50.9</v>
      </c>
      <c r="D58" s="7">
        <f t="shared" si="1"/>
        <v>-0.20000000000000284</v>
      </c>
      <c r="E58" s="7">
        <f t="shared" si="2"/>
        <v>53.291666666666664</v>
      </c>
    </row>
    <row r="59" spans="2:5" x14ac:dyDescent="0.25">
      <c r="B59" s="2">
        <v>42278</v>
      </c>
      <c r="C59" s="7">
        <v>52.2</v>
      </c>
      <c r="D59" s="7">
        <f t="shared" si="1"/>
        <v>1.3000000000000043</v>
      </c>
      <c r="E59" s="7">
        <f t="shared" si="2"/>
        <v>53.375</v>
      </c>
    </row>
    <row r="60" spans="2:5" x14ac:dyDescent="0.25">
      <c r="B60" s="2">
        <v>42309</v>
      </c>
      <c r="C60" s="7">
        <v>52.1</v>
      </c>
      <c r="D60" s="7">
        <f t="shared" si="1"/>
        <v>-0.10000000000000142</v>
      </c>
      <c r="E60" s="7">
        <f t="shared" si="2"/>
        <v>53.283333333333339</v>
      </c>
    </row>
    <row r="61" spans="2:5" x14ac:dyDescent="0.25">
      <c r="B61" s="2">
        <v>42339</v>
      </c>
      <c r="C61" s="7">
        <v>52.1</v>
      </c>
      <c r="D61" s="7">
        <f t="shared" si="1"/>
        <v>0</v>
      </c>
      <c r="E61" s="7">
        <f t="shared" si="2"/>
        <v>53.225000000000001</v>
      </c>
    </row>
    <row r="62" spans="2:5" x14ac:dyDescent="0.25">
      <c r="B62" s="2">
        <v>42370</v>
      </c>
      <c r="C62" s="7">
        <v>50.9</v>
      </c>
      <c r="D62" s="7">
        <f t="shared" si="1"/>
        <v>-1.2000000000000028</v>
      </c>
      <c r="E62" s="7">
        <f t="shared" si="2"/>
        <v>52.866666666666667</v>
      </c>
    </row>
    <row r="63" spans="2:5" x14ac:dyDescent="0.25">
      <c r="B63" s="2">
        <v>42401</v>
      </c>
      <c r="C63" s="7">
        <v>52.8</v>
      </c>
      <c r="D63" s="7">
        <f t="shared" si="1"/>
        <v>1.8999999999999986</v>
      </c>
      <c r="E63" s="7">
        <f t="shared" si="2"/>
        <v>52.67499999999999</v>
      </c>
    </row>
    <row r="64" spans="2:5" x14ac:dyDescent="0.25">
      <c r="B64" s="2">
        <v>42430</v>
      </c>
      <c r="C64" s="7">
        <v>53.8</v>
      </c>
      <c r="D64" s="7">
        <f t="shared" si="1"/>
        <v>1</v>
      </c>
      <c r="E64" s="7">
        <f t="shared" si="2"/>
        <v>52.591666666666661</v>
      </c>
    </row>
    <row r="65" spans="2:5" x14ac:dyDescent="0.25">
      <c r="B65" s="2">
        <v>42461</v>
      </c>
      <c r="C65" s="7">
        <v>51</v>
      </c>
      <c r="D65" s="7">
        <f t="shared" si="1"/>
        <v>-2.7999999999999972</v>
      </c>
      <c r="E65" s="7">
        <f t="shared" si="2"/>
        <v>52.341666666666661</v>
      </c>
    </row>
    <row r="66" spans="2:5" x14ac:dyDescent="0.25">
      <c r="B66" s="2">
        <v>42491</v>
      </c>
      <c r="C66" s="7">
        <v>52.1</v>
      </c>
      <c r="D66" s="7">
        <f t="shared" si="1"/>
        <v>1.1000000000000014</v>
      </c>
      <c r="E66" s="7">
        <f t="shared" ref="E66:E97" si="3">IF(ROW(A66)&lt;13,"",AVERAGEIFS($C$2:$C$5000,$B$2:$B$5000,"&gt;"&amp;EDATE(B66,-12),$B$2:$B$5000,"&lt;="&amp;B66))</f>
        <v>52.31666666666667</v>
      </c>
    </row>
    <row r="67" spans="2:5" x14ac:dyDescent="0.25">
      <c r="B67" s="2">
        <v>42522</v>
      </c>
      <c r="C67" s="7">
        <v>51.8</v>
      </c>
      <c r="D67" s="7">
        <f t="shared" si="1"/>
        <v>-0.30000000000000426</v>
      </c>
      <c r="E67" s="7">
        <f t="shared" si="3"/>
        <v>52.108333333333341</v>
      </c>
    </row>
    <row r="68" spans="2:5" x14ac:dyDescent="0.25">
      <c r="B68" s="2">
        <v>42552</v>
      </c>
      <c r="C68" s="7">
        <v>50.3</v>
      </c>
      <c r="D68" s="7">
        <f t="shared" ref="D68:D108" si="4">C68-C67</f>
        <v>-1.5</v>
      </c>
      <c r="E68" s="7">
        <f t="shared" si="3"/>
        <v>51.758333333333326</v>
      </c>
    </row>
    <row r="69" spans="2:5" x14ac:dyDescent="0.25">
      <c r="B69" s="2">
        <v>42583</v>
      </c>
      <c r="C69" s="7">
        <v>51.5</v>
      </c>
      <c r="D69" s="7">
        <f t="shared" si="4"/>
        <v>1.2000000000000028</v>
      </c>
      <c r="E69" s="7">
        <f t="shared" si="3"/>
        <v>51.791666666666664</v>
      </c>
    </row>
    <row r="70" spans="2:5" x14ac:dyDescent="0.25">
      <c r="B70" s="2">
        <v>42614</v>
      </c>
      <c r="C70" s="7">
        <v>52.2</v>
      </c>
      <c r="D70" s="7">
        <f t="shared" si="4"/>
        <v>0.70000000000000284</v>
      </c>
      <c r="E70" s="7">
        <f t="shared" si="3"/>
        <v>51.900000000000006</v>
      </c>
    </row>
    <row r="71" spans="2:5" x14ac:dyDescent="0.25">
      <c r="B71" s="2">
        <v>42644</v>
      </c>
      <c r="C71" s="7">
        <v>50.2</v>
      </c>
      <c r="D71" s="7">
        <f t="shared" si="4"/>
        <v>-2</v>
      </c>
      <c r="E71" s="7">
        <f t="shared" si="3"/>
        <v>51.733333333333348</v>
      </c>
    </row>
    <row r="72" spans="2:5" x14ac:dyDescent="0.25">
      <c r="B72" s="2">
        <v>42675</v>
      </c>
      <c r="C72" s="7">
        <v>51.9</v>
      </c>
      <c r="D72" s="7">
        <f t="shared" si="4"/>
        <v>1.6999999999999957</v>
      </c>
      <c r="E72" s="7">
        <f t="shared" si="3"/>
        <v>51.716666666666676</v>
      </c>
    </row>
    <row r="73" spans="2:5" x14ac:dyDescent="0.25">
      <c r="B73" s="2">
        <v>42705</v>
      </c>
      <c r="C73" s="7">
        <v>54.3</v>
      </c>
      <c r="D73" s="7">
        <f t="shared" si="4"/>
        <v>2.3999999999999986</v>
      </c>
      <c r="E73" s="7">
        <f t="shared" si="3"/>
        <v>51.9</v>
      </c>
    </row>
    <row r="74" spans="2:5" x14ac:dyDescent="0.25">
      <c r="B74" s="2">
        <v>42736</v>
      </c>
      <c r="C74" s="7">
        <v>54.8</v>
      </c>
      <c r="D74" s="7">
        <f t="shared" si="4"/>
        <v>0.5</v>
      </c>
      <c r="E74" s="7">
        <f t="shared" si="3"/>
        <v>52.224999999999994</v>
      </c>
    </row>
    <row r="75" spans="2:5" x14ac:dyDescent="0.25">
      <c r="B75" s="2">
        <v>42767</v>
      </c>
      <c r="C75" s="7">
        <v>54.2</v>
      </c>
      <c r="D75" s="7">
        <f t="shared" si="4"/>
        <v>-0.59999999999999432</v>
      </c>
      <c r="E75" s="7">
        <f t="shared" si="3"/>
        <v>52.341666666666661</v>
      </c>
    </row>
    <row r="76" spans="2:5" x14ac:dyDescent="0.25">
      <c r="B76" s="2">
        <v>42795</v>
      </c>
      <c r="C76" s="7">
        <v>53.5</v>
      </c>
      <c r="D76" s="7">
        <f t="shared" si="4"/>
        <v>-0.70000000000000284</v>
      </c>
      <c r="E76" s="7">
        <f t="shared" si="3"/>
        <v>52.316666666666663</v>
      </c>
    </row>
    <row r="77" spans="2:5" x14ac:dyDescent="0.25">
      <c r="B77" s="2">
        <v>42826</v>
      </c>
      <c r="C77" s="7">
        <v>54.1</v>
      </c>
      <c r="D77" s="7">
        <f t="shared" si="4"/>
        <v>0.60000000000000142</v>
      </c>
      <c r="E77" s="7">
        <f t="shared" si="3"/>
        <v>52.574999999999996</v>
      </c>
    </row>
    <row r="78" spans="2:5" x14ac:dyDescent="0.25">
      <c r="B78" s="2">
        <v>42856</v>
      </c>
      <c r="C78" s="7">
        <v>52.7</v>
      </c>
      <c r="D78" s="7">
        <f t="shared" si="4"/>
        <v>-1.3999999999999986</v>
      </c>
      <c r="E78" s="7">
        <f t="shared" si="3"/>
        <v>52.625000000000007</v>
      </c>
    </row>
    <row r="79" spans="2:5" x14ac:dyDescent="0.25">
      <c r="B79" s="2">
        <v>42887</v>
      </c>
      <c r="C79" s="7">
        <v>53.1</v>
      </c>
      <c r="D79" s="7">
        <f t="shared" si="4"/>
        <v>0.39999999999999858</v>
      </c>
      <c r="E79" s="7">
        <f t="shared" si="3"/>
        <v>52.733333333333341</v>
      </c>
    </row>
    <row r="80" spans="2:5" x14ac:dyDescent="0.25">
      <c r="B80" s="2">
        <v>42917</v>
      </c>
      <c r="C80" s="7">
        <v>52.3</v>
      </c>
      <c r="D80" s="7">
        <f t="shared" si="4"/>
        <v>-0.80000000000000426</v>
      </c>
      <c r="E80" s="7">
        <f t="shared" si="3"/>
        <v>52.900000000000006</v>
      </c>
    </row>
    <row r="81" spans="2:5" x14ac:dyDescent="0.25">
      <c r="B81" s="2">
        <v>42948</v>
      </c>
      <c r="C81" s="7">
        <v>52.5</v>
      </c>
      <c r="D81" s="7">
        <f t="shared" si="4"/>
        <v>0.20000000000000284</v>
      </c>
      <c r="E81" s="7">
        <f t="shared" si="3"/>
        <v>52.983333333333327</v>
      </c>
    </row>
    <row r="82" spans="2:5" x14ac:dyDescent="0.25">
      <c r="B82" s="2">
        <v>42979</v>
      </c>
      <c r="C82" s="7">
        <v>53.7</v>
      </c>
      <c r="D82" s="7">
        <f t="shared" si="4"/>
        <v>1.2000000000000028</v>
      </c>
      <c r="E82" s="7">
        <f t="shared" si="3"/>
        <v>53.108333333333341</v>
      </c>
    </row>
    <row r="83" spans="2:5" x14ac:dyDescent="0.25">
      <c r="B83" s="2">
        <v>43009</v>
      </c>
      <c r="C83" s="7">
        <v>53.4</v>
      </c>
      <c r="D83" s="7">
        <f t="shared" si="4"/>
        <v>-0.30000000000000426</v>
      </c>
      <c r="E83" s="7">
        <f t="shared" si="3"/>
        <v>53.375000000000007</v>
      </c>
    </row>
    <row r="84" spans="2:5" x14ac:dyDescent="0.25">
      <c r="B84" s="2">
        <v>43040</v>
      </c>
      <c r="C84" s="7">
        <v>54.2</v>
      </c>
      <c r="D84" s="7">
        <f t="shared" si="4"/>
        <v>0.80000000000000426</v>
      </c>
      <c r="E84" s="7">
        <f t="shared" si="3"/>
        <v>53.56666666666667</v>
      </c>
    </row>
    <row r="85" spans="2:5" x14ac:dyDescent="0.25">
      <c r="B85" s="2">
        <v>43070</v>
      </c>
      <c r="C85" s="7">
        <v>55</v>
      </c>
      <c r="D85" s="7">
        <f t="shared" si="4"/>
        <v>0.79999999999999716</v>
      </c>
      <c r="E85" s="7">
        <f t="shared" si="3"/>
        <v>53.625000000000007</v>
      </c>
    </row>
    <row r="86" spans="2:5" x14ac:dyDescent="0.25">
      <c r="B86" s="2">
        <v>43101</v>
      </c>
      <c r="C86" s="7">
        <v>54.6</v>
      </c>
      <c r="D86" s="7">
        <f t="shared" si="4"/>
        <v>-0.39999999999999858</v>
      </c>
      <c r="E86" s="7">
        <f t="shared" si="3"/>
        <v>53.608333333333341</v>
      </c>
    </row>
    <row r="87" spans="2:5" x14ac:dyDescent="0.25">
      <c r="B87" s="2">
        <v>43132</v>
      </c>
      <c r="C87" s="7">
        <v>53.7</v>
      </c>
      <c r="D87" s="7">
        <f t="shared" si="4"/>
        <v>-0.89999999999999858</v>
      </c>
      <c r="E87" s="7">
        <f t="shared" si="3"/>
        <v>53.56666666666667</v>
      </c>
    </row>
    <row r="88" spans="2:5" x14ac:dyDescent="0.25">
      <c r="B88" s="2">
        <v>43160</v>
      </c>
      <c r="C88" s="7">
        <v>53.7</v>
      </c>
      <c r="D88" s="7">
        <f t="shared" si="4"/>
        <v>0</v>
      </c>
      <c r="E88" s="7">
        <f t="shared" si="3"/>
        <v>53.583333333333336</v>
      </c>
    </row>
    <row r="89" spans="2:5" x14ac:dyDescent="0.25">
      <c r="B89" s="2">
        <v>43191</v>
      </c>
      <c r="C89" s="7">
        <v>53.9</v>
      </c>
      <c r="D89" s="7">
        <f t="shared" si="4"/>
        <v>0.19999999999999574</v>
      </c>
      <c r="E89" s="7">
        <f t="shared" si="3"/>
        <v>53.56666666666667</v>
      </c>
    </row>
    <row r="90" spans="2:5" x14ac:dyDescent="0.25">
      <c r="B90" s="2">
        <v>43221</v>
      </c>
      <c r="C90" s="7">
        <v>53.3</v>
      </c>
      <c r="D90" s="7">
        <f t="shared" si="4"/>
        <v>-0.60000000000000142</v>
      </c>
      <c r="E90" s="7">
        <f t="shared" si="3"/>
        <v>53.616666666666667</v>
      </c>
    </row>
    <row r="91" spans="2:5" x14ac:dyDescent="0.25">
      <c r="B91" s="2">
        <v>43252</v>
      </c>
      <c r="C91" s="7">
        <v>54.2</v>
      </c>
      <c r="D91" s="7">
        <f t="shared" si="4"/>
        <v>0.90000000000000568</v>
      </c>
      <c r="E91" s="7">
        <f t="shared" si="3"/>
        <v>53.708333333333336</v>
      </c>
    </row>
    <row r="92" spans="2:5" x14ac:dyDescent="0.25">
      <c r="B92" s="2">
        <v>43282</v>
      </c>
      <c r="C92" s="7">
        <v>52.9</v>
      </c>
      <c r="D92" s="7">
        <f t="shared" si="4"/>
        <v>-1.3000000000000043</v>
      </c>
      <c r="E92" s="7">
        <f t="shared" si="3"/>
        <v>53.758333333333333</v>
      </c>
    </row>
    <row r="93" spans="2:5" x14ac:dyDescent="0.25">
      <c r="B93" s="2">
        <v>43313</v>
      </c>
      <c r="C93" s="7">
        <v>51.4</v>
      </c>
      <c r="D93" s="7">
        <f t="shared" si="4"/>
        <v>-1.5</v>
      </c>
      <c r="E93" s="7">
        <f t="shared" si="3"/>
        <v>53.666666666666664</v>
      </c>
    </row>
    <row r="94" spans="2:5" x14ac:dyDescent="0.25">
      <c r="B94" s="2">
        <v>43344</v>
      </c>
      <c r="C94" s="7">
        <v>50.5</v>
      </c>
      <c r="D94" s="7">
        <f t="shared" si="4"/>
        <v>-0.89999999999999858</v>
      </c>
      <c r="E94" s="7">
        <f t="shared" si="3"/>
        <v>53.4</v>
      </c>
    </row>
    <row r="95" spans="2:5" x14ac:dyDescent="0.25">
      <c r="B95" s="2">
        <v>43374</v>
      </c>
      <c r="C95" s="7">
        <v>50.4</v>
      </c>
      <c r="D95" s="7">
        <f t="shared" si="4"/>
        <v>-0.10000000000000142</v>
      </c>
      <c r="E95" s="7">
        <f t="shared" si="3"/>
        <v>53.15</v>
      </c>
    </row>
    <row r="96" spans="2:5" x14ac:dyDescent="0.25">
      <c r="B96" s="2">
        <v>43405</v>
      </c>
      <c r="C96" s="7">
        <v>49.5</v>
      </c>
      <c r="D96" s="7">
        <f t="shared" si="4"/>
        <v>-0.89999999999999858</v>
      </c>
      <c r="E96" s="7">
        <f t="shared" si="3"/>
        <v>52.758333333333326</v>
      </c>
    </row>
    <row r="97" spans="2:5" x14ac:dyDescent="0.25">
      <c r="B97" s="2">
        <v>43435</v>
      </c>
      <c r="C97" s="7">
        <v>47.6</v>
      </c>
      <c r="D97" s="7">
        <f t="shared" si="4"/>
        <v>-1.8999999999999986</v>
      </c>
      <c r="E97" s="7">
        <f t="shared" si="3"/>
        <v>52.141666666666659</v>
      </c>
    </row>
    <row r="98" spans="2:5" x14ac:dyDescent="0.25">
      <c r="B98" s="2">
        <v>43466</v>
      </c>
      <c r="C98" s="7">
        <v>48.2</v>
      </c>
      <c r="D98" s="7">
        <f t="shared" si="4"/>
        <v>0.60000000000000142</v>
      </c>
      <c r="E98" s="7">
        <f t="shared" ref="E98:E108" si="5">IF(ROW(A98)&lt;13,"",AVERAGEIFS($C$2:$C$5000,$B$2:$B$5000,"&gt;"&amp;EDATE(B98,-12),$B$2:$B$5000,"&lt;="&amp;B98))</f>
        <v>51.608333333333341</v>
      </c>
    </row>
    <row r="99" spans="2:5" x14ac:dyDescent="0.25">
      <c r="B99" s="2">
        <v>43497</v>
      </c>
      <c r="C99" s="7">
        <v>47.6</v>
      </c>
      <c r="D99" s="7">
        <f t="shared" si="4"/>
        <v>-0.60000000000000142</v>
      </c>
      <c r="E99" s="7">
        <f t="shared" si="5"/>
        <v>51.099999999999994</v>
      </c>
    </row>
    <row r="100" spans="2:5" x14ac:dyDescent="0.25">
      <c r="B100" s="2">
        <v>43525</v>
      </c>
      <c r="C100" s="7">
        <v>48.7</v>
      </c>
      <c r="D100" s="7">
        <f t="shared" si="4"/>
        <v>1.1000000000000014</v>
      </c>
      <c r="E100" s="7">
        <f t="shared" si="5"/>
        <v>50.683333333333337</v>
      </c>
    </row>
    <row r="101" spans="2:5" x14ac:dyDescent="0.25">
      <c r="B101" s="2">
        <v>43556</v>
      </c>
      <c r="C101" s="7">
        <v>49</v>
      </c>
      <c r="D101" s="7">
        <f t="shared" si="4"/>
        <v>0.29999999999999716</v>
      </c>
      <c r="E101" s="7">
        <f t="shared" si="5"/>
        <v>50.275000000000006</v>
      </c>
    </row>
    <row r="102" spans="2:5" x14ac:dyDescent="0.25">
      <c r="B102" s="2">
        <v>43586</v>
      </c>
      <c r="C102" s="7">
        <v>48.8</v>
      </c>
      <c r="D102" s="7">
        <f t="shared" si="4"/>
        <v>-0.20000000000000284</v>
      </c>
      <c r="E102" s="7">
        <f t="shared" si="5"/>
        <v>49.9</v>
      </c>
    </row>
    <row r="103" spans="2:5" x14ac:dyDescent="0.25">
      <c r="B103" s="2">
        <v>43617</v>
      </c>
      <c r="C103" s="7">
        <v>48.4</v>
      </c>
      <c r="D103" s="7">
        <f t="shared" si="4"/>
        <v>-0.39999999999999858</v>
      </c>
      <c r="E103" s="7">
        <f t="shared" si="5"/>
        <v>49.416666666666664</v>
      </c>
    </row>
    <row r="104" spans="2:5" x14ac:dyDescent="0.25">
      <c r="B104" s="2">
        <v>43647</v>
      </c>
      <c r="C104" s="7">
        <v>47.4</v>
      </c>
      <c r="D104" s="7">
        <f t="shared" si="4"/>
        <v>-1</v>
      </c>
      <c r="E104" s="7">
        <f t="shared" si="5"/>
        <v>48.958333333333336</v>
      </c>
    </row>
    <row r="105" spans="2:5" x14ac:dyDescent="0.25">
      <c r="B105" s="2">
        <v>43678</v>
      </c>
      <c r="C105" s="7">
        <v>48.8</v>
      </c>
      <c r="D105" s="7">
        <f t="shared" si="4"/>
        <v>1.3999999999999986</v>
      </c>
      <c r="E105" s="7">
        <f t="shared" si="5"/>
        <v>48.741666666666667</v>
      </c>
    </row>
    <row r="106" spans="2:5" x14ac:dyDescent="0.25">
      <c r="B106" s="2">
        <v>43709</v>
      </c>
      <c r="C106" s="7">
        <v>47.8</v>
      </c>
      <c r="D106" s="7">
        <f t="shared" si="4"/>
        <v>-1</v>
      </c>
      <c r="E106" s="7">
        <f t="shared" si="5"/>
        <v>48.516666666666659</v>
      </c>
    </row>
    <row r="107" spans="2:5" x14ac:dyDescent="0.25">
      <c r="B107" s="2">
        <v>43739</v>
      </c>
      <c r="C107" s="7">
        <v>45.6</v>
      </c>
      <c r="D107" s="7">
        <f t="shared" si="4"/>
        <v>-2.1999999999999957</v>
      </c>
      <c r="E107" s="7">
        <f t="shared" si="5"/>
        <v>48.116666666666667</v>
      </c>
    </row>
    <row r="108" spans="2:5" x14ac:dyDescent="0.25">
      <c r="B108" s="2">
        <v>43770</v>
      </c>
      <c r="C108" s="7">
        <v>46.7</v>
      </c>
      <c r="D108" s="7">
        <f t="shared" si="4"/>
        <v>1.1000000000000014</v>
      </c>
      <c r="E108" s="7">
        <f t="shared" si="5"/>
        <v>47.883333333333333</v>
      </c>
    </row>
    <row r="109" spans="2:5" x14ac:dyDescent="0.25">
      <c r="B109" s="2">
        <v>43800</v>
      </c>
      <c r="C109" s="7">
        <v>48</v>
      </c>
      <c r="D109" s="7">
        <f>C109-C108</f>
        <v>1.2999999999999972</v>
      </c>
      <c r="E109" s="7">
        <f>IF(ROW(A109)&lt;13,"",AVERAGEIFS($C$2:$C$5000,$B$2:$B$5000,"&gt;"&amp;EDATE(B109,-12),$B$2:$B$5000,"&lt;="&amp;B109))</f>
        <v>47.916666666666664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7F4A7-C32B-4431-936C-2EE359FB6C94}">
  <sheetPr codeName="Sheet35"/>
  <dimension ref="A1:G115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40299</v>
      </c>
      <c r="C2" s="7">
        <v>55.1</v>
      </c>
      <c r="E2" s="7" t="str">
        <f t="shared" ref="E2:E33" si="0">IF(ROW(A2)&lt;13,"",AVERAGEIFS($C$2:$C$5000,$B$2:$B$5000,"&gt;"&amp;EDATE(B2,-12),$B$2:$B$5000,"&lt;="&amp;B2))</f>
        <v/>
      </c>
      <c r="F2" s="13">
        <f>INDEX(PuertoRico[% Change],ROWS(PuertoRico[% Change]),1)</f>
        <v>4.6000000000000014</v>
      </c>
      <c r="G2" s="44">
        <f>INDEX(PuertoRico[12 Mth Rolling Avg.],ROWS(PuertoRico[12 Mth Rolling Avg.]),1)</f>
        <v>48.675000000000004</v>
      </c>
    </row>
    <row r="3" spans="1:7" x14ac:dyDescent="0.25">
      <c r="A3" t="s">
        <v>35</v>
      </c>
      <c r="B3" s="2">
        <v>40330</v>
      </c>
      <c r="C3" s="7">
        <v>53.8</v>
      </c>
      <c r="D3" s="7">
        <f>C3-C2</f>
        <v>-1.3000000000000043</v>
      </c>
      <c r="E3" s="7" t="str">
        <f t="shared" si="0"/>
        <v/>
      </c>
    </row>
    <row r="4" spans="1:7" x14ac:dyDescent="0.25">
      <c r="A4" t="s">
        <v>35</v>
      </c>
      <c r="B4" s="2">
        <v>40360</v>
      </c>
      <c r="C4" s="7">
        <v>45.7</v>
      </c>
      <c r="D4" s="7">
        <f t="shared" ref="D4:D67" si="1">C4-C3</f>
        <v>-8.0999999999999943</v>
      </c>
      <c r="E4" s="7" t="str">
        <f t="shared" si="0"/>
        <v/>
      </c>
    </row>
    <row r="5" spans="1:7" x14ac:dyDescent="0.25">
      <c r="A5" t="s">
        <v>35</v>
      </c>
      <c r="B5" s="2">
        <v>40391</v>
      </c>
      <c r="C5" s="7">
        <v>51.1</v>
      </c>
      <c r="D5" s="7">
        <f t="shared" si="1"/>
        <v>5.3999999999999986</v>
      </c>
      <c r="E5" s="7" t="str">
        <f t="shared" si="0"/>
        <v/>
      </c>
    </row>
    <row r="6" spans="1:7" x14ac:dyDescent="0.25">
      <c r="A6" t="s">
        <v>35</v>
      </c>
      <c r="B6" s="2">
        <v>40422</v>
      </c>
      <c r="C6" s="7">
        <v>50.5</v>
      </c>
      <c r="D6" s="7">
        <f t="shared" si="1"/>
        <v>-0.60000000000000142</v>
      </c>
      <c r="E6" s="7" t="str">
        <f t="shared" si="0"/>
        <v/>
      </c>
    </row>
    <row r="7" spans="1:7" x14ac:dyDescent="0.25">
      <c r="A7" t="s">
        <v>35</v>
      </c>
      <c r="B7" s="2">
        <v>40452</v>
      </c>
      <c r="C7" s="7">
        <v>49.1</v>
      </c>
      <c r="D7" s="7">
        <f t="shared" si="1"/>
        <v>-1.3999999999999986</v>
      </c>
      <c r="E7" s="7" t="str">
        <f t="shared" si="0"/>
        <v/>
      </c>
    </row>
    <row r="8" spans="1:7" x14ac:dyDescent="0.25">
      <c r="A8" t="s">
        <v>35</v>
      </c>
      <c r="B8" s="2">
        <v>44123</v>
      </c>
      <c r="C8" s="7">
        <v>48.4</v>
      </c>
      <c r="D8" s="7">
        <f t="shared" si="1"/>
        <v>-0.70000000000000284</v>
      </c>
      <c r="E8" s="7" t="str">
        <f t="shared" si="0"/>
        <v/>
      </c>
    </row>
    <row r="9" spans="1:7" x14ac:dyDescent="0.25">
      <c r="B9" s="2">
        <v>40513</v>
      </c>
      <c r="C9" s="7">
        <v>55.1</v>
      </c>
      <c r="D9" s="7">
        <f t="shared" si="1"/>
        <v>6.7000000000000028</v>
      </c>
      <c r="E9" s="7" t="str">
        <f t="shared" si="0"/>
        <v/>
      </c>
    </row>
    <row r="10" spans="1:7" x14ac:dyDescent="0.25">
      <c r="B10" s="2">
        <v>40544</v>
      </c>
      <c r="C10" s="7">
        <v>51.1</v>
      </c>
      <c r="D10" s="7">
        <f t="shared" si="1"/>
        <v>-4</v>
      </c>
      <c r="E10" s="7" t="str">
        <f t="shared" si="0"/>
        <v/>
      </c>
    </row>
    <row r="11" spans="1:7" x14ac:dyDescent="0.25">
      <c r="B11" s="2">
        <v>40575</v>
      </c>
      <c r="C11" s="7">
        <v>51.4</v>
      </c>
      <c r="D11" s="7">
        <f t="shared" si="1"/>
        <v>0.29999999999999716</v>
      </c>
      <c r="E11" s="7" t="str">
        <f t="shared" si="0"/>
        <v/>
      </c>
    </row>
    <row r="12" spans="1:7" x14ac:dyDescent="0.25">
      <c r="B12" s="2">
        <v>40603</v>
      </c>
      <c r="C12" s="7">
        <v>60.6</v>
      </c>
      <c r="D12" s="7">
        <f t="shared" si="1"/>
        <v>9.2000000000000028</v>
      </c>
      <c r="E12" s="7" t="str">
        <f t="shared" si="0"/>
        <v/>
      </c>
    </row>
    <row r="13" spans="1:7" x14ac:dyDescent="0.25">
      <c r="B13" s="2">
        <v>40634</v>
      </c>
      <c r="C13" s="7">
        <v>49.2</v>
      </c>
      <c r="D13" s="7">
        <f t="shared" si="1"/>
        <v>-11.399999999999999</v>
      </c>
      <c r="E13" s="7">
        <f t="shared" si="0"/>
        <v>52.063636363636377</v>
      </c>
    </row>
    <row r="14" spans="1:7" x14ac:dyDescent="0.25">
      <c r="B14" s="2">
        <v>40664</v>
      </c>
      <c r="C14" s="7">
        <v>50</v>
      </c>
      <c r="D14" s="7">
        <f t="shared" si="1"/>
        <v>0.79999999999999716</v>
      </c>
      <c r="E14" s="7">
        <f t="shared" si="0"/>
        <v>51.6</v>
      </c>
    </row>
    <row r="15" spans="1:7" x14ac:dyDescent="0.25">
      <c r="B15" s="2">
        <v>40695</v>
      </c>
      <c r="C15" s="7">
        <v>51.4</v>
      </c>
      <c r="D15" s="7">
        <f t="shared" si="1"/>
        <v>1.3999999999999986</v>
      </c>
      <c r="E15" s="7">
        <f t="shared" si="0"/>
        <v>51.381818181818176</v>
      </c>
    </row>
    <row r="16" spans="1:7" x14ac:dyDescent="0.25">
      <c r="B16" s="2">
        <v>40725</v>
      </c>
      <c r="C16" s="7">
        <v>48.5</v>
      </c>
      <c r="D16" s="7">
        <f t="shared" si="1"/>
        <v>-2.8999999999999986</v>
      </c>
      <c r="E16" s="7">
        <f t="shared" si="0"/>
        <v>51.636363636363633</v>
      </c>
    </row>
    <row r="17" spans="2:5" x14ac:dyDescent="0.25">
      <c r="B17" s="2">
        <v>40756</v>
      </c>
      <c r="C17" s="7">
        <v>48.2</v>
      </c>
      <c r="D17" s="7">
        <f t="shared" si="1"/>
        <v>-0.29999999999999716</v>
      </c>
      <c r="E17" s="7">
        <f t="shared" si="0"/>
        <v>51.372727272727275</v>
      </c>
    </row>
    <row r="18" spans="2:5" x14ac:dyDescent="0.25">
      <c r="B18" s="2">
        <v>40787</v>
      </c>
      <c r="C18" s="7">
        <v>54.4</v>
      </c>
      <c r="D18" s="7">
        <f t="shared" si="1"/>
        <v>6.1999999999999957</v>
      </c>
      <c r="E18" s="7">
        <f t="shared" si="0"/>
        <v>51.727272727272727</v>
      </c>
    </row>
    <row r="19" spans="2:5" x14ac:dyDescent="0.25">
      <c r="B19" s="2">
        <v>40817</v>
      </c>
      <c r="C19" s="7">
        <v>54.4</v>
      </c>
      <c r="D19" s="7">
        <f t="shared" si="1"/>
        <v>0</v>
      </c>
      <c r="E19" s="7">
        <f t="shared" si="0"/>
        <v>52.209090909090904</v>
      </c>
    </row>
    <row r="20" spans="2:5" x14ac:dyDescent="0.25">
      <c r="B20" s="2">
        <v>40848</v>
      </c>
      <c r="C20" s="7">
        <v>52.1</v>
      </c>
      <c r="D20" s="7">
        <f t="shared" si="1"/>
        <v>-2.2999999999999972</v>
      </c>
      <c r="E20" s="7">
        <f t="shared" si="0"/>
        <v>52.199999999999996</v>
      </c>
    </row>
    <row r="21" spans="2:5" x14ac:dyDescent="0.25">
      <c r="B21" s="2">
        <v>40878</v>
      </c>
      <c r="C21" s="7">
        <v>50.9</v>
      </c>
      <c r="D21" s="7">
        <f t="shared" si="1"/>
        <v>-1.2000000000000028</v>
      </c>
      <c r="E21" s="7">
        <f t="shared" si="0"/>
        <v>51.849999999999994</v>
      </c>
    </row>
    <row r="22" spans="2:5" x14ac:dyDescent="0.25">
      <c r="B22" s="2">
        <v>40909</v>
      </c>
      <c r="C22" s="7">
        <v>50.9</v>
      </c>
      <c r="D22" s="7">
        <f t="shared" si="1"/>
        <v>0</v>
      </c>
      <c r="E22" s="7">
        <f t="shared" si="0"/>
        <v>51.833333333333321</v>
      </c>
    </row>
    <row r="23" spans="2:5" x14ac:dyDescent="0.25">
      <c r="B23" s="2">
        <v>40940</v>
      </c>
      <c r="C23" s="7">
        <v>52.1</v>
      </c>
      <c r="D23" s="7">
        <f t="shared" si="1"/>
        <v>1.2000000000000028</v>
      </c>
      <c r="E23" s="7">
        <f t="shared" si="0"/>
        <v>51.891666666666673</v>
      </c>
    </row>
    <row r="24" spans="2:5" x14ac:dyDescent="0.25">
      <c r="B24" s="2">
        <v>40969</v>
      </c>
      <c r="C24" s="7">
        <v>56.6</v>
      </c>
      <c r="D24" s="7">
        <f t="shared" si="1"/>
        <v>4.5</v>
      </c>
      <c r="E24" s="7">
        <f t="shared" si="0"/>
        <v>51.55833333333333</v>
      </c>
    </row>
    <row r="25" spans="2:5" x14ac:dyDescent="0.25">
      <c r="B25" s="2">
        <v>41000</v>
      </c>
      <c r="C25" s="7">
        <v>50.6</v>
      </c>
      <c r="D25" s="7">
        <f t="shared" si="1"/>
        <v>-6</v>
      </c>
      <c r="E25" s="7">
        <f t="shared" si="0"/>
        <v>51.675000000000004</v>
      </c>
    </row>
    <row r="26" spans="2:5" x14ac:dyDescent="0.25">
      <c r="B26" s="2">
        <v>41030</v>
      </c>
      <c r="C26" s="7">
        <v>59</v>
      </c>
      <c r="D26" s="7">
        <f t="shared" si="1"/>
        <v>8.3999999999999986</v>
      </c>
      <c r="E26" s="7">
        <f t="shared" si="0"/>
        <v>52.425000000000004</v>
      </c>
    </row>
    <row r="27" spans="2:5" x14ac:dyDescent="0.25">
      <c r="B27" s="2">
        <v>41061</v>
      </c>
      <c r="C27" s="7">
        <v>51.9</v>
      </c>
      <c r="D27" s="7">
        <f t="shared" si="1"/>
        <v>-7.1000000000000014</v>
      </c>
      <c r="E27" s="7">
        <f t="shared" si="0"/>
        <v>52.466666666666669</v>
      </c>
    </row>
    <row r="28" spans="2:5" x14ac:dyDescent="0.25">
      <c r="B28" s="2">
        <v>41091</v>
      </c>
      <c r="C28" s="7">
        <v>52.5</v>
      </c>
      <c r="D28" s="7">
        <f t="shared" si="1"/>
        <v>0.60000000000000142</v>
      </c>
      <c r="E28" s="7">
        <f t="shared" si="0"/>
        <v>52.800000000000004</v>
      </c>
    </row>
    <row r="29" spans="2:5" x14ac:dyDescent="0.25">
      <c r="B29" s="2">
        <v>41122</v>
      </c>
      <c r="C29" s="7">
        <v>57.1</v>
      </c>
      <c r="D29" s="7">
        <f t="shared" si="1"/>
        <v>4.6000000000000014</v>
      </c>
      <c r="E29" s="7">
        <f t="shared" si="0"/>
        <v>53.541666666666679</v>
      </c>
    </row>
    <row r="30" spans="2:5" x14ac:dyDescent="0.25">
      <c r="B30" s="2">
        <v>41153</v>
      </c>
      <c r="C30" s="7">
        <v>47.9</v>
      </c>
      <c r="D30" s="7">
        <f t="shared" si="1"/>
        <v>-9.2000000000000028</v>
      </c>
      <c r="E30" s="7">
        <f t="shared" si="0"/>
        <v>53</v>
      </c>
    </row>
    <row r="31" spans="2:5" x14ac:dyDescent="0.25">
      <c r="B31" s="2">
        <v>41183</v>
      </c>
      <c r="C31" s="7">
        <v>51.5</v>
      </c>
      <c r="D31" s="7">
        <f t="shared" si="1"/>
        <v>3.6000000000000014</v>
      </c>
      <c r="E31" s="7">
        <f t="shared" si="0"/>
        <v>52.758333333333333</v>
      </c>
    </row>
    <row r="32" spans="2:5" x14ac:dyDescent="0.25">
      <c r="B32" s="2">
        <v>41214</v>
      </c>
      <c r="C32" s="7">
        <v>46.2</v>
      </c>
      <c r="D32" s="7">
        <f t="shared" si="1"/>
        <v>-5.2999999999999972</v>
      </c>
      <c r="E32" s="7">
        <f t="shared" si="0"/>
        <v>52.266666666666673</v>
      </c>
    </row>
    <row r="33" spans="2:5" x14ac:dyDescent="0.25">
      <c r="B33" s="2">
        <v>41244</v>
      </c>
      <c r="C33" s="7">
        <v>55</v>
      </c>
      <c r="D33" s="7">
        <f t="shared" si="1"/>
        <v>8.7999999999999972</v>
      </c>
      <c r="E33" s="7">
        <f t="shared" si="0"/>
        <v>52.608333333333327</v>
      </c>
    </row>
    <row r="34" spans="2:5" x14ac:dyDescent="0.25">
      <c r="B34" s="2">
        <v>41275</v>
      </c>
      <c r="C34" s="7">
        <v>55.2</v>
      </c>
      <c r="D34" s="7">
        <f t="shared" si="1"/>
        <v>0.20000000000000284</v>
      </c>
      <c r="E34" s="7">
        <f t="shared" ref="E34:E65" si="2">IF(ROW(A34)&lt;13,"",AVERAGEIFS($C$2:$C$5000,$B$2:$B$5000,"&gt;"&amp;EDATE(B34,-12),$B$2:$B$5000,"&lt;="&amp;B34))</f>
        <v>52.966666666666669</v>
      </c>
    </row>
    <row r="35" spans="2:5" x14ac:dyDescent="0.25">
      <c r="B35" s="2">
        <v>41306</v>
      </c>
      <c r="C35" s="7">
        <v>51.2</v>
      </c>
      <c r="D35" s="7">
        <f t="shared" si="1"/>
        <v>-4</v>
      </c>
      <c r="E35" s="7">
        <f t="shared" si="2"/>
        <v>52.891666666666673</v>
      </c>
    </row>
    <row r="36" spans="2:5" x14ac:dyDescent="0.25">
      <c r="B36" s="2">
        <v>41334</v>
      </c>
      <c r="C36" s="7">
        <v>61.7</v>
      </c>
      <c r="D36" s="7">
        <f t="shared" si="1"/>
        <v>10.5</v>
      </c>
      <c r="E36" s="7">
        <f t="shared" si="2"/>
        <v>53.31666666666667</v>
      </c>
    </row>
    <row r="37" spans="2:5" x14ac:dyDescent="0.25">
      <c r="B37" s="2">
        <v>41365</v>
      </c>
      <c r="C37" s="7">
        <v>55.8</v>
      </c>
      <c r="D37" s="7">
        <f t="shared" si="1"/>
        <v>-5.9000000000000057</v>
      </c>
      <c r="E37" s="7">
        <f t="shared" si="2"/>
        <v>53.75</v>
      </c>
    </row>
    <row r="38" spans="2:5" x14ac:dyDescent="0.25">
      <c r="B38" s="2">
        <v>41395</v>
      </c>
      <c r="C38" s="7">
        <v>49.1</v>
      </c>
      <c r="D38" s="7">
        <f t="shared" si="1"/>
        <v>-6.6999999999999957</v>
      </c>
      <c r="E38" s="7">
        <f t="shared" si="2"/>
        <v>52.92499999999999</v>
      </c>
    </row>
    <row r="39" spans="2:5" x14ac:dyDescent="0.25">
      <c r="B39" s="2">
        <v>41426</v>
      </c>
      <c r="C39" s="7">
        <v>48.1</v>
      </c>
      <c r="D39" s="7">
        <f t="shared" si="1"/>
        <v>-1</v>
      </c>
      <c r="E39" s="7">
        <f t="shared" si="2"/>
        <v>52.608333333333327</v>
      </c>
    </row>
    <row r="40" spans="2:5" x14ac:dyDescent="0.25">
      <c r="B40" s="2">
        <v>41456</v>
      </c>
      <c r="C40" s="7">
        <v>43.4</v>
      </c>
      <c r="D40" s="7">
        <f t="shared" si="1"/>
        <v>-4.7000000000000028</v>
      </c>
      <c r="E40" s="7">
        <f t="shared" si="2"/>
        <v>51.849999999999994</v>
      </c>
    </row>
    <row r="41" spans="2:5" x14ac:dyDescent="0.25">
      <c r="B41" s="2">
        <v>41487</v>
      </c>
      <c r="C41" s="7">
        <v>51.5</v>
      </c>
      <c r="D41" s="7">
        <f t="shared" si="1"/>
        <v>8.1000000000000014</v>
      </c>
      <c r="E41" s="7">
        <f t="shared" si="2"/>
        <v>51.383333333333333</v>
      </c>
    </row>
    <row r="42" spans="2:5" x14ac:dyDescent="0.25">
      <c r="B42" s="2">
        <v>41518</v>
      </c>
      <c r="C42" s="7">
        <v>50.9</v>
      </c>
      <c r="D42" s="7">
        <f t="shared" si="1"/>
        <v>-0.60000000000000142</v>
      </c>
      <c r="E42" s="7">
        <f t="shared" si="2"/>
        <v>51.633333333333333</v>
      </c>
    </row>
    <row r="43" spans="2:5" x14ac:dyDescent="0.25">
      <c r="B43" s="2">
        <v>41548</v>
      </c>
      <c r="C43" s="7">
        <v>52.1</v>
      </c>
      <c r="D43" s="7">
        <f t="shared" si="1"/>
        <v>1.2000000000000028</v>
      </c>
      <c r="E43" s="7">
        <f t="shared" si="2"/>
        <v>51.683333333333337</v>
      </c>
    </row>
    <row r="44" spans="2:5" x14ac:dyDescent="0.25">
      <c r="B44" s="2">
        <v>41579</v>
      </c>
      <c r="C44" s="7">
        <v>53.1</v>
      </c>
      <c r="D44" s="7">
        <f t="shared" si="1"/>
        <v>1</v>
      </c>
      <c r="E44" s="7">
        <f t="shared" si="2"/>
        <v>52.258333333333347</v>
      </c>
    </row>
    <row r="45" spans="2:5" x14ac:dyDescent="0.25">
      <c r="B45" s="2">
        <v>41609</v>
      </c>
      <c r="C45" s="7">
        <v>41.6</v>
      </c>
      <c r="D45" s="7">
        <f t="shared" si="1"/>
        <v>-11.5</v>
      </c>
      <c r="E45" s="7">
        <f t="shared" si="2"/>
        <v>51.141666666666673</v>
      </c>
    </row>
    <row r="46" spans="2:5" x14ac:dyDescent="0.25">
      <c r="B46" s="2">
        <v>41640</v>
      </c>
      <c r="C46" s="7">
        <v>43.6</v>
      </c>
      <c r="D46" s="7">
        <f t="shared" si="1"/>
        <v>2</v>
      </c>
      <c r="E46" s="7">
        <f t="shared" si="2"/>
        <v>50.175000000000004</v>
      </c>
    </row>
    <row r="47" spans="2:5" x14ac:dyDescent="0.25">
      <c r="B47" s="2">
        <v>41671</v>
      </c>
      <c r="C47" s="7">
        <v>52.8</v>
      </c>
      <c r="D47" s="7">
        <f t="shared" si="1"/>
        <v>9.1999999999999957</v>
      </c>
      <c r="E47" s="7">
        <f t="shared" si="2"/>
        <v>50.30833333333333</v>
      </c>
    </row>
    <row r="48" spans="2:5" x14ac:dyDescent="0.25">
      <c r="B48" s="2">
        <v>41699</v>
      </c>
      <c r="C48" s="7">
        <v>56.4</v>
      </c>
      <c r="D48" s="7">
        <f t="shared" si="1"/>
        <v>3.6000000000000014</v>
      </c>
      <c r="E48" s="7">
        <f t="shared" si="2"/>
        <v>49.866666666666674</v>
      </c>
    </row>
    <row r="49" spans="2:5" x14ac:dyDescent="0.25">
      <c r="B49" s="2">
        <v>41730</v>
      </c>
      <c r="C49" s="7">
        <v>47.6</v>
      </c>
      <c r="D49" s="7">
        <f t="shared" si="1"/>
        <v>-8.7999999999999972</v>
      </c>
      <c r="E49" s="7">
        <f t="shared" si="2"/>
        <v>49.183333333333344</v>
      </c>
    </row>
    <row r="50" spans="2:5" x14ac:dyDescent="0.25">
      <c r="B50" s="2">
        <v>41760</v>
      </c>
      <c r="C50" s="7">
        <v>47.5</v>
      </c>
      <c r="D50" s="7">
        <f t="shared" si="1"/>
        <v>-0.10000000000000142</v>
      </c>
      <c r="E50" s="7">
        <f t="shared" si="2"/>
        <v>49.050000000000004</v>
      </c>
    </row>
    <row r="51" spans="2:5" x14ac:dyDescent="0.25">
      <c r="B51" s="2">
        <v>41791</v>
      </c>
      <c r="C51" s="7">
        <v>39.700000000000003</v>
      </c>
      <c r="D51" s="7">
        <f t="shared" si="1"/>
        <v>-7.7999999999999972</v>
      </c>
      <c r="E51" s="7">
        <f t="shared" si="2"/>
        <v>48.35</v>
      </c>
    </row>
    <row r="52" spans="2:5" x14ac:dyDescent="0.25">
      <c r="B52" s="2">
        <v>41821</v>
      </c>
      <c r="C52" s="7">
        <v>45.4</v>
      </c>
      <c r="D52" s="7">
        <f t="shared" si="1"/>
        <v>5.6999999999999957</v>
      </c>
      <c r="E52" s="7">
        <f t="shared" si="2"/>
        <v>48.516666666666673</v>
      </c>
    </row>
    <row r="53" spans="2:5" x14ac:dyDescent="0.25">
      <c r="B53" s="2">
        <v>41852</v>
      </c>
      <c r="C53" s="7">
        <v>53.6</v>
      </c>
      <c r="D53" s="7">
        <f t="shared" si="1"/>
        <v>8.2000000000000028</v>
      </c>
      <c r="E53" s="7">
        <f t="shared" si="2"/>
        <v>48.691666666666663</v>
      </c>
    </row>
    <row r="54" spans="2:5" x14ac:dyDescent="0.25">
      <c r="B54" s="2">
        <v>41883</v>
      </c>
      <c r="C54" s="7">
        <v>48.4</v>
      </c>
      <c r="D54" s="7">
        <f t="shared" si="1"/>
        <v>-5.2000000000000028</v>
      </c>
      <c r="E54" s="7">
        <f t="shared" si="2"/>
        <v>48.483333333333327</v>
      </c>
    </row>
    <row r="55" spans="2:5" x14ac:dyDescent="0.25">
      <c r="B55" s="2">
        <v>41913</v>
      </c>
      <c r="C55" s="7">
        <v>52.9</v>
      </c>
      <c r="D55" s="7">
        <f t="shared" si="1"/>
        <v>4.5</v>
      </c>
      <c r="E55" s="7">
        <f t="shared" si="2"/>
        <v>48.550000000000004</v>
      </c>
    </row>
    <row r="56" spans="2:5" x14ac:dyDescent="0.25">
      <c r="B56" s="2">
        <v>41944</v>
      </c>
      <c r="C56" s="7">
        <v>46.7</v>
      </c>
      <c r="D56" s="7">
        <f t="shared" si="1"/>
        <v>-6.1999999999999957</v>
      </c>
      <c r="E56" s="7">
        <f t="shared" si="2"/>
        <v>48.016666666666673</v>
      </c>
    </row>
    <row r="57" spans="2:5" x14ac:dyDescent="0.25">
      <c r="B57" s="2">
        <v>41974</v>
      </c>
      <c r="C57" s="7">
        <v>49.6</v>
      </c>
      <c r="D57" s="7">
        <f t="shared" si="1"/>
        <v>2.8999999999999986</v>
      </c>
      <c r="E57" s="7">
        <f t="shared" si="2"/>
        <v>48.683333333333337</v>
      </c>
    </row>
    <row r="58" spans="2:5" x14ac:dyDescent="0.25">
      <c r="B58" s="2">
        <v>42005</v>
      </c>
      <c r="C58" s="7">
        <v>49.2</v>
      </c>
      <c r="D58" s="7">
        <f t="shared" si="1"/>
        <v>-0.39999999999999858</v>
      </c>
      <c r="E58" s="7">
        <f t="shared" si="2"/>
        <v>49.15</v>
      </c>
    </row>
    <row r="59" spans="2:5" x14ac:dyDescent="0.25">
      <c r="B59" s="2">
        <v>42036</v>
      </c>
      <c r="C59" s="7">
        <v>61.7</v>
      </c>
      <c r="D59" s="7">
        <f t="shared" si="1"/>
        <v>12.5</v>
      </c>
      <c r="E59" s="7">
        <f t="shared" si="2"/>
        <v>49.891666666666673</v>
      </c>
    </row>
    <row r="60" spans="2:5" x14ac:dyDescent="0.25">
      <c r="B60" s="2">
        <v>42064</v>
      </c>
      <c r="C60" s="7">
        <v>58.7</v>
      </c>
      <c r="D60" s="7">
        <f t="shared" si="1"/>
        <v>-3</v>
      </c>
      <c r="E60" s="7">
        <f t="shared" si="2"/>
        <v>50.083333333333336</v>
      </c>
    </row>
    <row r="61" spans="2:5" x14ac:dyDescent="0.25">
      <c r="B61" s="2">
        <v>42095</v>
      </c>
      <c r="C61" s="7">
        <v>58.4</v>
      </c>
      <c r="D61" s="7">
        <f t="shared" si="1"/>
        <v>-0.30000000000000426</v>
      </c>
      <c r="E61" s="7">
        <f t="shared" si="2"/>
        <v>50.983333333333327</v>
      </c>
    </row>
    <row r="62" spans="2:5" x14ac:dyDescent="0.25">
      <c r="B62" s="2">
        <v>42125</v>
      </c>
      <c r="C62" s="7">
        <v>55.8</v>
      </c>
      <c r="D62" s="7">
        <f t="shared" si="1"/>
        <v>-2.6000000000000014</v>
      </c>
      <c r="E62" s="7">
        <f t="shared" si="2"/>
        <v>51.67499999999999</v>
      </c>
    </row>
    <row r="63" spans="2:5" x14ac:dyDescent="0.25">
      <c r="B63" s="2">
        <v>42156</v>
      </c>
      <c r="C63" s="7">
        <v>56.7</v>
      </c>
      <c r="D63" s="7">
        <f t="shared" si="1"/>
        <v>0.90000000000000568</v>
      </c>
      <c r="E63" s="7">
        <f t="shared" si="2"/>
        <v>53.091666666666669</v>
      </c>
    </row>
    <row r="64" spans="2:5" x14ac:dyDescent="0.25">
      <c r="B64" s="2">
        <v>42186</v>
      </c>
      <c r="C64" s="7">
        <v>49.6</v>
      </c>
      <c r="D64" s="7">
        <f t="shared" si="1"/>
        <v>-7.1000000000000014</v>
      </c>
      <c r="E64" s="7">
        <f t="shared" si="2"/>
        <v>53.44166666666667</v>
      </c>
    </row>
    <row r="65" spans="2:5" x14ac:dyDescent="0.25">
      <c r="B65" s="2">
        <v>42217</v>
      </c>
      <c r="C65" s="7">
        <v>49.5</v>
      </c>
      <c r="D65" s="7">
        <f t="shared" si="1"/>
        <v>-0.10000000000000142</v>
      </c>
      <c r="E65" s="7">
        <f t="shared" si="2"/>
        <v>53.1</v>
      </c>
    </row>
    <row r="66" spans="2:5" x14ac:dyDescent="0.25">
      <c r="B66" s="2">
        <v>42248</v>
      </c>
      <c r="C66" s="7">
        <v>52.7</v>
      </c>
      <c r="D66" s="7">
        <f t="shared" si="1"/>
        <v>3.2000000000000028</v>
      </c>
      <c r="E66" s="7">
        <f t="shared" ref="E66:E97" si="3">IF(ROW(A66)&lt;13,"",AVERAGEIFS($C$2:$C$5000,$B$2:$B$5000,"&gt;"&amp;EDATE(B66,-12),$B$2:$B$5000,"&lt;="&amp;B66))</f>
        <v>53.458333333333336</v>
      </c>
    </row>
    <row r="67" spans="2:5" x14ac:dyDescent="0.25">
      <c r="B67" s="2">
        <v>42278</v>
      </c>
      <c r="C67" s="7">
        <v>47.1</v>
      </c>
      <c r="D67" s="7">
        <f t="shared" si="1"/>
        <v>-5.6000000000000014</v>
      </c>
      <c r="E67" s="7">
        <f t="shared" si="3"/>
        <v>52.975000000000001</v>
      </c>
    </row>
    <row r="68" spans="2:5" x14ac:dyDescent="0.25">
      <c r="B68" s="2">
        <v>42309</v>
      </c>
      <c r="C68" s="7">
        <v>51.1</v>
      </c>
      <c r="D68" s="7">
        <f t="shared" ref="D68:D115" si="4">C68-C67</f>
        <v>4</v>
      </c>
      <c r="E68" s="7">
        <f t="shared" si="3"/>
        <v>53.341666666666669</v>
      </c>
    </row>
    <row r="69" spans="2:5" x14ac:dyDescent="0.25">
      <c r="B69" s="2">
        <v>42339</v>
      </c>
      <c r="C69" s="7">
        <v>44.1</v>
      </c>
      <c r="D69" s="7">
        <f t="shared" si="4"/>
        <v>-7</v>
      </c>
      <c r="E69" s="7">
        <f t="shared" si="3"/>
        <v>52.883333333333333</v>
      </c>
    </row>
    <row r="70" spans="2:5" x14ac:dyDescent="0.25">
      <c r="B70" s="2">
        <v>42370</v>
      </c>
      <c r="C70" s="7">
        <v>44.7</v>
      </c>
      <c r="D70" s="7">
        <f t="shared" si="4"/>
        <v>0.60000000000000142</v>
      </c>
      <c r="E70" s="7">
        <f t="shared" si="3"/>
        <v>52.508333333333347</v>
      </c>
    </row>
    <row r="71" spans="2:5" x14ac:dyDescent="0.25">
      <c r="B71" s="2">
        <v>42401</v>
      </c>
      <c r="C71" s="7">
        <v>55.4</v>
      </c>
      <c r="D71" s="7">
        <f t="shared" si="4"/>
        <v>10.699999999999996</v>
      </c>
      <c r="E71" s="7">
        <f t="shared" si="3"/>
        <v>51.983333333333341</v>
      </c>
    </row>
    <row r="72" spans="2:5" x14ac:dyDescent="0.25">
      <c r="B72" s="2">
        <v>42430</v>
      </c>
      <c r="C72" s="7">
        <v>54</v>
      </c>
      <c r="D72" s="7">
        <f t="shared" si="4"/>
        <v>-1.3999999999999986</v>
      </c>
      <c r="E72" s="7">
        <f t="shared" si="3"/>
        <v>51.591666666666669</v>
      </c>
    </row>
    <row r="73" spans="2:5" x14ac:dyDescent="0.25">
      <c r="B73" s="2">
        <v>42461</v>
      </c>
      <c r="C73" s="7">
        <v>47.9</v>
      </c>
      <c r="D73" s="7">
        <f t="shared" si="4"/>
        <v>-6.1000000000000014</v>
      </c>
      <c r="E73" s="7">
        <f t="shared" si="3"/>
        <v>50.716666666666669</v>
      </c>
    </row>
    <row r="74" spans="2:5" x14ac:dyDescent="0.25">
      <c r="B74" s="2">
        <v>42491</v>
      </c>
      <c r="C74" s="7">
        <v>46.6</v>
      </c>
      <c r="D74" s="7">
        <f t="shared" si="4"/>
        <v>-1.2999999999999972</v>
      </c>
      <c r="E74" s="7">
        <f t="shared" si="3"/>
        <v>49.949999999999996</v>
      </c>
    </row>
    <row r="75" spans="2:5" x14ac:dyDescent="0.25">
      <c r="B75" s="2">
        <v>42522</v>
      </c>
      <c r="C75" s="7">
        <v>50.7</v>
      </c>
      <c r="D75" s="7">
        <f t="shared" si="4"/>
        <v>4.1000000000000014</v>
      </c>
      <c r="E75" s="7">
        <f t="shared" si="3"/>
        <v>49.449999999999996</v>
      </c>
    </row>
    <row r="76" spans="2:5" x14ac:dyDescent="0.25">
      <c r="B76" s="2">
        <v>42552</v>
      </c>
      <c r="C76" s="7">
        <v>45.8</v>
      </c>
      <c r="D76" s="7">
        <f t="shared" si="4"/>
        <v>-4.9000000000000057</v>
      </c>
      <c r="E76" s="7">
        <f t="shared" si="3"/>
        <v>49.133333333333326</v>
      </c>
    </row>
    <row r="77" spans="2:5" x14ac:dyDescent="0.25">
      <c r="B77" s="2">
        <v>42583</v>
      </c>
      <c r="C77" s="7">
        <v>55.7</v>
      </c>
      <c r="D77" s="7">
        <f t="shared" si="4"/>
        <v>9.9000000000000057</v>
      </c>
      <c r="E77" s="7">
        <f t="shared" si="3"/>
        <v>49.65</v>
      </c>
    </row>
    <row r="78" spans="2:5" x14ac:dyDescent="0.25">
      <c r="B78" s="2">
        <v>42614</v>
      </c>
      <c r="C78" s="7">
        <v>47.9</v>
      </c>
      <c r="D78" s="7">
        <f t="shared" si="4"/>
        <v>-7.8000000000000043</v>
      </c>
      <c r="E78" s="7">
        <f t="shared" si="3"/>
        <v>49.25</v>
      </c>
    </row>
    <row r="79" spans="2:5" x14ac:dyDescent="0.25">
      <c r="B79" s="2">
        <v>42644</v>
      </c>
      <c r="C79" s="7">
        <v>54.2</v>
      </c>
      <c r="D79" s="7">
        <f t="shared" si="4"/>
        <v>6.3000000000000043</v>
      </c>
      <c r="E79" s="7">
        <f t="shared" si="3"/>
        <v>49.841666666666669</v>
      </c>
    </row>
    <row r="80" spans="2:5" x14ac:dyDescent="0.25">
      <c r="B80" s="2">
        <v>42675</v>
      </c>
      <c r="C80" s="7">
        <v>49.1</v>
      </c>
      <c r="D80" s="7">
        <f t="shared" si="4"/>
        <v>-5.1000000000000014</v>
      </c>
      <c r="E80" s="7">
        <f t="shared" si="3"/>
        <v>49.675000000000004</v>
      </c>
    </row>
    <row r="81" spans="2:5" x14ac:dyDescent="0.25">
      <c r="B81" s="2">
        <v>42705</v>
      </c>
      <c r="C81" s="7">
        <v>46.1</v>
      </c>
      <c r="D81" s="7">
        <f t="shared" si="4"/>
        <v>-3</v>
      </c>
      <c r="E81" s="7">
        <f t="shared" si="3"/>
        <v>49.841666666666669</v>
      </c>
    </row>
    <row r="82" spans="2:5" x14ac:dyDescent="0.25">
      <c r="B82" s="2">
        <v>42736</v>
      </c>
      <c r="C82" s="7">
        <v>44.2</v>
      </c>
      <c r="D82" s="7">
        <f t="shared" si="4"/>
        <v>-1.8999999999999986</v>
      </c>
      <c r="E82" s="7">
        <f t="shared" si="3"/>
        <v>49.800000000000004</v>
      </c>
    </row>
    <row r="83" spans="2:5" x14ac:dyDescent="0.25">
      <c r="B83" s="2">
        <v>42767</v>
      </c>
      <c r="C83" s="7">
        <v>49.2</v>
      </c>
      <c r="D83" s="7">
        <f t="shared" si="4"/>
        <v>5</v>
      </c>
      <c r="E83" s="7">
        <f t="shared" si="3"/>
        <v>49.283333333333339</v>
      </c>
    </row>
    <row r="84" spans="2:5" x14ac:dyDescent="0.25">
      <c r="B84" s="2">
        <v>42795</v>
      </c>
      <c r="C84" s="7">
        <v>47.9</v>
      </c>
      <c r="D84" s="7">
        <f t="shared" si="4"/>
        <v>-1.3000000000000043</v>
      </c>
      <c r="E84" s="7">
        <f t="shared" si="3"/>
        <v>48.774999999999999</v>
      </c>
    </row>
    <row r="85" spans="2:5" x14ac:dyDescent="0.25">
      <c r="B85" s="2">
        <v>42826</v>
      </c>
      <c r="C85" s="7">
        <v>39.299999999999997</v>
      </c>
      <c r="D85" s="7">
        <f t="shared" si="4"/>
        <v>-8.6000000000000014</v>
      </c>
      <c r="E85" s="7">
        <f t="shared" si="3"/>
        <v>48.058333333333337</v>
      </c>
    </row>
    <row r="86" spans="2:5" x14ac:dyDescent="0.25">
      <c r="B86" s="2">
        <v>42856</v>
      </c>
      <c r="C86" s="7">
        <v>48.6</v>
      </c>
      <c r="D86" s="7">
        <f t="shared" si="4"/>
        <v>9.3000000000000043</v>
      </c>
      <c r="E86" s="7">
        <f t="shared" si="3"/>
        <v>48.225000000000001</v>
      </c>
    </row>
    <row r="87" spans="2:5" x14ac:dyDescent="0.25">
      <c r="B87" s="2">
        <v>42887</v>
      </c>
      <c r="C87" s="7">
        <v>43.6</v>
      </c>
      <c r="D87" s="7">
        <f t="shared" si="4"/>
        <v>-5</v>
      </c>
      <c r="E87" s="7">
        <f t="shared" si="3"/>
        <v>47.633333333333333</v>
      </c>
    </row>
    <row r="88" spans="2:5" x14ac:dyDescent="0.25">
      <c r="B88" s="2">
        <v>42917</v>
      </c>
      <c r="C88" s="7">
        <v>45.8</v>
      </c>
      <c r="D88" s="7">
        <f t="shared" si="4"/>
        <v>2.1999999999999957</v>
      </c>
      <c r="E88" s="7">
        <f t="shared" si="3"/>
        <v>47.633333333333326</v>
      </c>
    </row>
    <row r="89" spans="2:5" x14ac:dyDescent="0.25">
      <c r="B89" s="2">
        <v>42948</v>
      </c>
      <c r="C89" s="7">
        <v>53.8</v>
      </c>
      <c r="D89" s="7">
        <f t="shared" si="4"/>
        <v>8</v>
      </c>
      <c r="E89" s="7">
        <f t="shared" si="3"/>
        <v>47.474999999999994</v>
      </c>
    </row>
    <row r="90" spans="2:5" x14ac:dyDescent="0.25">
      <c r="B90" s="2">
        <v>42979</v>
      </c>
      <c r="C90" s="7">
        <v>33.1</v>
      </c>
      <c r="D90" s="7">
        <f t="shared" si="4"/>
        <v>-20.699999999999996</v>
      </c>
      <c r="E90" s="7">
        <f t="shared" si="3"/>
        <v>46.241666666666674</v>
      </c>
    </row>
    <row r="91" spans="2:5" x14ac:dyDescent="0.25">
      <c r="B91" s="2">
        <v>43009</v>
      </c>
      <c r="C91" s="7">
        <v>48.1</v>
      </c>
      <c r="D91" s="7">
        <f t="shared" si="4"/>
        <v>15</v>
      </c>
      <c r="E91" s="7">
        <f t="shared" si="3"/>
        <v>45.733333333333341</v>
      </c>
    </row>
    <row r="92" spans="2:5" x14ac:dyDescent="0.25">
      <c r="B92" s="2">
        <v>43040</v>
      </c>
      <c r="C92" s="7">
        <v>53.5</v>
      </c>
      <c r="D92" s="7">
        <f t="shared" si="4"/>
        <v>5.3999999999999986</v>
      </c>
      <c r="E92" s="7">
        <f t="shared" si="3"/>
        <v>46.1</v>
      </c>
    </row>
    <row r="93" spans="2:5" x14ac:dyDescent="0.25">
      <c r="B93" s="2">
        <v>43070</v>
      </c>
      <c r="C93" s="7">
        <v>53.6</v>
      </c>
      <c r="D93" s="7">
        <f t="shared" si="4"/>
        <v>0.10000000000000142</v>
      </c>
      <c r="E93" s="7">
        <f t="shared" si="3"/>
        <v>46.725000000000001</v>
      </c>
    </row>
    <row r="94" spans="2:5" x14ac:dyDescent="0.25">
      <c r="B94" s="2">
        <v>43101</v>
      </c>
      <c r="C94" s="7">
        <v>58.5</v>
      </c>
      <c r="D94" s="7">
        <f t="shared" si="4"/>
        <v>4.8999999999999986</v>
      </c>
      <c r="E94" s="7">
        <f t="shared" si="3"/>
        <v>47.916666666666664</v>
      </c>
    </row>
    <row r="95" spans="2:5" x14ac:dyDescent="0.25">
      <c r="B95" s="2">
        <v>43132</v>
      </c>
      <c r="C95" s="7">
        <v>50.7</v>
      </c>
      <c r="D95" s="7">
        <f t="shared" si="4"/>
        <v>-7.7999999999999972</v>
      </c>
      <c r="E95" s="7">
        <f t="shared" si="3"/>
        <v>48.041666666666679</v>
      </c>
    </row>
    <row r="96" spans="2:5" x14ac:dyDescent="0.25">
      <c r="B96" s="2">
        <v>43160</v>
      </c>
      <c r="C96" s="7">
        <v>50</v>
      </c>
      <c r="D96" s="7">
        <f t="shared" si="4"/>
        <v>-0.70000000000000284</v>
      </c>
      <c r="E96" s="7">
        <f t="shared" si="3"/>
        <v>48.216666666666676</v>
      </c>
    </row>
    <row r="97" spans="2:5" x14ac:dyDescent="0.25">
      <c r="B97" s="2">
        <v>43191</v>
      </c>
      <c r="C97" s="7">
        <v>56.8</v>
      </c>
      <c r="D97" s="7">
        <f t="shared" si="4"/>
        <v>6.7999999999999972</v>
      </c>
      <c r="E97" s="7">
        <f t="shared" si="3"/>
        <v>49.67499999999999</v>
      </c>
    </row>
    <row r="98" spans="2:5" x14ac:dyDescent="0.25">
      <c r="B98" s="2">
        <v>43221</v>
      </c>
      <c r="C98" s="7">
        <v>53.3</v>
      </c>
      <c r="D98" s="7">
        <f t="shared" si="4"/>
        <v>-3.5</v>
      </c>
      <c r="E98" s="7">
        <f t="shared" ref="E98:E115" si="5">IF(ROW(A98)&lt;13,"",AVERAGEIFS($C$2:$C$5000,$B$2:$B$5000,"&gt;"&amp;EDATE(B98,-12),$B$2:$B$5000,"&lt;="&amp;B98))</f>
        <v>50.066666666666663</v>
      </c>
    </row>
    <row r="99" spans="2:5" x14ac:dyDescent="0.25">
      <c r="B99" s="2">
        <v>43252</v>
      </c>
      <c r="C99" s="7">
        <v>61.1</v>
      </c>
      <c r="D99" s="7">
        <f t="shared" si="4"/>
        <v>7.8000000000000043</v>
      </c>
      <c r="E99" s="7">
        <f t="shared" si="5"/>
        <v>51.524999999999999</v>
      </c>
    </row>
    <row r="100" spans="2:5" x14ac:dyDescent="0.25">
      <c r="B100" s="2">
        <v>43282</v>
      </c>
      <c r="C100" s="7">
        <v>59.1</v>
      </c>
      <c r="D100" s="7">
        <f t="shared" si="4"/>
        <v>-2</v>
      </c>
      <c r="E100" s="7">
        <f t="shared" si="5"/>
        <v>52.633333333333333</v>
      </c>
    </row>
    <row r="101" spans="2:5" x14ac:dyDescent="0.25">
      <c r="B101" s="2">
        <v>43313</v>
      </c>
      <c r="C101" s="7">
        <v>57.8</v>
      </c>
      <c r="D101" s="7">
        <f t="shared" si="4"/>
        <v>-1.3000000000000043</v>
      </c>
      <c r="E101" s="7">
        <f t="shared" si="5"/>
        <v>52.966666666666669</v>
      </c>
    </row>
    <row r="102" spans="2:5" x14ac:dyDescent="0.25">
      <c r="B102" s="2">
        <v>43344</v>
      </c>
      <c r="C102" s="7">
        <v>50.4</v>
      </c>
      <c r="D102" s="7">
        <f t="shared" si="4"/>
        <v>-7.3999999999999986</v>
      </c>
      <c r="E102" s="7">
        <f t="shared" si="5"/>
        <v>54.408333333333331</v>
      </c>
    </row>
    <row r="103" spans="2:5" x14ac:dyDescent="0.25">
      <c r="B103" s="2">
        <v>43374</v>
      </c>
      <c r="C103" s="7">
        <v>53.2</v>
      </c>
      <c r="D103" s="7">
        <f t="shared" si="4"/>
        <v>2.8000000000000043</v>
      </c>
      <c r="E103" s="7">
        <f t="shared" si="5"/>
        <v>54.833333333333343</v>
      </c>
    </row>
    <row r="104" spans="2:5" x14ac:dyDescent="0.25">
      <c r="B104" s="2">
        <v>43405</v>
      </c>
      <c r="C104" s="7">
        <v>54.2</v>
      </c>
      <c r="D104" s="7">
        <f t="shared" si="4"/>
        <v>1</v>
      </c>
      <c r="E104" s="7">
        <f t="shared" si="5"/>
        <v>54.89166666666668</v>
      </c>
    </row>
    <row r="105" spans="2:5" x14ac:dyDescent="0.25">
      <c r="B105" s="2">
        <v>43435</v>
      </c>
      <c r="C105" s="7">
        <v>47.3</v>
      </c>
      <c r="D105" s="7">
        <f t="shared" si="4"/>
        <v>-6.9000000000000057</v>
      </c>
      <c r="E105" s="7">
        <f t="shared" si="5"/>
        <v>54.366666666666674</v>
      </c>
    </row>
    <row r="106" spans="2:5" x14ac:dyDescent="0.25">
      <c r="B106" s="2">
        <v>43466</v>
      </c>
      <c r="C106" s="7">
        <v>54.4</v>
      </c>
      <c r="D106" s="7">
        <f t="shared" si="4"/>
        <v>7.1000000000000014</v>
      </c>
      <c r="E106" s="7">
        <f t="shared" si="5"/>
        <v>54.024999999999999</v>
      </c>
    </row>
    <row r="107" spans="2:5" x14ac:dyDescent="0.25">
      <c r="B107" s="2">
        <v>43497</v>
      </c>
      <c r="C107" s="7">
        <v>51.4</v>
      </c>
      <c r="D107" s="7">
        <f t="shared" si="4"/>
        <v>-3</v>
      </c>
      <c r="E107" s="7">
        <f t="shared" si="5"/>
        <v>54.083333333333321</v>
      </c>
    </row>
    <row r="108" spans="2:5" x14ac:dyDescent="0.25">
      <c r="B108" s="2">
        <v>43525</v>
      </c>
      <c r="C108" s="7">
        <v>52.9</v>
      </c>
      <c r="D108" s="7">
        <f t="shared" si="4"/>
        <v>1.5</v>
      </c>
      <c r="E108" s="7">
        <f t="shared" si="5"/>
        <v>54.324999999999989</v>
      </c>
    </row>
    <row r="109" spans="2:5" x14ac:dyDescent="0.25">
      <c r="B109" s="2">
        <v>43556</v>
      </c>
      <c r="C109" s="7">
        <v>49.6</v>
      </c>
      <c r="D109" s="7">
        <f t="shared" si="4"/>
        <v>-3.2999999999999972</v>
      </c>
      <c r="E109" s="7">
        <f t="shared" si="5"/>
        <v>53.724999999999994</v>
      </c>
    </row>
    <row r="110" spans="2:5" x14ac:dyDescent="0.25">
      <c r="B110" s="2">
        <v>43586</v>
      </c>
      <c r="C110" s="7">
        <v>49.6</v>
      </c>
      <c r="D110" s="7">
        <f t="shared" si="4"/>
        <v>0</v>
      </c>
      <c r="E110" s="7">
        <f t="shared" si="5"/>
        <v>53.416666666666664</v>
      </c>
    </row>
    <row r="111" spans="2:5" x14ac:dyDescent="0.25">
      <c r="B111" s="2">
        <v>43617</v>
      </c>
      <c r="C111" s="7">
        <v>44.3</v>
      </c>
      <c r="D111" s="7">
        <f t="shared" si="4"/>
        <v>-5.3000000000000043</v>
      </c>
      <c r="E111" s="7">
        <f t="shared" si="5"/>
        <v>52.016666666666659</v>
      </c>
    </row>
    <row r="112" spans="2:5" x14ac:dyDescent="0.25">
      <c r="B112" s="2">
        <v>43647</v>
      </c>
      <c r="C112" s="7">
        <v>42.2</v>
      </c>
      <c r="D112" s="7">
        <f t="shared" si="4"/>
        <v>-2.0999999999999943</v>
      </c>
      <c r="E112" s="7">
        <f t="shared" si="5"/>
        <v>50.608333333333327</v>
      </c>
    </row>
    <row r="113" spans="2:5" x14ac:dyDescent="0.25">
      <c r="B113" s="2">
        <v>43678</v>
      </c>
      <c r="C113" s="7">
        <v>46</v>
      </c>
      <c r="D113" s="7">
        <f t="shared" si="4"/>
        <v>3.7999999999999972</v>
      </c>
      <c r="E113" s="7">
        <f t="shared" si="5"/>
        <v>49.625</v>
      </c>
    </row>
    <row r="114" spans="2:5" x14ac:dyDescent="0.25">
      <c r="B114" s="2">
        <v>43709</v>
      </c>
      <c r="C114" s="7">
        <v>43.8</v>
      </c>
      <c r="D114" s="7">
        <f t="shared" si="4"/>
        <v>-2.2000000000000028</v>
      </c>
      <c r="E114" s="7">
        <f t="shared" si="5"/>
        <v>49.074999999999996</v>
      </c>
    </row>
    <row r="115" spans="2:5" x14ac:dyDescent="0.25">
      <c r="B115" s="2">
        <v>43739</v>
      </c>
      <c r="C115" s="7">
        <v>48.4</v>
      </c>
      <c r="D115" s="7">
        <f t="shared" si="4"/>
        <v>4.6000000000000014</v>
      </c>
      <c r="E115" s="7">
        <f t="shared" si="5"/>
        <v>48.675000000000004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8BFD8-04DB-4B3C-B5FD-3A580DFE7CB2}">
  <sheetPr codeName="Sheet36"/>
  <dimension ref="A1:G34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42826</v>
      </c>
      <c r="C2" s="7">
        <v>48.7</v>
      </c>
      <c r="E2" s="7" t="str">
        <f t="shared" ref="E2:E33" si="0">IF(ROW(A2)&lt;13,"",AVERAGEIFS($C$2:$C$5000,$B$2:$B$5000,"&gt;"&amp;EDATE(B2,-12),$B$2:$B$5000,"&lt;="&amp;B2))</f>
        <v/>
      </c>
      <c r="F2" s="13">
        <f>INDEX(Qatar[% Change],ROWS(Qatar[% Change]),1)</f>
        <v>1.1000000000000014</v>
      </c>
      <c r="G2" s="44">
        <f>INDEX(Qatar[12 Mth Rolling Avg.],ROWS(Qatar[12 Mth Rolling Avg.]),1)</f>
        <v>48.241666666666667</v>
      </c>
    </row>
    <row r="3" spans="1:7" x14ac:dyDescent="0.25">
      <c r="A3" t="s">
        <v>36</v>
      </c>
      <c r="B3" s="2">
        <v>42856</v>
      </c>
      <c r="C3" s="7">
        <v>52.1</v>
      </c>
      <c r="D3" s="7">
        <f>C3-C2</f>
        <v>3.3999999999999986</v>
      </c>
      <c r="E3" s="7" t="str">
        <f t="shared" si="0"/>
        <v/>
      </c>
    </row>
    <row r="4" spans="1:7" x14ac:dyDescent="0.25">
      <c r="A4" t="s">
        <v>36</v>
      </c>
      <c r="B4" s="2">
        <v>42887</v>
      </c>
      <c r="C4" s="7">
        <v>47.5</v>
      </c>
      <c r="D4" s="7">
        <f t="shared" ref="D4:D33" si="1">C4-C3</f>
        <v>-4.6000000000000014</v>
      </c>
      <c r="E4" s="7" t="str">
        <f t="shared" si="0"/>
        <v/>
      </c>
    </row>
    <row r="5" spans="1:7" x14ac:dyDescent="0.25">
      <c r="A5" t="s">
        <v>36</v>
      </c>
      <c r="B5" s="2">
        <v>42917</v>
      </c>
      <c r="C5" s="7">
        <v>49.3</v>
      </c>
      <c r="D5" s="7">
        <f t="shared" si="1"/>
        <v>1.7999999999999972</v>
      </c>
      <c r="E5" s="7" t="str">
        <f t="shared" si="0"/>
        <v/>
      </c>
    </row>
    <row r="6" spans="1:7" x14ac:dyDescent="0.25">
      <c r="A6" t="s">
        <v>36</v>
      </c>
      <c r="B6" s="2">
        <v>42948</v>
      </c>
      <c r="C6" s="7">
        <v>50.1</v>
      </c>
      <c r="D6" s="7">
        <f t="shared" si="1"/>
        <v>0.80000000000000426</v>
      </c>
      <c r="E6" s="7" t="str">
        <f t="shared" si="0"/>
        <v/>
      </c>
    </row>
    <row r="7" spans="1:7" x14ac:dyDescent="0.25">
      <c r="A7" t="s">
        <v>36</v>
      </c>
      <c r="B7" s="2">
        <v>42979</v>
      </c>
      <c r="C7" s="7">
        <v>52.7</v>
      </c>
      <c r="D7" s="7">
        <f t="shared" si="1"/>
        <v>2.6000000000000014</v>
      </c>
      <c r="E7" s="7" t="str">
        <f t="shared" si="0"/>
        <v/>
      </c>
    </row>
    <row r="8" spans="1:7" x14ac:dyDescent="0.25">
      <c r="A8" t="s">
        <v>36</v>
      </c>
      <c r="B8" s="2">
        <v>44154</v>
      </c>
      <c r="C8" s="7">
        <v>48.3</v>
      </c>
      <c r="D8" s="7">
        <f t="shared" si="1"/>
        <v>-4.4000000000000057</v>
      </c>
      <c r="E8" s="7" t="str">
        <f t="shared" si="0"/>
        <v/>
      </c>
    </row>
    <row r="9" spans="1:7" x14ac:dyDescent="0.25">
      <c r="B9" s="2">
        <v>43040</v>
      </c>
      <c r="C9" s="7">
        <v>52.7</v>
      </c>
      <c r="D9" s="7">
        <f t="shared" si="1"/>
        <v>4.4000000000000057</v>
      </c>
      <c r="E9" s="7" t="str">
        <f t="shared" si="0"/>
        <v/>
      </c>
    </row>
    <row r="10" spans="1:7" x14ac:dyDescent="0.25">
      <c r="B10" s="2">
        <v>43070</v>
      </c>
      <c r="C10" s="7">
        <v>51.6</v>
      </c>
      <c r="D10" s="7">
        <f t="shared" si="1"/>
        <v>-1.1000000000000014</v>
      </c>
      <c r="E10" s="7" t="str">
        <f t="shared" si="0"/>
        <v/>
      </c>
    </row>
    <row r="11" spans="1:7" x14ac:dyDescent="0.25">
      <c r="B11" s="2">
        <v>43101</v>
      </c>
      <c r="C11" s="7">
        <v>51.3</v>
      </c>
      <c r="D11" s="7">
        <f t="shared" si="1"/>
        <v>-0.30000000000000426</v>
      </c>
      <c r="E11" s="7" t="str">
        <f t="shared" si="0"/>
        <v/>
      </c>
    </row>
    <row r="12" spans="1:7" x14ac:dyDescent="0.25">
      <c r="B12" s="2">
        <v>43132</v>
      </c>
      <c r="C12" s="7">
        <v>52.8</v>
      </c>
      <c r="D12" s="7">
        <f t="shared" si="1"/>
        <v>1.5</v>
      </c>
      <c r="E12" s="7" t="str">
        <f t="shared" si="0"/>
        <v/>
      </c>
    </row>
    <row r="13" spans="1:7" x14ac:dyDescent="0.25">
      <c r="B13" s="2">
        <v>43160</v>
      </c>
      <c r="C13" s="7">
        <v>52.5</v>
      </c>
      <c r="D13" s="7">
        <f t="shared" si="1"/>
        <v>-0.29999999999999716</v>
      </c>
      <c r="E13" s="7">
        <f t="shared" si="0"/>
        <v>51.027272727272731</v>
      </c>
    </row>
    <row r="14" spans="1:7" x14ac:dyDescent="0.25">
      <c r="B14" s="2">
        <v>43191</v>
      </c>
      <c r="C14" s="7">
        <v>51</v>
      </c>
      <c r="D14" s="7">
        <f t="shared" si="1"/>
        <v>-1.5</v>
      </c>
      <c r="E14" s="7">
        <f t="shared" si="0"/>
        <v>51.236363636363642</v>
      </c>
    </row>
    <row r="15" spans="1:7" x14ac:dyDescent="0.25">
      <c r="B15" s="2">
        <v>43221</v>
      </c>
      <c r="C15" s="7">
        <v>52.4</v>
      </c>
      <c r="D15" s="7">
        <f t="shared" si="1"/>
        <v>1.3999999999999986</v>
      </c>
      <c r="E15" s="7">
        <f t="shared" si="0"/>
        <v>51.263636363636373</v>
      </c>
    </row>
    <row r="16" spans="1:7" x14ac:dyDescent="0.25">
      <c r="B16" s="2">
        <v>43252</v>
      </c>
      <c r="C16" s="7">
        <v>51.8</v>
      </c>
      <c r="D16" s="7">
        <f t="shared" si="1"/>
        <v>-0.60000000000000142</v>
      </c>
      <c r="E16" s="7">
        <f t="shared" si="0"/>
        <v>51.654545454545456</v>
      </c>
    </row>
    <row r="17" spans="2:5" x14ac:dyDescent="0.25">
      <c r="B17" s="2">
        <v>43282</v>
      </c>
      <c r="C17" s="7">
        <v>52</v>
      </c>
      <c r="D17" s="7">
        <f t="shared" si="1"/>
        <v>0.20000000000000284</v>
      </c>
      <c r="E17" s="7">
        <f t="shared" si="0"/>
        <v>51.9</v>
      </c>
    </row>
    <row r="18" spans="2:5" x14ac:dyDescent="0.25">
      <c r="B18" s="2">
        <v>43313</v>
      </c>
      <c r="C18" s="7">
        <v>50.4</v>
      </c>
      <c r="D18" s="7">
        <f t="shared" si="1"/>
        <v>-1.6000000000000014</v>
      </c>
      <c r="E18" s="7">
        <f t="shared" si="0"/>
        <v>51.927272727272722</v>
      </c>
    </row>
    <row r="19" spans="2:5" x14ac:dyDescent="0.25">
      <c r="B19" s="2">
        <v>43344</v>
      </c>
      <c r="C19" s="7">
        <v>47.6</v>
      </c>
      <c r="D19" s="7">
        <f t="shared" si="1"/>
        <v>-2.7999999999999972</v>
      </c>
      <c r="E19" s="7">
        <f t="shared" si="0"/>
        <v>51.463636363636368</v>
      </c>
    </row>
    <row r="20" spans="2:5" x14ac:dyDescent="0.25">
      <c r="B20" s="2">
        <v>43374</v>
      </c>
      <c r="C20" s="7">
        <v>48</v>
      </c>
      <c r="D20" s="7">
        <f t="shared" si="1"/>
        <v>0.39999999999999858</v>
      </c>
      <c r="E20" s="7">
        <f t="shared" si="0"/>
        <v>51.175000000000004</v>
      </c>
    </row>
    <row r="21" spans="2:5" x14ac:dyDescent="0.25">
      <c r="B21" s="2">
        <v>43405</v>
      </c>
      <c r="C21" s="7">
        <v>47.5</v>
      </c>
      <c r="D21" s="7">
        <f t="shared" si="1"/>
        <v>-0.5</v>
      </c>
      <c r="E21" s="7">
        <f t="shared" si="0"/>
        <v>50.741666666666667</v>
      </c>
    </row>
    <row r="22" spans="2:5" x14ac:dyDescent="0.25">
      <c r="B22" s="2">
        <v>43435</v>
      </c>
      <c r="C22" s="7">
        <v>50.1</v>
      </c>
      <c r="D22" s="7">
        <f t="shared" si="1"/>
        <v>2.6000000000000014</v>
      </c>
      <c r="E22" s="7">
        <f t="shared" si="0"/>
        <v>50.616666666666667</v>
      </c>
    </row>
    <row r="23" spans="2:5" x14ac:dyDescent="0.25">
      <c r="B23" s="2">
        <v>43466</v>
      </c>
      <c r="C23" s="7">
        <v>50.5</v>
      </c>
      <c r="D23" s="7">
        <f t="shared" si="1"/>
        <v>0.39999999999999858</v>
      </c>
      <c r="E23" s="7">
        <f t="shared" si="0"/>
        <v>50.550000000000004</v>
      </c>
    </row>
    <row r="24" spans="2:5" x14ac:dyDescent="0.25">
      <c r="B24" s="2">
        <v>43497</v>
      </c>
      <c r="C24" s="7">
        <v>48.5</v>
      </c>
      <c r="D24" s="7">
        <f t="shared" si="1"/>
        <v>-2</v>
      </c>
      <c r="E24" s="7">
        <f t="shared" si="0"/>
        <v>50.191666666666663</v>
      </c>
    </row>
    <row r="25" spans="2:5" x14ac:dyDescent="0.25">
      <c r="B25" s="2">
        <v>43525</v>
      </c>
      <c r="C25" s="7">
        <v>50.1</v>
      </c>
      <c r="D25" s="7">
        <f t="shared" si="1"/>
        <v>1.6000000000000014</v>
      </c>
      <c r="E25" s="7">
        <f t="shared" si="0"/>
        <v>49.991666666666667</v>
      </c>
    </row>
    <row r="26" spans="2:5" x14ac:dyDescent="0.25">
      <c r="B26" s="2">
        <v>43556</v>
      </c>
      <c r="C26" s="7">
        <v>48.9</v>
      </c>
      <c r="D26" s="7">
        <f t="shared" si="1"/>
        <v>-1.2000000000000028</v>
      </c>
      <c r="E26" s="7">
        <f t="shared" si="0"/>
        <v>49.816666666666663</v>
      </c>
    </row>
    <row r="27" spans="2:5" x14ac:dyDescent="0.25">
      <c r="B27" s="2">
        <v>43586</v>
      </c>
      <c r="C27" s="7">
        <v>48.1</v>
      </c>
      <c r="D27" s="7">
        <f t="shared" si="1"/>
        <v>-0.79999999999999716</v>
      </c>
      <c r="E27" s="7">
        <f t="shared" si="0"/>
        <v>49.458333333333336</v>
      </c>
    </row>
    <row r="28" spans="2:5" x14ac:dyDescent="0.25">
      <c r="B28" s="2">
        <v>43617</v>
      </c>
      <c r="C28" s="7">
        <v>47.2</v>
      </c>
      <c r="D28" s="7">
        <f t="shared" si="1"/>
        <v>-0.89999999999999858</v>
      </c>
      <c r="E28" s="7">
        <f t="shared" si="0"/>
        <v>49.07500000000001</v>
      </c>
    </row>
    <row r="29" spans="2:5" x14ac:dyDescent="0.25">
      <c r="B29" s="2">
        <v>43647</v>
      </c>
      <c r="C29" s="7">
        <v>45.2</v>
      </c>
      <c r="D29" s="7">
        <f t="shared" si="1"/>
        <v>-2</v>
      </c>
      <c r="E29" s="7">
        <f t="shared" si="0"/>
        <v>48.508333333333347</v>
      </c>
    </row>
    <row r="30" spans="2:5" x14ac:dyDescent="0.25">
      <c r="B30" s="2">
        <v>43678</v>
      </c>
      <c r="C30" s="7">
        <v>46.4</v>
      </c>
      <c r="D30" s="7">
        <f t="shared" si="1"/>
        <v>1.1999999999999957</v>
      </c>
      <c r="E30" s="7">
        <f t="shared" si="0"/>
        <v>48.175000000000004</v>
      </c>
    </row>
    <row r="31" spans="2:5" x14ac:dyDescent="0.25">
      <c r="B31" s="2">
        <v>43709</v>
      </c>
      <c r="C31" s="7">
        <v>49</v>
      </c>
      <c r="D31" s="7">
        <f t="shared" si="1"/>
        <v>2.6000000000000014</v>
      </c>
      <c r="E31" s="7">
        <f t="shared" si="0"/>
        <v>48.291666666666664</v>
      </c>
    </row>
    <row r="32" spans="2:5" x14ac:dyDescent="0.25">
      <c r="B32" s="2">
        <v>43739</v>
      </c>
      <c r="C32" s="7">
        <v>47.3</v>
      </c>
      <c r="D32" s="7">
        <f t="shared" si="1"/>
        <v>-1.7000000000000028</v>
      </c>
      <c r="E32" s="7">
        <f t="shared" si="0"/>
        <v>48.233333333333327</v>
      </c>
    </row>
    <row r="33" spans="2:5" x14ac:dyDescent="0.25">
      <c r="B33" s="2">
        <v>43770</v>
      </c>
      <c r="C33" s="7">
        <v>48.3</v>
      </c>
      <c r="D33" s="7">
        <f t="shared" si="1"/>
        <v>1</v>
      </c>
      <c r="E33" s="7">
        <f t="shared" si="0"/>
        <v>48.29999999999999</v>
      </c>
    </row>
    <row r="34" spans="2:5" x14ac:dyDescent="0.25">
      <c r="B34" s="2">
        <v>43800</v>
      </c>
      <c r="C34" s="7">
        <v>49.4</v>
      </c>
      <c r="D34" s="7">
        <f>C34-C33</f>
        <v>1.1000000000000014</v>
      </c>
      <c r="E34" s="7">
        <f>IF(ROW(A34)&lt;13,"",AVERAGEIFS($C$2:$C$5000,$B$2:$B$5000,"&gt;"&amp;EDATE(B34,-12),$B$2:$B$5000,"&lt;="&amp;B34))</f>
        <v>48.241666666666667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DBF4-C76C-426C-A8C0-35D7A8067C7A}">
  <sheetPr codeName="Sheet37"/>
  <dimension ref="A1:G101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40787</v>
      </c>
      <c r="C2" s="7">
        <v>50</v>
      </c>
      <c r="E2" s="7" t="str">
        <f t="shared" ref="E2:E33" si="0">IF(ROW(A2)&lt;13,"",AVERAGEIFS($C$2:$C$5000,$B$2:$B$5000,"&gt;"&amp;EDATE(B2,-12),$B$2:$B$5000,"&lt;="&amp;B2))</f>
        <v/>
      </c>
      <c r="F2" s="13">
        <f>INDEX(Russia[% Change],ROWS(Russia[% Change]),1)</f>
        <v>1.8999999999999986</v>
      </c>
      <c r="G2" s="44">
        <f>INDEX(Russia[12 Mth Rolling Avg.],ROWS(Russia[12 Mth Rolling Avg.]),1)</f>
        <v>49.083333333333343</v>
      </c>
    </row>
    <row r="3" spans="1:7" x14ac:dyDescent="0.25">
      <c r="A3" t="s">
        <v>37</v>
      </c>
      <c r="B3" s="2">
        <v>40817</v>
      </c>
      <c r="C3" s="7">
        <v>50.4</v>
      </c>
      <c r="D3" s="7">
        <f>C3-C2</f>
        <v>0.39999999999999858</v>
      </c>
      <c r="E3" s="7" t="str">
        <f t="shared" si="0"/>
        <v/>
      </c>
    </row>
    <row r="4" spans="1:7" x14ac:dyDescent="0.25">
      <c r="A4" t="s">
        <v>37</v>
      </c>
      <c r="B4" s="2">
        <v>40848</v>
      </c>
      <c r="C4" s="7">
        <v>52.6</v>
      </c>
      <c r="D4" s="7">
        <f t="shared" ref="D4:D67" si="1">C4-C3</f>
        <v>2.2000000000000028</v>
      </c>
      <c r="E4" s="7" t="str">
        <f t="shared" si="0"/>
        <v/>
      </c>
    </row>
    <row r="5" spans="1:7" x14ac:dyDescent="0.25">
      <c r="A5" t="s">
        <v>37</v>
      </c>
      <c r="B5" s="2">
        <v>40878</v>
      </c>
      <c r="C5" s="7">
        <v>51.7</v>
      </c>
      <c r="D5" s="7">
        <f t="shared" si="1"/>
        <v>-0.89999999999999858</v>
      </c>
      <c r="E5" s="7" t="str">
        <f t="shared" si="0"/>
        <v/>
      </c>
    </row>
    <row r="6" spans="1:7" x14ac:dyDescent="0.25">
      <c r="A6" t="s">
        <v>37</v>
      </c>
      <c r="B6" s="2">
        <v>40909</v>
      </c>
      <c r="C6" s="7">
        <v>50.8</v>
      </c>
      <c r="D6" s="7">
        <f t="shared" si="1"/>
        <v>-0.90000000000000568</v>
      </c>
      <c r="E6" s="7" t="str">
        <f t="shared" si="0"/>
        <v/>
      </c>
    </row>
    <row r="7" spans="1:7" x14ac:dyDescent="0.25">
      <c r="A7" t="s">
        <v>37</v>
      </c>
      <c r="B7" s="2">
        <v>40940</v>
      </c>
      <c r="C7" s="7">
        <v>50.7</v>
      </c>
      <c r="D7" s="7">
        <f t="shared" si="1"/>
        <v>-9.9999999999994316E-2</v>
      </c>
      <c r="E7" s="7" t="str">
        <f t="shared" si="0"/>
        <v/>
      </c>
    </row>
    <row r="8" spans="1:7" x14ac:dyDescent="0.25">
      <c r="A8" t="s">
        <v>37</v>
      </c>
      <c r="B8" s="2">
        <v>44184</v>
      </c>
      <c r="C8" s="7">
        <v>47.5</v>
      </c>
      <c r="D8" s="7">
        <f t="shared" si="1"/>
        <v>-3.2000000000000028</v>
      </c>
      <c r="E8" s="7" t="str">
        <f t="shared" si="0"/>
        <v/>
      </c>
    </row>
    <row r="9" spans="1:7" x14ac:dyDescent="0.25">
      <c r="B9" s="2">
        <v>41000</v>
      </c>
      <c r="C9" s="7">
        <v>52.9</v>
      </c>
      <c r="D9" s="7">
        <f t="shared" si="1"/>
        <v>5.3999999999999986</v>
      </c>
      <c r="E9" s="7" t="str">
        <f t="shared" si="0"/>
        <v/>
      </c>
    </row>
    <row r="10" spans="1:7" x14ac:dyDescent="0.25">
      <c r="B10" s="2">
        <v>41030</v>
      </c>
      <c r="C10" s="7">
        <v>53.2</v>
      </c>
      <c r="D10" s="7">
        <f t="shared" si="1"/>
        <v>0.30000000000000426</v>
      </c>
      <c r="E10" s="7" t="str">
        <f t="shared" si="0"/>
        <v/>
      </c>
    </row>
    <row r="11" spans="1:7" x14ac:dyDescent="0.25">
      <c r="B11" s="2">
        <v>41061</v>
      </c>
      <c r="C11" s="7">
        <v>51</v>
      </c>
      <c r="D11" s="7">
        <f t="shared" si="1"/>
        <v>-2.2000000000000028</v>
      </c>
      <c r="E11" s="7" t="str">
        <f t="shared" si="0"/>
        <v/>
      </c>
    </row>
    <row r="12" spans="1:7" x14ac:dyDescent="0.25">
      <c r="B12" s="2">
        <v>41091</v>
      </c>
      <c r="C12" s="7">
        <v>52</v>
      </c>
      <c r="D12" s="7">
        <f t="shared" si="1"/>
        <v>1</v>
      </c>
      <c r="E12" s="7" t="str">
        <f t="shared" si="0"/>
        <v/>
      </c>
    </row>
    <row r="13" spans="1:7" x14ac:dyDescent="0.25">
      <c r="B13" s="2">
        <v>41122</v>
      </c>
      <c r="C13" s="7">
        <v>50.97</v>
      </c>
      <c r="D13" s="7">
        <f t="shared" si="1"/>
        <v>-1.0300000000000011</v>
      </c>
      <c r="E13" s="7">
        <f t="shared" si="0"/>
        <v>51.479090909090907</v>
      </c>
    </row>
    <row r="14" spans="1:7" x14ac:dyDescent="0.25">
      <c r="B14" s="2">
        <v>41153</v>
      </c>
      <c r="C14" s="7">
        <v>52.4</v>
      </c>
      <c r="D14" s="7">
        <f t="shared" si="1"/>
        <v>1.4299999999999997</v>
      </c>
      <c r="E14" s="7">
        <f t="shared" si="0"/>
        <v>51.697272727272725</v>
      </c>
    </row>
    <row r="15" spans="1:7" x14ac:dyDescent="0.25">
      <c r="B15" s="2">
        <v>41183</v>
      </c>
      <c r="C15" s="7">
        <v>52.9</v>
      </c>
      <c r="D15" s="7">
        <f t="shared" si="1"/>
        <v>0.5</v>
      </c>
      <c r="E15" s="7">
        <f t="shared" si="0"/>
        <v>51.924545454545452</v>
      </c>
    </row>
    <row r="16" spans="1:7" x14ac:dyDescent="0.25">
      <c r="B16" s="2">
        <v>41214</v>
      </c>
      <c r="C16" s="7">
        <v>52.3</v>
      </c>
      <c r="D16" s="7">
        <f t="shared" si="1"/>
        <v>-0.60000000000000142</v>
      </c>
      <c r="E16" s="7">
        <f t="shared" si="0"/>
        <v>51.897272727272714</v>
      </c>
    </row>
    <row r="17" spans="2:5" x14ac:dyDescent="0.25">
      <c r="B17" s="2">
        <v>41244</v>
      </c>
      <c r="C17" s="7">
        <v>50</v>
      </c>
      <c r="D17" s="7">
        <f t="shared" si="1"/>
        <v>-2.2999999999999972</v>
      </c>
      <c r="E17" s="7">
        <f t="shared" si="0"/>
        <v>51.742727272727272</v>
      </c>
    </row>
    <row r="18" spans="2:5" x14ac:dyDescent="0.25">
      <c r="B18" s="2">
        <v>41275</v>
      </c>
      <c r="C18" s="7">
        <v>52</v>
      </c>
      <c r="D18" s="7">
        <f t="shared" si="1"/>
        <v>2</v>
      </c>
      <c r="E18" s="7">
        <f t="shared" si="0"/>
        <v>51.851818181818174</v>
      </c>
    </row>
    <row r="19" spans="2:5" x14ac:dyDescent="0.25">
      <c r="B19" s="2">
        <v>41306</v>
      </c>
      <c r="C19" s="7">
        <v>52</v>
      </c>
      <c r="D19" s="7">
        <f t="shared" si="1"/>
        <v>0</v>
      </c>
      <c r="E19" s="7">
        <f t="shared" si="0"/>
        <v>51.97</v>
      </c>
    </row>
    <row r="20" spans="2:5" x14ac:dyDescent="0.25">
      <c r="B20" s="2">
        <v>41334</v>
      </c>
      <c r="C20" s="7">
        <v>50.8</v>
      </c>
      <c r="D20" s="7">
        <f t="shared" si="1"/>
        <v>-1.2000000000000028</v>
      </c>
      <c r="E20" s="7">
        <f t="shared" si="0"/>
        <v>51.872499999999995</v>
      </c>
    </row>
    <row r="21" spans="2:5" x14ac:dyDescent="0.25">
      <c r="B21" s="2">
        <v>41365</v>
      </c>
      <c r="C21" s="7">
        <v>50.6</v>
      </c>
      <c r="D21" s="7">
        <f t="shared" si="1"/>
        <v>-0.19999999999999574</v>
      </c>
      <c r="E21" s="7">
        <f t="shared" si="0"/>
        <v>51.680833333333332</v>
      </c>
    </row>
    <row r="22" spans="2:5" x14ac:dyDescent="0.25">
      <c r="B22" s="2">
        <v>41395</v>
      </c>
      <c r="C22" s="7">
        <v>50.4</v>
      </c>
      <c r="D22" s="7">
        <f t="shared" si="1"/>
        <v>-0.20000000000000284</v>
      </c>
      <c r="E22" s="7">
        <f t="shared" si="0"/>
        <v>51.447499999999998</v>
      </c>
    </row>
    <row r="23" spans="2:5" x14ac:dyDescent="0.25">
      <c r="B23" s="2">
        <v>41426</v>
      </c>
      <c r="C23" s="7">
        <v>51.7</v>
      </c>
      <c r="D23" s="7">
        <f t="shared" si="1"/>
        <v>1.3000000000000043</v>
      </c>
      <c r="E23" s="7">
        <f t="shared" si="0"/>
        <v>51.505833333333335</v>
      </c>
    </row>
    <row r="24" spans="2:5" x14ac:dyDescent="0.25">
      <c r="B24" s="2">
        <v>41456</v>
      </c>
      <c r="C24" s="7">
        <v>49.2</v>
      </c>
      <c r="D24" s="7">
        <f t="shared" si="1"/>
        <v>-2.5</v>
      </c>
      <c r="E24" s="7">
        <f t="shared" si="0"/>
        <v>51.272500000000008</v>
      </c>
    </row>
    <row r="25" spans="2:5" x14ac:dyDescent="0.25">
      <c r="B25" s="2">
        <v>41487</v>
      </c>
      <c r="C25" s="7">
        <v>49.4</v>
      </c>
      <c r="D25" s="7">
        <f t="shared" si="1"/>
        <v>0.19999999999999574</v>
      </c>
      <c r="E25" s="7">
        <f t="shared" si="0"/>
        <v>51.141666666666673</v>
      </c>
    </row>
    <row r="26" spans="2:5" x14ac:dyDescent="0.25">
      <c r="B26" s="2">
        <v>41518</v>
      </c>
      <c r="C26" s="7">
        <v>49.4</v>
      </c>
      <c r="D26" s="7">
        <f t="shared" si="1"/>
        <v>0</v>
      </c>
      <c r="E26" s="7">
        <f t="shared" si="0"/>
        <v>50.891666666666659</v>
      </c>
    </row>
    <row r="27" spans="2:5" x14ac:dyDescent="0.25">
      <c r="B27" s="2">
        <v>41548</v>
      </c>
      <c r="C27" s="7">
        <v>51.8</v>
      </c>
      <c r="D27" s="7">
        <f t="shared" si="1"/>
        <v>2.3999999999999986</v>
      </c>
      <c r="E27" s="7">
        <f t="shared" si="0"/>
        <v>50.79999999999999</v>
      </c>
    </row>
    <row r="28" spans="2:5" x14ac:dyDescent="0.25">
      <c r="B28" s="2">
        <v>41579</v>
      </c>
      <c r="C28" s="7">
        <v>49.4</v>
      </c>
      <c r="D28" s="7">
        <f t="shared" si="1"/>
        <v>-2.3999999999999986</v>
      </c>
      <c r="E28" s="7">
        <f t="shared" si="0"/>
        <v>50.55833333333333</v>
      </c>
    </row>
    <row r="29" spans="2:5" x14ac:dyDescent="0.25">
      <c r="B29" s="2">
        <v>41609</v>
      </c>
      <c r="C29" s="7">
        <v>48.8</v>
      </c>
      <c r="D29" s="7">
        <f t="shared" si="1"/>
        <v>-0.60000000000000142</v>
      </c>
      <c r="E29" s="7">
        <f t="shared" si="0"/>
        <v>50.458333333333321</v>
      </c>
    </row>
    <row r="30" spans="2:5" x14ac:dyDescent="0.25">
      <c r="B30" s="2">
        <v>41640</v>
      </c>
      <c r="C30" s="7">
        <v>48</v>
      </c>
      <c r="D30" s="7">
        <f t="shared" si="1"/>
        <v>-0.79999999999999716</v>
      </c>
      <c r="E30" s="7">
        <f t="shared" si="0"/>
        <v>50.124999999999993</v>
      </c>
    </row>
    <row r="31" spans="2:5" x14ac:dyDescent="0.25">
      <c r="B31" s="2">
        <v>41671</v>
      </c>
      <c r="C31" s="7">
        <v>48.5</v>
      </c>
      <c r="D31" s="7">
        <f t="shared" si="1"/>
        <v>0.5</v>
      </c>
      <c r="E31" s="7">
        <f t="shared" si="0"/>
        <v>49.833333333333336</v>
      </c>
    </row>
    <row r="32" spans="2:5" x14ac:dyDescent="0.25">
      <c r="B32" s="2">
        <v>41699</v>
      </c>
      <c r="C32" s="7">
        <v>48.3</v>
      </c>
      <c r="D32" s="7">
        <f t="shared" si="1"/>
        <v>-0.20000000000000284</v>
      </c>
      <c r="E32" s="7">
        <f t="shared" si="0"/>
        <v>49.625</v>
      </c>
    </row>
    <row r="33" spans="2:5" x14ac:dyDescent="0.25">
      <c r="B33" s="2">
        <v>41730</v>
      </c>
      <c r="C33" s="7">
        <v>48.5</v>
      </c>
      <c r="D33" s="7">
        <f t="shared" si="1"/>
        <v>0.20000000000000284</v>
      </c>
      <c r="E33" s="7">
        <f t="shared" si="0"/>
        <v>49.449999999999996</v>
      </c>
    </row>
    <row r="34" spans="2:5" x14ac:dyDescent="0.25">
      <c r="B34" s="2">
        <v>41760</v>
      </c>
      <c r="C34" s="7">
        <v>48.9</v>
      </c>
      <c r="D34" s="7">
        <f t="shared" si="1"/>
        <v>0.39999999999999858</v>
      </c>
      <c r="E34" s="7">
        <f t="shared" ref="E34:E65" si="2">IF(ROW(A34)&lt;13,"",AVERAGEIFS($C$2:$C$5000,$B$2:$B$5000,"&gt;"&amp;EDATE(B34,-12),$B$2:$B$5000,"&lt;="&amp;B34))</f>
        <v>49.324999999999996</v>
      </c>
    </row>
    <row r="35" spans="2:5" x14ac:dyDescent="0.25">
      <c r="B35" s="2">
        <v>41791</v>
      </c>
      <c r="C35" s="7">
        <v>49.1</v>
      </c>
      <c r="D35" s="7">
        <f t="shared" si="1"/>
        <v>0.20000000000000284</v>
      </c>
      <c r="E35" s="7">
        <f t="shared" si="2"/>
        <v>49.108333333333341</v>
      </c>
    </row>
    <row r="36" spans="2:5" x14ac:dyDescent="0.25">
      <c r="B36" s="2">
        <v>41821</v>
      </c>
      <c r="C36" s="7">
        <v>51</v>
      </c>
      <c r="D36" s="7">
        <f t="shared" si="1"/>
        <v>1.8999999999999986</v>
      </c>
      <c r="E36" s="7">
        <f t="shared" si="2"/>
        <v>49.258333333333333</v>
      </c>
    </row>
    <row r="37" spans="2:5" x14ac:dyDescent="0.25">
      <c r="B37" s="2">
        <v>41852</v>
      </c>
      <c r="C37" s="7">
        <v>51</v>
      </c>
      <c r="D37" s="7">
        <f t="shared" si="1"/>
        <v>0</v>
      </c>
      <c r="E37" s="7">
        <f t="shared" si="2"/>
        <v>49.391666666666673</v>
      </c>
    </row>
    <row r="38" spans="2:5" x14ac:dyDescent="0.25">
      <c r="B38" s="2">
        <v>41883</v>
      </c>
      <c r="C38" s="7">
        <v>50.4</v>
      </c>
      <c r="D38" s="7">
        <f t="shared" si="1"/>
        <v>-0.60000000000000142</v>
      </c>
      <c r="E38" s="7">
        <f t="shared" si="2"/>
        <v>49.474999999999994</v>
      </c>
    </row>
    <row r="39" spans="2:5" x14ac:dyDescent="0.25">
      <c r="B39" s="2">
        <v>41913</v>
      </c>
      <c r="C39" s="7">
        <v>50.3</v>
      </c>
      <c r="D39" s="7">
        <f t="shared" si="1"/>
        <v>-0.10000000000000142</v>
      </c>
      <c r="E39" s="7">
        <f t="shared" si="2"/>
        <v>49.349999999999994</v>
      </c>
    </row>
    <row r="40" spans="2:5" x14ac:dyDescent="0.25">
      <c r="B40" s="2">
        <v>41944</v>
      </c>
      <c r="C40" s="7">
        <v>51.7</v>
      </c>
      <c r="D40" s="7">
        <f t="shared" si="1"/>
        <v>1.4000000000000057</v>
      </c>
      <c r="E40" s="7">
        <f t="shared" si="2"/>
        <v>49.541666666666664</v>
      </c>
    </row>
    <row r="41" spans="2:5" x14ac:dyDescent="0.25">
      <c r="B41" s="2">
        <v>41974</v>
      </c>
      <c r="C41" s="7">
        <v>48.9</v>
      </c>
      <c r="D41" s="7">
        <f t="shared" si="1"/>
        <v>-2.8000000000000043</v>
      </c>
      <c r="E41" s="7">
        <f t="shared" si="2"/>
        <v>49.550000000000004</v>
      </c>
    </row>
    <row r="42" spans="2:5" x14ac:dyDescent="0.25">
      <c r="B42" s="2">
        <v>42005</v>
      </c>
      <c r="C42" s="7">
        <v>47.6</v>
      </c>
      <c r="D42" s="7">
        <f t="shared" si="1"/>
        <v>-1.2999999999999972</v>
      </c>
      <c r="E42" s="7">
        <f t="shared" si="2"/>
        <v>49.516666666666673</v>
      </c>
    </row>
    <row r="43" spans="2:5" x14ac:dyDescent="0.25">
      <c r="B43" s="2">
        <v>42036</v>
      </c>
      <c r="C43" s="7">
        <v>49.7</v>
      </c>
      <c r="D43" s="7">
        <f t="shared" si="1"/>
        <v>2.1000000000000014</v>
      </c>
      <c r="E43" s="7">
        <f t="shared" si="2"/>
        <v>49.616666666666667</v>
      </c>
    </row>
    <row r="44" spans="2:5" x14ac:dyDescent="0.25">
      <c r="B44" s="2">
        <v>42064</v>
      </c>
      <c r="C44" s="7">
        <v>48.1</v>
      </c>
      <c r="D44" s="7">
        <f t="shared" si="1"/>
        <v>-1.6000000000000014</v>
      </c>
      <c r="E44" s="7">
        <f t="shared" si="2"/>
        <v>49.6</v>
      </c>
    </row>
    <row r="45" spans="2:5" x14ac:dyDescent="0.25">
      <c r="B45" s="2">
        <v>42095</v>
      </c>
      <c r="C45" s="7">
        <v>48.9</v>
      </c>
      <c r="D45" s="7">
        <f t="shared" si="1"/>
        <v>0.79999999999999716</v>
      </c>
      <c r="E45" s="7">
        <f t="shared" si="2"/>
        <v>49.633333333333326</v>
      </c>
    </row>
    <row r="46" spans="2:5" x14ac:dyDescent="0.25">
      <c r="B46" s="2">
        <v>42125</v>
      </c>
      <c r="C46" s="7">
        <v>47.6</v>
      </c>
      <c r="D46" s="7">
        <f t="shared" si="1"/>
        <v>-1.2999999999999972</v>
      </c>
      <c r="E46" s="7">
        <f t="shared" si="2"/>
        <v>49.525000000000006</v>
      </c>
    </row>
    <row r="47" spans="2:5" x14ac:dyDescent="0.25">
      <c r="B47" s="2">
        <v>42156</v>
      </c>
      <c r="C47" s="7">
        <v>48.7</v>
      </c>
      <c r="D47" s="7">
        <f t="shared" si="1"/>
        <v>1.1000000000000014</v>
      </c>
      <c r="E47" s="7">
        <f t="shared" si="2"/>
        <v>49.491666666666667</v>
      </c>
    </row>
    <row r="48" spans="2:5" x14ac:dyDescent="0.25">
      <c r="B48" s="2">
        <v>42186</v>
      </c>
      <c r="C48" s="7">
        <v>48.3</v>
      </c>
      <c r="D48" s="7">
        <f t="shared" si="1"/>
        <v>-0.40000000000000568</v>
      </c>
      <c r="E48" s="7">
        <f t="shared" si="2"/>
        <v>49.266666666666659</v>
      </c>
    </row>
    <row r="49" spans="2:5" x14ac:dyDescent="0.25">
      <c r="B49" s="2">
        <v>42217</v>
      </c>
      <c r="C49" s="7">
        <v>47.9</v>
      </c>
      <c r="D49" s="7">
        <f t="shared" si="1"/>
        <v>-0.39999999999999858</v>
      </c>
      <c r="E49" s="7">
        <f t="shared" si="2"/>
        <v>49.008333333333326</v>
      </c>
    </row>
    <row r="50" spans="2:5" x14ac:dyDescent="0.25">
      <c r="B50" s="2">
        <v>42248</v>
      </c>
      <c r="C50" s="7">
        <v>49.1</v>
      </c>
      <c r="D50" s="7">
        <f t="shared" si="1"/>
        <v>1.2000000000000028</v>
      </c>
      <c r="E50" s="7">
        <f t="shared" si="2"/>
        <v>48.900000000000006</v>
      </c>
    </row>
    <row r="51" spans="2:5" x14ac:dyDescent="0.25">
      <c r="B51" s="2">
        <v>42278</v>
      </c>
      <c r="C51" s="7">
        <v>50.2</v>
      </c>
      <c r="D51" s="7">
        <f t="shared" si="1"/>
        <v>1.1000000000000014</v>
      </c>
      <c r="E51" s="7">
        <f t="shared" si="2"/>
        <v>48.891666666666673</v>
      </c>
    </row>
    <row r="52" spans="2:5" x14ac:dyDescent="0.25">
      <c r="B52" s="2">
        <v>42309</v>
      </c>
      <c r="C52" s="7">
        <v>50.1</v>
      </c>
      <c r="D52" s="7">
        <f t="shared" si="1"/>
        <v>-0.10000000000000142</v>
      </c>
      <c r="E52" s="7">
        <f t="shared" si="2"/>
        <v>48.758333333333333</v>
      </c>
    </row>
    <row r="53" spans="2:5" x14ac:dyDescent="0.25">
      <c r="B53" s="2">
        <v>42339</v>
      </c>
      <c r="C53" s="7">
        <v>48.7</v>
      </c>
      <c r="D53" s="7">
        <f t="shared" si="1"/>
        <v>-1.3999999999999986</v>
      </c>
      <c r="E53" s="7">
        <f t="shared" si="2"/>
        <v>48.741666666666674</v>
      </c>
    </row>
    <row r="54" spans="2:5" x14ac:dyDescent="0.25">
      <c r="B54" s="2">
        <v>42370</v>
      </c>
      <c r="C54" s="7">
        <v>49.8</v>
      </c>
      <c r="D54" s="7">
        <f t="shared" si="1"/>
        <v>1.0999999999999943</v>
      </c>
      <c r="E54" s="7">
        <f t="shared" si="2"/>
        <v>48.925000000000004</v>
      </c>
    </row>
    <row r="55" spans="2:5" x14ac:dyDescent="0.25">
      <c r="B55" s="2">
        <v>42401</v>
      </c>
      <c r="C55" s="7">
        <v>49.3</v>
      </c>
      <c r="D55" s="7">
        <f t="shared" si="1"/>
        <v>-0.5</v>
      </c>
      <c r="E55" s="7">
        <f t="shared" si="2"/>
        <v>48.891666666666659</v>
      </c>
    </row>
    <row r="56" spans="2:5" x14ac:dyDescent="0.25">
      <c r="B56" s="2">
        <v>42430</v>
      </c>
      <c r="C56" s="7">
        <v>48.3</v>
      </c>
      <c r="D56" s="7">
        <f t="shared" si="1"/>
        <v>-1</v>
      </c>
      <c r="E56" s="7">
        <f t="shared" si="2"/>
        <v>48.908333333333331</v>
      </c>
    </row>
    <row r="57" spans="2:5" x14ac:dyDescent="0.25">
      <c r="B57" s="2">
        <v>42461</v>
      </c>
      <c r="C57" s="7">
        <v>48</v>
      </c>
      <c r="D57" s="7">
        <f t="shared" si="1"/>
        <v>-0.29999999999999716</v>
      </c>
      <c r="E57" s="7">
        <f t="shared" si="2"/>
        <v>48.833333333333336</v>
      </c>
    </row>
    <row r="58" spans="2:5" x14ac:dyDescent="0.25">
      <c r="B58" s="2">
        <v>42491</v>
      </c>
      <c r="C58" s="7">
        <v>49.6</v>
      </c>
      <c r="D58" s="7">
        <f t="shared" si="1"/>
        <v>1.6000000000000014</v>
      </c>
      <c r="E58" s="7">
        <f t="shared" si="2"/>
        <v>49.000000000000007</v>
      </c>
    </row>
    <row r="59" spans="2:5" x14ac:dyDescent="0.25">
      <c r="B59" s="2">
        <v>42522</v>
      </c>
      <c r="C59" s="7">
        <v>51.5</v>
      </c>
      <c r="D59" s="7">
        <f t="shared" si="1"/>
        <v>1.8999999999999986</v>
      </c>
      <c r="E59" s="7">
        <f t="shared" si="2"/>
        <v>49.233333333333341</v>
      </c>
    </row>
    <row r="60" spans="2:5" x14ac:dyDescent="0.25">
      <c r="B60" s="2">
        <v>42552</v>
      </c>
      <c r="C60" s="7">
        <v>49.5</v>
      </c>
      <c r="D60" s="7">
        <f t="shared" si="1"/>
        <v>-2</v>
      </c>
      <c r="E60" s="7">
        <f t="shared" si="2"/>
        <v>49.333333333333336</v>
      </c>
    </row>
    <row r="61" spans="2:5" x14ac:dyDescent="0.25">
      <c r="B61" s="2">
        <v>42583</v>
      </c>
      <c r="C61" s="7">
        <v>50.8</v>
      </c>
      <c r="D61" s="7">
        <f t="shared" si="1"/>
        <v>1.2999999999999972</v>
      </c>
      <c r="E61" s="7">
        <f t="shared" si="2"/>
        <v>49.57500000000001</v>
      </c>
    </row>
    <row r="62" spans="2:5" x14ac:dyDescent="0.25">
      <c r="B62" s="2">
        <v>42614</v>
      </c>
      <c r="C62" s="7">
        <v>51.1</v>
      </c>
      <c r="D62" s="7">
        <f t="shared" si="1"/>
        <v>0.30000000000000426</v>
      </c>
      <c r="E62" s="7">
        <f t="shared" si="2"/>
        <v>49.741666666666674</v>
      </c>
    </row>
    <row r="63" spans="2:5" x14ac:dyDescent="0.25">
      <c r="B63" s="2">
        <v>42644</v>
      </c>
      <c r="C63" s="7">
        <v>52.4</v>
      </c>
      <c r="D63" s="7">
        <f t="shared" si="1"/>
        <v>1.2999999999999972</v>
      </c>
      <c r="E63" s="7">
        <f t="shared" si="2"/>
        <v>49.925000000000004</v>
      </c>
    </row>
    <row r="64" spans="2:5" x14ac:dyDescent="0.25">
      <c r="B64" s="2">
        <v>42675</v>
      </c>
      <c r="C64" s="7">
        <v>53.6</v>
      </c>
      <c r="D64" s="7">
        <f t="shared" si="1"/>
        <v>1.2000000000000028</v>
      </c>
      <c r="E64" s="7">
        <f t="shared" si="2"/>
        <v>50.216666666666676</v>
      </c>
    </row>
    <row r="65" spans="2:5" x14ac:dyDescent="0.25">
      <c r="B65" s="2">
        <v>42705</v>
      </c>
      <c r="C65" s="7">
        <v>53.7</v>
      </c>
      <c r="D65" s="7">
        <f t="shared" si="1"/>
        <v>0.10000000000000142</v>
      </c>
      <c r="E65" s="7">
        <f t="shared" si="2"/>
        <v>50.633333333333333</v>
      </c>
    </row>
    <row r="66" spans="2:5" x14ac:dyDescent="0.25">
      <c r="B66" s="2">
        <v>42736</v>
      </c>
      <c r="C66" s="7">
        <v>54.7</v>
      </c>
      <c r="D66" s="7">
        <f t="shared" si="1"/>
        <v>1</v>
      </c>
      <c r="E66" s="7">
        <f t="shared" ref="E66:E101" si="3">IF(ROW(A66)&lt;13,"",AVERAGEIFS($C$2:$C$5000,$B$2:$B$5000,"&gt;"&amp;EDATE(B66,-12),$B$2:$B$5000,"&lt;="&amp;B66))</f>
        <v>51.041666666666679</v>
      </c>
    </row>
    <row r="67" spans="2:5" x14ac:dyDescent="0.25">
      <c r="B67" s="2">
        <v>42767</v>
      </c>
      <c r="C67" s="7">
        <v>52.5</v>
      </c>
      <c r="D67" s="7">
        <f t="shared" si="1"/>
        <v>-2.2000000000000028</v>
      </c>
      <c r="E67" s="7">
        <f t="shared" si="3"/>
        <v>51.308333333333337</v>
      </c>
    </row>
    <row r="68" spans="2:5" x14ac:dyDescent="0.25">
      <c r="B68" s="2">
        <v>42795</v>
      </c>
      <c r="C68" s="7">
        <v>52.4</v>
      </c>
      <c r="D68" s="7">
        <f t="shared" ref="D68:D101" si="4">C68-C67</f>
        <v>-0.10000000000000142</v>
      </c>
      <c r="E68" s="7">
        <f t="shared" si="3"/>
        <v>51.65</v>
      </c>
    </row>
    <row r="69" spans="2:5" x14ac:dyDescent="0.25">
      <c r="B69" s="2">
        <v>42826</v>
      </c>
      <c r="C69" s="7">
        <v>50.8</v>
      </c>
      <c r="D69" s="7">
        <f t="shared" si="4"/>
        <v>-1.6000000000000014</v>
      </c>
      <c r="E69" s="7">
        <f t="shared" si="3"/>
        <v>51.883333333333326</v>
      </c>
    </row>
    <row r="70" spans="2:5" x14ac:dyDescent="0.25">
      <c r="B70" s="2">
        <v>42856</v>
      </c>
      <c r="C70" s="7">
        <v>52.4</v>
      </c>
      <c r="D70" s="7">
        <f t="shared" si="4"/>
        <v>1.6000000000000014</v>
      </c>
      <c r="E70" s="7">
        <f t="shared" si="3"/>
        <v>52.116666666666667</v>
      </c>
    </row>
    <row r="71" spans="2:5" x14ac:dyDescent="0.25">
      <c r="B71" s="2">
        <v>42887</v>
      </c>
      <c r="C71" s="7">
        <v>50.3</v>
      </c>
      <c r="D71" s="7">
        <f t="shared" si="4"/>
        <v>-2.1000000000000014</v>
      </c>
      <c r="E71" s="7">
        <f t="shared" si="3"/>
        <v>52.016666666666659</v>
      </c>
    </row>
    <row r="72" spans="2:5" x14ac:dyDescent="0.25">
      <c r="B72" s="2">
        <v>42917</v>
      </c>
      <c r="C72" s="7">
        <v>52.7</v>
      </c>
      <c r="D72" s="7">
        <f t="shared" si="4"/>
        <v>2.4000000000000057</v>
      </c>
      <c r="E72" s="7">
        <f t="shared" si="3"/>
        <v>52.283333333333331</v>
      </c>
    </row>
    <row r="73" spans="2:5" x14ac:dyDescent="0.25">
      <c r="B73" s="2">
        <v>42948</v>
      </c>
      <c r="C73" s="7">
        <v>51.6</v>
      </c>
      <c r="D73" s="7">
        <f t="shared" si="4"/>
        <v>-1.1000000000000014</v>
      </c>
      <c r="E73" s="7">
        <f t="shared" si="3"/>
        <v>52.35</v>
      </c>
    </row>
    <row r="74" spans="2:5" x14ac:dyDescent="0.25">
      <c r="B74" s="2">
        <v>42979</v>
      </c>
      <c r="C74" s="7">
        <v>51.9</v>
      </c>
      <c r="D74" s="7">
        <f t="shared" si="4"/>
        <v>0.29999999999999716</v>
      </c>
      <c r="E74" s="7">
        <f t="shared" si="3"/>
        <v>52.416666666666664</v>
      </c>
    </row>
    <row r="75" spans="2:5" x14ac:dyDescent="0.25">
      <c r="B75" s="2">
        <v>43009</v>
      </c>
      <c r="C75" s="7">
        <v>51.1</v>
      </c>
      <c r="D75" s="7">
        <f t="shared" si="4"/>
        <v>-0.79999999999999716</v>
      </c>
      <c r="E75" s="7">
        <f t="shared" si="3"/>
        <v>52.30833333333333</v>
      </c>
    </row>
    <row r="76" spans="2:5" x14ac:dyDescent="0.25">
      <c r="B76" s="2">
        <v>43040</v>
      </c>
      <c r="C76" s="7">
        <v>51.5</v>
      </c>
      <c r="D76" s="7">
        <f t="shared" si="4"/>
        <v>0.39999999999999858</v>
      </c>
      <c r="E76" s="7">
        <f t="shared" si="3"/>
        <v>52.133333333333333</v>
      </c>
    </row>
    <row r="77" spans="2:5" x14ac:dyDescent="0.25">
      <c r="B77" s="2">
        <v>43070</v>
      </c>
      <c r="C77" s="7">
        <v>52</v>
      </c>
      <c r="D77" s="7">
        <f t="shared" si="4"/>
        <v>0.5</v>
      </c>
      <c r="E77" s="7">
        <f t="shared" si="3"/>
        <v>51.991666666666667</v>
      </c>
    </row>
    <row r="78" spans="2:5" x14ac:dyDescent="0.25">
      <c r="B78" s="2">
        <v>43101</v>
      </c>
      <c r="C78" s="7">
        <v>52.1</v>
      </c>
      <c r="D78" s="7">
        <f t="shared" si="4"/>
        <v>0.10000000000000142</v>
      </c>
      <c r="E78" s="7">
        <f t="shared" si="3"/>
        <v>51.775000000000006</v>
      </c>
    </row>
    <row r="79" spans="2:5" x14ac:dyDescent="0.25">
      <c r="B79" s="2">
        <v>43132</v>
      </c>
      <c r="C79" s="7">
        <v>50.2</v>
      </c>
      <c r="D79" s="7">
        <f t="shared" si="4"/>
        <v>-1.8999999999999986</v>
      </c>
      <c r="E79" s="7">
        <f t="shared" si="3"/>
        <v>51.583333333333343</v>
      </c>
    </row>
    <row r="80" spans="2:5" x14ac:dyDescent="0.25">
      <c r="B80" s="2">
        <v>43160</v>
      </c>
      <c r="C80" s="7">
        <v>50.6</v>
      </c>
      <c r="D80" s="7">
        <f t="shared" si="4"/>
        <v>0.39999999999999858</v>
      </c>
      <c r="E80" s="7">
        <f t="shared" si="3"/>
        <v>51.433333333333337</v>
      </c>
    </row>
    <row r="81" spans="2:5" x14ac:dyDescent="0.25">
      <c r="B81" s="2">
        <v>43191</v>
      </c>
      <c r="C81" s="7">
        <v>51.3</v>
      </c>
      <c r="D81" s="7">
        <f t="shared" si="4"/>
        <v>0.69999999999999574</v>
      </c>
      <c r="E81" s="7">
        <f t="shared" si="3"/>
        <v>51.475000000000001</v>
      </c>
    </row>
    <row r="82" spans="2:5" x14ac:dyDescent="0.25">
      <c r="B82" s="2">
        <v>43221</v>
      </c>
      <c r="C82" s="7">
        <v>49.8</v>
      </c>
      <c r="D82" s="7">
        <f t="shared" si="4"/>
        <v>-1.5</v>
      </c>
      <c r="E82" s="7">
        <f t="shared" si="3"/>
        <v>51.258333333333326</v>
      </c>
    </row>
    <row r="83" spans="2:5" x14ac:dyDescent="0.25">
      <c r="B83" s="2">
        <v>43252</v>
      </c>
      <c r="C83" s="7">
        <v>49.5</v>
      </c>
      <c r="D83" s="7">
        <f t="shared" si="4"/>
        <v>-0.29999999999999716</v>
      </c>
      <c r="E83" s="7">
        <f t="shared" si="3"/>
        <v>51.191666666666663</v>
      </c>
    </row>
    <row r="84" spans="2:5" x14ac:dyDescent="0.25">
      <c r="B84" s="2">
        <v>43282</v>
      </c>
      <c r="C84" s="7">
        <v>48.1</v>
      </c>
      <c r="D84" s="7">
        <f t="shared" si="4"/>
        <v>-1.3999999999999986</v>
      </c>
      <c r="E84" s="7">
        <f t="shared" si="3"/>
        <v>50.808333333333337</v>
      </c>
    </row>
    <row r="85" spans="2:5" x14ac:dyDescent="0.25">
      <c r="B85" s="2">
        <v>43313</v>
      </c>
      <c r="C85" s="7">
        <v>48.9</v>
      </c>
      <c r="D85" s="7">
        <f t="shared" si="4"/>
        <v>0.79999999999999716</v>
      </c>
      <c r="E85" s="7">
        <f t="shared" si="3"/>
        <v>50.583333333333336</v>
      </c>
    </row>
    <row r="86" spans="2:5" x14ac:dyDescent="0.25">
      <c r="B86" s="2">
        <v>43344</v>
      </c>
      <c r="C86" s="7">
        <v>50</v>
      </c>
      <c r="D86" s="7">
        <f t="shared" si="4"/>
        <v>1.1000000000000014</v>
      </c>
      <c r="E86" s="7">
        <f t="shared" si="3"/>
        <v>50.425000000000004</v>
      </c>
    </row>
    <row r="87" spans="2:5" x14ac:dyDescent="0.25">
      <c r="B87" s="2">
        <v>43374</v>
      </c>
      <c r="C87" s="7">
        <v>51.3</v>
      </c>
      <c r="D87" s="7">
        <f t="shared" si="4"/>
        <v>1.2999999999999972</v>
      </c>
      <c r="E87" s="7">
        <f t="shared" si="3"/>
        <v>50.441666666666663</v>
      </c>
    </row>
    <row r="88" spans="2:5" x14ac:dyDescent="0.25">
      <c r="B88" s="2">
        <v>43405</v>
      </c>
      <c r="C88" s="7">
        <v>52.6</v>
      </c>
      <c r="D88" s="7">
        <f t="shared" si="4"/>
        <v>1.3000000000000043</v>
      </c>
      <c r="E88" s="7">
        <f t="shared" si="3"/>
        <v>50.533333333333331</v>
      </c>
    </row>
    <row r="89" spans="2:5" x14ac:dyDescent="0.25">
      <c r="B89" s="2">
        <v>43435</v>
      </c>
      <c r="C89" s="7">
        <v>51.7</v>
      </c>
      <c r="D89" s="7">
        <f t="shared" si="4"/>
        <v>-0.89999999999999858</v>
      </c>
      <c r="E89" s="7">
        <f t="shared" si="3"/>
        <v>50.508333333333333</v>
      </c>
    </row>
    <row r="90" spans="2:5" x14ac:dyDescent="0.25">
      <c r="B90" s="2">
        <v>43466</v>
      </c>
      <c r="C90" s="7">
        <v>50.9</v>
      </c>
      <c r="D90" s="7">
        <f t="shared" si="4"/>
        <v>-0.80000000000000426</v>
      </c>
      <c r="E90" s="7">
        <f t="shared" si="3"/>
        <v>50.408333333333339</v>
      </c>
    </row>
    <row r="91" spans="2:5" x14ac:dyDescent="0.25">
      <c r="B91" s="2">
        <v>43497</v>
      </c>
      <c r="C91" s="7">
        <v>50.1</v>
      </c>
      <c r="D91" s="7">
        <f t="shared" si="4"/>
        <v>-0.79999999999999716</v>
      </c>
      <c r="E91" s="7">
        <f t="shared" si="3"/>
        <v>50.400000000000006</v>
      </c>
    </row>
    <row r="92" spans="2:5" x14ac:dyDescent="0.25">
      <c r="B92" s="2">
        <v>43525</v>
      </c>
      <c r="C92" s="7">
        <v>52.8</v>
      </c>
      <c r="D92" s="7">
        <f t="shared" si="4"/>
        <v>2.6999999999999957</v>
      </c>
      <c r="E92" s="7">
        <f t="shared" si="3"/>
        <v>50.583333333333336</v>
      </c>
    </row>
    <row r="93" spans="2:5" x14ac:dyDescent="0.25">
      <c r="B93" s="2">
        <v>43556</v>
      </c>
      <c r="C93" s="7">
        <v>51.8</v>
      </c>
      <c r="D93" s="7">
        <f t="shared" si="4"/>
        <v>-1</v>
      </c>
      <c r="E93" s="7">
        <f t="shared" si="3"/>
        <v>50.625</v>
      </c>
    </row>
    <row r="94" spans="2:5" x14ac:dyDescent="0.25">
      <c r="B94" s="2">
        <v>43586</v>
      </c>
      <c r="C94" s="7">
        <v>49.8</v>
      </c>
      <c r="D94" s="7">
        <f t="shared" si="4"/>
        <v>-2</v>
      </c>
      <c r="E94" s="7">
        <f t="shared" si="3"/>
        <v>50.625</v>
      </c>
    </row>
    <row r="95" spans="2:5" x14ac:dyDescent="0.25">
      <c r="B95" s="2">
        <v>43617</v>
      </c>
      <c r="C95" s="7">
        <v>48.6</v>
      </c>
      <c r="D95" s="7">
        <f t="shared" si="4"/>
        <v>-1.1999999999999957</v>
      </c>
      <c r="E95" s="7">
        <f t="shared" si="3"/>
        <v>50.550000000000004</v>
      </c>
    </row>
    <row r="96" spans="2:5" x14ac:dyDescent="0.25">
      <c r="B96" s="2">
        <v>43647</v>
      </c>
      <c r="C96" s="7">
        <v>49.3</v>
      </c>
      <c r="D96" s="7">
        <f t="shared" si="4"/>
        <v>0.69999999999999574</v>
      </c>
      <c r="E96" s="7">
        <f t="shared" si="3"/>
        <v>50.65</v>
      </c>
    </row>
    <row r="97" spans="2:5" x14ac:dyDescent="0.25">
      <c r="B97" s="2">
        <v>43678</v>
      </c>
      <c r="C97" s="7">
        <v>49.1</v>
      </c>
      <c r="D97" s="7">
        <f t="shared" si="4"/>
        <v>-0.19999999999999574</v>
      </c>
      <c r="E97" s="7">
        <f t="shared" si="3"/>
        <v>50.666666666666679</v>
      </c>
    </row>
    <row r="98" spans="2:5" x14ac:dyDescent="0.25">
      <c r="B98" s="2">
        <v>43709</v>
      </c>
      <c r="C98" s="7">
        <v>46.3</v>
      </c>
      <c r="D98" s="7">
        <f t="shared" si="4"/>
        <v>-2.8000000000000043</v>
      </c>
      <c r="E98" s="7">
        <f t="shared" si="3"/>
        <v>50.358333333333341</v>
      </c>
    </row>
    <row r="99" spans="2:5" x14ac:dyDescent="0.25">
      <c r="B99" s="2">
        <v>43739</v>
      </c>
      <c r="C99" s="7">
        <v>47.2</v>
      </c>
      <c r="D99" s="7">
        <f t="shared" si="4"/>
        <v>0.90000000000000568</v>
      </c>
      <c r="E99" s="7">
        <f t="shared" si="3"/>
        <v>50.01666666666668</v>
      </c>
    </row>
    <row r="100" spans="2:5" x14ac:dyDescent="0.25">
      <c r="B100" s="2">
        <v>43770</v>
      </c>
      <c r="C100" s="7">
        <v>45.6</v>
      </c>
      <c r="D100" s="7">
        <f t="shared" si="4"/>
        <v>-1.6000000000000014</v>
      </c>
      <c r="E100" s="7">
        <f t="shared" si="3"/>
        <v>49.433333333333344</v>
      </c>
    </row>
    <row r="101" spans="2:5" x14ac:dyDescent="0.25">
      <c r="B101" s="2">
        <v>43800</v>
      </c>
      <c r="C101" s="7">
        <v>47.5</v>
      </c>
      <c r="D101" s="7">
        <f t="shared" si="4"/>
        <v>1.8999999999999986</v>
      </c>
      <c r="E101" s="7">
        <f t="shared" si="3"/>
        <v>49.083333333333343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B3FEF-EEF8-44DE-9655-E97DA866E386}">
  <sheetPr codeName="Sheet38"/>
  <dimension ref="A1:G98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57.7</v>
      </c>
      <c r="E2" s="7" t="str">
        <f t="shared" ref="E2:E33" si="0">IF(ROW(A2)&lt;13,"",AVERAGEIFS($C$2:$C$5000,$B$2:$B$5000,"&gt;"&amp;EDATE(B2,-12),$B$2:$B$5000,"&lt;="&amp;B2))</f>
        <v/>
      </c>
      <c r="F2" s="13">
        <f>INDEX(SaudiArabia[% Change],ROWS(SaudiArabia[% Change]),1)</f>
        <v>-1.3999999999999986</v>
      </c>
      <c r="G2" s="44">
        <f>INDEX(SaudiArabia[12 Mth Rolling Avg.],ROWS(SaudiArabia[12 Mth Rolling Avg.]),1)</f>
        <v>57.083333333333321</v>
      </c>
    </row>
    <row r="3" spans="1:7" x14ac:dyDescent="0.25">
      <c r="A3" t="s">
        <v>38</v>
      </c>
      <c r="B3" s="2">
        <v>40909</v>
      </c>
      <c r="C3" s="7">
        <v>60</v>
      </c>
      <c r="D3" s="7">
        <f>C3-C2</f>
        <v>2.2999999999999972</v>
      </c>
      <c r="E3" s="7" t="str">
        <f t="shared" si="0"/>
        <v/>
      </c>
    </row>
    <row r="4" spans="1:7" x14ac:dyDescent="0.25">
      <c r="A4" t="s">
        <v>38</v>
      </c>
      <c r="B4" s="2">
        <v>40940</v>
      </c>
      <c r="C4" s="7">
        <v>59.6</v>
      </c>
      <c r="D4" s="7">
        <f t="shared" ref="D4:D67" si="1">C4-C3</f>
        <v>-0.39999999999999858</v>
      </c>
      <c r="E4" s="7" t="str">
        <f t="shared" si="0"/>
        <v/>
      </c>
    </row>
    <row r="5" spans="1:7" x14ac:dyDescent="0.25">
      <c r="A5" t="s">
        <v>38</v>
      </c>
      <c r="B5" s="2">
        <v>40969</v>
      </c>
      <c r="C5" s="7">
        <v>58.7</v>
      </c>
      <c r="D5" s="7">
        <f t="shared" si="1"/>
        <v>-0.89999999999999858</v>
      </c>
      <c r="E5" s="7" t="str">
        <f t="shared" si="0"/>
        <v/>
      </c>
    </row>
    <row r="6" spans="1:7" x14ac:dyDescent="0.25">
      <c r="A6" t="s">
        <v>38</v>
      </c>
      <c r="B6" s="2">
        <v>41000</v>
      </c>
      <c r="C6" s="7">
        <v>60.4</v>
      </c>
      <c r="D6" s="7">
        <f t="shared" si="1"/>
        <v>1.6999999999999957</v>
      </c>
      <c r="E6" s="7" t="str">
        <f t="shared" si="0"/>
        <v/>
      </c>
    </row>
    <row r="7" spans="1:7" x14ac:dyDescent="0.25">
      <c r="A7" t="s">
        <v>38</v>
      </c>
      <c r="B7" s="2">
        <v>41030</v>
      </c>
      <c r="C7" s="7">
        <v>60.4</v>
      </c>
      <c r="D7" s="7">
        <f t="shared" si="1"/>
        <v>0</v>
      </c>
      <c r="E7" s="7" t="str">
        <f t="shared" si="0"/>
        <v/>
      </c>
    </row>
    <row r="8" spans="1:7" x14ac:dyDescent="0.25">
      <c r="A8" t="s">
        <v>38</v>
      </c>
      <c r="B8" s="2">
        <v>44154</v>
      </c>
      <c r="C8" s="7">
        <v>58.3</v>
      </c>
      <c r="D8" s="7">
        <f t="shared" si="1"/>
        <v>-2.1000000000000014</v>
      </c>
      <c r="E8" s="7" t="str">
        <f t="shared" si="0"/>
        <v/>
      </c>
    </row>
    <row r="9" spans="1:7" x14ac:dyDescent="0.25">
      <c r="B9" s="2">
        <v>41091</v>
      </c>
      <c r="C9" s="7">
        <v>58.1</v>
      </c>
      <c r="D9" s="7">
        <f t="shared" si="1"/>
        <v>-0.19999999999999574</v>
      </c>
      <c r="E9" s="7" t="str">
        <f t="shared" si="0"/>
        <v/>
      </c>
    </row>
    <row r="10" spans="1:7" x14ac:dyDescent="0.25">
      <c r="B10" s="2">
        <v>41122</v>
      </c>
      <c r="C10" s="7">
        <v>58.3</v>
      </c>
      <c r="D10" s="7">
        <f t="shared" si="1"/>
        <v>0.19999999999999574</v>
      </c>
      <c r="E10" s="7" t="str">
        <f t="shared" si="0"/>
        <v/>
      </c>
    </row>
    <row r="11" spans="1:7" x14ac:dyDescent="0.25">
      <c r="B11" s="2">
        <v>41153</v>
      </c>
      <c r="C11" s="7">
        <v>60.3</v>
      </c>
      <c r="D11" s="7">
        <f t="shared" si="1"/>
        <v>2</v>
      </c>
      <c r="E11" s="7" t="str">
        <f t="shared" si="0"/>
        <v/>
      </c>
    </row>
    <row r="12" spans="1:7" x14ac:dyDescent="0.25">
      <c r="B12" s="2">
        <v>41183</v>
      </c>
      <c r="C12" s="7">
        <v>59.8</v>
      </c>
      <c r="D12" s="7">
        <f t="shared" si="1"/>
        <v>-0.5</v>
      </c>
      <c r="E12" s="7" t="str">
        <f t="shared" si="0"/>
        <v/>
      </c>
    </row>
    <row r="13" spans="1:7" x14ac:dyDescent="0.25">
      <c r="B13" s="2">
        <v>41214</v>
      </c>
      <c r="C13" s="7">
        <v>57</v>
      </c>
      <c r="D13" s="7">
        <f t="shared" si="1"/>
        <v>-2.7999999999999972</v>
      </c>
      <c r="E13" s="7">
        <f t="shared" si="0"/>
        <v>59.118181818181817</v>
      </c>
    </row>
    <row r="14" spans="1:7" x14ac:dyDescent="0.25">
      <c r="B14" s="2">
        <v>41244</v>
      </c>
      <c r="C14" s="7">
        <v>58.9</v>
      </c>
      <c r="D14" s="7">
        <f t="shared" si="1"/>
        <v>1.8999999999999986</v>
      </c>
      <c r="E14" s="7">
        <f t="shared" si="0"/>
        <v>59.227272727272727</v>
      </c>
    </row>
    <row r="15" spans="1:7" x14ac:dyDescent="0.25">
      <c r="B15" s="2">
        <v>41275</v>
      </c>
      <c r="C15" s="7">
        <v>58.1</v>
      </c>
      <c r="D15" s="7">
        <f t="shared" si="1"/>
        <v>-0.79999999999999716</v>
      </c>
      <c r="E15" s="7">
        <f t="shared" si="0"/>
        <v>59.054545454545469</v>
      </c>
    </row>
    <row r="16" spans="1:7" x14ac:dyDescent="0.25">
      <c r="B16" s="2">
        <v>41306</v>
      </c>
      <c r="C16" s="7">
        <v>58.5</v>
      </c>
      <c r="D16" s="7">
        <f t="shared" si="1"/>
        <v>0.39999999999999858</v>
      </c>
      <c r="E16" s="7">
        <f t="shared" si="0"/>
        <v>58.954545454545453</v>
      </c>
    </row>
    <row r="17" spans="2:5" x14ac:dyDescent="0.25">
      <c r="B17" s="2">
        <v>41334</v>
      </c>
      <c r="C17" s="7">
        <v>58.9</v>
      </c>
      <c r="D17" s="7">
        <f t="shared" si="1"/>
        <v>0.39999999999999858</v>
      </c>
      <c r="E17" s="7">
        <f t="shared" si="0"/>
        <v>58.972727272727269</v>
      </c>
    </row>
    <row r="18" spans="2:5" x14ac:dyDescent="0.25">
      <c r="B18" s="2">
        <v>41365</v>
      </c>
      <c r="C18" s="7">
        <v>58</v>
      </c>
      <c r="D18" s="7">
        <f t="shared" si="1"/>
        <v>-0.89999999999999858</v>
      </c>
      <c r="E18" s="7">
        <f t="shared" si="0"/>
        <v>58.754545454545458</v>
      </c>
    </row>
    <row r="19" spans="2:5" x14ac:dyDescent="0.25">
      <c r="B19" s="2">
        <v>41395</v>
      </c>
      <c r="C19" s="7">
        <v>57.3</v>
      </c>
      <c r="D19" s="7">
        <f t="shared" si="1"/>
        <v>-0.70000000000000284</v>
      </c>
      <c r="E19" s="7">
        <f t="shared" si="0"/>
        <v>58.472727272727269</v>
      </c>
    </row>
    <row r="20" spans="2:5" x14ac:dyDescent="0.25">
      <c r="B20" s="2">
        <v>41426</v>
      </c>
      <c r="C20" s="7">
        <v>56.6</v>
      </c>
      <c r="D20" s="7">
        <f t="shared" si="1"/>
        <v>-0.69999999999999574</v>
      </c>
      <c r="E20" s="7">
        <f t="shared" si="0"/>
        <v>58.316666666666663</v>
      </c>
    </row>
    <row r="21" spans="2:5" x14ac:dyDescent="0.25">
      <c r="B21" s="2">
        <v>41456</v>
      </c>
      <c r="C21" s="7">
        <v>56.6</v>
      </c>
      <c r="D21" s="7">
        <f t="shared" si="1"/>
        <v>0</v>
      </c>
      <c r="E21" s="7">
        <f t="shared" si="0"/>
        <v>58.191666666666663</v>
      </c>
    </row>
    <row r="22" spans="2:5" x14ac:dyDescent="0.25">
      <c r="B22" s="2">
        <v>41487</v>
      </c>
      <c r="C22" s="7">
        <v>57.5</v>
      </c>
      <c r="D22" s="7">
        <f t="shared" si="1"/>
        <v>0.89999999999999858</v>
      </c>
      <c r="E22" s="7">
        <f t="shared" si="0"/>
        <v>58.125</v>
      </c>
    </row>
    <row r="23" spans="2:5" x14ac:dyDescent="0.25">
      <c r="B23" s="2">
        <v>41518</v>
      </c>
      <c r="C23" s="7">
        <v>56.7</v>
      </c>
      <c r="D23" s="7">
        <f t="shared" si="1"/>
        <v>-0.79999999999999716</v>
      </c>
      <c r="E23" s="7">
        <f t="shared" si="0"/>
        <v>57.824999999999996</v>
      </c>
    </row>
    <row r="24" spans="2:5" x14ac:dyDescent="0.25">
      <c r="B24" s="2">
        <v>41548</v>
      </c>
      <c r="C24" s="7">
        <v>56.7</v>
      </c>
      <c r="D24" s="7">
        <f t="shared" si="1"/>
        <v>0</v>
      </c>
      <c r="E24" s="7">
        <f t="shared" si="0"/>
        <v>57.56666666666667</v>
      </c>
    </row>
    <row r="25" spans="2:5" x14ac:dyDescent="0.25">
      <c r="B25" s="2">
        <v>41579</v>
      </c>
      <c r="C25" s="7">
        <v>57.1</v>
      </c>
      <c r="D25" s="7">
        <f t="shared" si="1"/>
        <v>0.39999999999999858</v>
      </c>
      <c r="E25" s="7">
        <f t="shared" si="0"/>
        <v>57.575000000000017</v>
      </c>
    </row>
    <row r="26" spans="2:5" x14ac:dyDescent="0.25">
      <c r="B26" s="2">
        <v>41609</v>
      </c>
      <c r="C26" s="7">
        <v>58.7</v>
      </c>
      <c r="D26" s="7">
        <f t="shared" si="1"/>
        <v>1.6000000000000014</v>
      </c>
      <c r="E26" s="7">
        <f t="shared" si="0"/>
        <v>57.558333333333344</v>
      </c>
    </row>
    <row r="27" spans="2:5" x14ac:dyDescent="0.25">
      <c r="B27" s="2">
        <v>41640</v>
      </c>
      <c r="C27" s="7">
        <v>59.7</v>
      </c>
      <c r="D27" s="7">
        <f t="shared" si="1"/>
        <v>1</v>
      </c>
      <c r="E27" s="7">
        <f t="shared" si="0"/>
        <v>57.691666666666684</v>
      </c>
    </row>
    <row r="28" spans="2:5" x14ac:dyDescent="0.25">
      <c r="B28" s="2">
        <v>41671</v>
      </c>
      <c r="C28" s="7">
        <v>58.6</v>
      </c>
      <c r="D28" s="7">
        <f t="shared" si="1"/>
        <v>-1.1000000000000014</v>
      </c>
      <c r="E28" s="7">
        <f t="shared" si="0"/>
        <v>57.70000000000001</v>
      </c>
    </row>
    <row r="29" spans="2:5" x14ac:dyDescent="0.25">
      <c r="B29" s="2">
        <v>41699</v>
      </c>
      <c r="C29" s="7">
        <v>57</v>
      </c>
      <c r="D29" s="7">
        <f t="shared" si="1"/>
        <v>-1.6000000000000014</v>
      </c>
      <c r="E29" s="7">
        <f t="shared" si="0"/>
        <v>57.541666666666679</v>
      </c>
    </row>
    <row r="30" spans="2:5" x14ac:dyDescent="0.25">
      <c r="B30" s="2">
        <v>41730</v>
      </c>
      <c r="C30" s="7">
        <v>58.5</v>
      </c>
      <c r="D30" s="7">
        <f t="shared" si="1"/>
        <v>1.5</v>
      </c>
      <c r="E30" s="7">
        <f t="shared" si="0"/>
        <v>57.583333333333336</v>
      </c>
    </row>
    <row r="31" spans="2:5" x14ac:dyDescent="0.25">
      <c r="B31" s="2">
        <v>41760</v>
      </c>
      <c r="C31" s="7">
        <v>57</v>
      </c>
      <c r="D31" s="7">
        <f t="shared" si="1"/>
        <v>-1.5</v>
      </c>
      <c r="E31" s="7">
        <f t="shared" si="0"/>
        <v>57.55833333333333</v>
      </c>
    </row>
    <row r="32" spans="2:5" x14ac:dyDescent="0.25">
      <c r="B32" s="2">
        <v>41791</v>
      </c>
      <c r="C32" s="7">
        <v>59.2</v>
      </c>
      <c r="D32" s="7">
        <f t="shared" si="1"/>
        <v>2.2000000000000028</v>
      </c>
      <c r="E32" s="7">
        <f t="shared" si="0"/>
        <v>57.775000000000006</v>
      </c>
    </row>
    <row r="33" spans="2:5" x14ac:dyDescent="0.25">
      <c r="B33" s="2">
        <v>41821</v>
      </c>
      <c r="C33" s="7">
        <v>60.1</v>
      </c>
      <c r="D33" s="7">
        <f t="shared" si="1"/>
        <v>0.89999999999999858</v>
      </c>
      <c r="E33" s="7">
        <f t="shared" si="0"/>
        <v>58.06666666666667</v>
      </c>
    </row>
    <row r="34" spans="2:5" x14ac:dyDescent="0.25">
      <c r="B34" s="2">
        <v>41852</v>
      </c>
      <c r="C34" s="7">
        <v>60.7</v>
      </c>
      <c r="D34" s="7">
        <f t="shared" si="1"/>
        <v>0.60000000000000142</v>
      </c>
      <c r="E34" s="7">
        <f t="shared" ref="E34:E65" si="2">IF(ROW(A34)&lt;13,"",AVERAGEIFS($C$2:$C$5000,$B$2:$B$5000,"&gt;"&amp;EDATE(B34,-12),$B$2:$B$5000,"&lt;="&amp;B34))</f>
        <v>58.333333333333343</v>
      </c>
    </row>
    <row r="35" spans="2:5" x14ac:dyDescent="0.25">
      <c r="B35" s="2">
        <v>41883</v>
      </c>
      <c r="C35" s="7">
        <v>61.8</v>
      </c>
      <c r="D35" s="7">
        <f t="shared" si="1"/>
        <v>1.0999999999999943</v>
      </c>
      <c r="E35" s="7">
        <f t="shared" si="2"/>
        <v>58.758333333333333</v>
      </c>
    </row>
    <row r="36" spans="2:5" x14ac:dyDescent="0.25">
      <c r="B36" s="2">
        <v>41913</v>
      </c>
      <c r="C36" s="7">
        <v>59.1</v>
      </c>
      <c r="D36" s="7">
        <f t="shared" si="1"/>
        <v>-2.6999999999999957</v>
      </c>
      <c r="E36" s="7">
        <f t="shared" si="2"/>
        <v>58.958333333333336</v>
      </c>
    </row>
    <row r="37" spans="2:5" x14ac:dyDescent="0.25">
      <c r="B37" s="2">
        <v>41944</v>
      </c>
      <c r="C37" s="7">
        <v>57.6</v>
      </c>
      <c r="D37" s="7">
        <f t="shared" si="1"/>
        <v>-1.5</v>
      </c>
      <c r="E37" s="7">
        <f t="shared" si="2"/>
        <v>59</v>
      </c>
    </row>
    <row r="38" spans="2:5" x14ac:dyDescent="0.25">
      <c r="B38" s="2">
        <v>41974</v>
      </c>
      <c r="C38" s="7">
        <v>57.9</v>
      </c>
      <c r="D38" s="7">
        <f t="shared" si="1"/>
        <v>0.29999999999999716</v>
      </c>
      <c r="E38" s="7">
        <f t="shared" si="2"/>
        <v>58.933333333333337</v>
      </c>
    </row>
    <row r="39" spans="2:5" x14ac:dyDescent="0.25">
      <c r="B39" s="2">
        <v>42005</v>
      </c>
      <c r="C39" s="7">
        <v>57.8</v>
      </c>
      <c r="D39" s="7">
        <f t="shared" si="1"/>
        <v>-0.10000000000000142</v>
      </c>
      <c r="E39" s="7">
        <f t="shared" si="2"/>
        <v>58.774999999999999</v>
      </c>
    </row>
    <row r="40" spans="2:5" x14ac:dyDescent="0.25">
      <c r="B40" s="2">
        <v>42036</v>
      </c>
      <c r="C40" s="7">
        <v>58.5</v>
      </c>
      <c r="D40" s="7">
        <f t="shared" si="1"/>
        <v>0.70000000000000284</v>
      </c>
      <c r="E40" s="7">
        <f t="shared" si="2"/>
        <v>58.766666666666659</v>
      </c>
    </row>
    <row r="41" spans="2:5" x14ac:dyDescent="0.25">
      <c r="B41" s="2">
        <v>42064</v>
      </c>
      <c r="C41" s="7">
        <v>60.1</v>
      </c>
      <c r="D41" s="7">
        <f t="shared" si="1"/>
        <v>1.6000000000000014</v>
      </c>
      <c r="E41" s="7">
        <f t="shared" si="2"/>
        <v>59.025000000000006</v>
      </c>
    </row>
    <row r="42" spans="2:5" x14ac:dyDescent="0.25">
      <c r="B42" s="2">
        <v>42095</v>
      </c>
      <c r="C42" s="7">
        <v>58.3</v>
      </c>
      <c r="D42" s="7">
        <f t="shared" si="1"/>
        <v>-1.8000000000000043</v>
      </c>
      <c r="E42" s="7">
        <f t="shared" si="2"/>
        <v>59.008333333333333</v>
      </c>
    </row>
    <row r="43" spans="2:5" x14ac:dyDescent="0.25">
      <c r="B43" s="2">
        <v>42125</v>
      </c>
      <c r="C43" s="7">
        <v>57</v>
      </c>
      <c r="D43" s="7">
        <f t="shared" si="1"/>
        <v>-1.2999999999999972</v>
      </c>
      <c r="E43" s="7">
        <f t="shared" si="2"/>
        <v>59.008333333333333</v>
      </c>
    </row>
    <row r="44" spans="2:5" x14ac:dyDescent="0.25">
      <c r="B44" s="2">
        <v>42156</v>
      </c>
      <c r="C44" s="7">
        <v>56.1</v>
      </c>
      <c r="D44" s="7">
        <f t="shared" si="1"/>
        <v>-0.89999999999999858</v>
      </c>
      <c r="E44" s="7">
        <f t="shared" si="2"/>
        <v>58.75</v>
      </c>
    </row>
    <row r="45" spans="2:5" x14ac:dyDescent="0.25">
      <c r="B45" s="2">
        <v>42186</v>
      </c>
      <c r="C45" s="7">
        <v>57.7</v>
      </c>
      <c r="D45" s="7">
        <f t="shared" si="1"/>
        <v>1.6000000000000014</v>
      </c>
      <c r="E45" s="7">
        <f t="shared" si="2"/>
        <v>58.550000000000004</v>
      </c>
    </row>
    <row r="46" spans="2:5" x14ac:dyDescent="0.25">
      <c r="B46" s="2">
        <v>42217</v>
      </c>
      <c r="C46" s="7">
        <v>58.7</v>
      </c>
      <c r="D46" s="7">
        <f t="shared" si="1"/>
        <v>1</v>
      </c>
      <c r="E46" s="7">
        <f t="shared" si="2"/>
        <v>58.383333333333347</v>
      </c>
    </row>
    <row r="47" spans="2:5" x14ac:dyDescent="0.25">
      <c r="B47" s="2">
        <v>42248</v>
      </c>
      <c r="C47" s="7">
        <v>56.5</v>
      </c>
      <c r="D47" s="7">
        <f t="shared" si="1"/>
        <v>-2.2000000000000028</v>
      </c>
      <c r="E47" s="7">
        <f t="shared" si="2"/>
        <v>57.94166666666667</v>
      </c>
    </row>
    <row r="48" spans="2:5" x14ac:dyDescent="0.25">
      <c r="B48" s="2">
        <v>42278</v>
      </c>
      <c r="C48" s="7">
        <v>55.7</v>
      </c>
      <c r="D48" s="7">
        <f t="shared" si="1"/>
        <v>-0.79999999999999716</v>
      </c>
      <c r="E48" s="7">
        <f t="shared" si="2"/>
        <v>57.658333333333353</v>
      </c>
    </row>
    <row r="49" spans="2:5" x14ac:dyDescent="0.25">
      <c r="B49" s="2">
        <v>42309</v>
      </c>
      <c r="C49" s="7">
        <v>56.3</v>
      </c>
      <c r="D49" s="7">
        <f t="shared" si="1"/>
        <v>0.59999999999999432</v>
      </c>
      <c r="E49" s="7">
        <f t="shared" si="2"/>
        <v>57.550000000000004</v>
      </c>
    </row>
    <row r="50" spans="2:5" x14ac:dyDescent="0.25">
      <c r="B50" s="2">
        <v>42339</v>
      </c>
      <c r="C50" s="7">
        <v>54.4</v>
      </c>
      <c r="D50" s="7">
        <f t="shared" si="1"/>
        <v>-1.8999999999999986</v>
      </c>
      <c r="E50" s="7">
        <f t="shared" si="2"/>
        <v>57.258333333333333</v>
      </c>
    </row>
    <row r="51" spans="2:5" x14ac:dyDescent="0.25">
      <c r="B51" s="2">
        <v>42370</v>
      </c>
      <c r="C51" s="7">
        <v>53.9</v>
      </c>
      <c r="D51" s="7">
        <f t="shared" si="1"/>
        <v>-0.5</v>
      </c>
      <c r="E51" s="7">
        <f t="shared" si="2"/>
        <v>56.93333333333333</v>
      </c>
    </row>
    <row r="52" spans="2:5" x14ac:dyDescent="0.25">
      <c r="B52" s="2">
        <v>42401</v>
      </c>
      <c r="C52" s="7">
        <v>54.4</v>
      </c>
      <c r="D52" s="7">
        <f t="shared" si="1"/>
        <v>0.5</v>
      </c>
      <c r="E52" s="7">
        <f t="shared" si="2"/>
        <v>56.591666666666661</v>
      </c>
    </row>
    <row r="53" spans="2:5" x14ac:dyDescent="0.25">
      <c r="B53" s="2">
        <v>42430</v>
      </c>
      <c r="C53" s="7">
        <v>54.5</v>
      </c>
      <c r="D53" s="7">
        <f t="shared" si="1"/>
        <v>0.10000000000000142</v>
      </c>
      <c r="E53" s="7">
        <f t="shared" si="2"/>
        <v>56.125</v>
      </c>
    </row>
    <row r="54" spans="2:5" x14ac:dyDescent="0.25">
      <c r="B54" s="2">
        <v>42461</v>
      </c>
      <c r="C54" s="7">
        <v>54.2</v>
      </c>
      <c r="D54" s="7">
        <f t="shared" si="1"/>
        <v>-0.29999999999999716</v>
      </c>
      <c r="E54" s="7">
        <f t="shared" si="2"/>
        <v>55.783333333333331</v>
      </c>
    </row>
    <row r="55" spans="2:5" x14ac:dyDescent="0.25">
      <c r="B55" s="2">
        <v>42491</v>
      </c>
      <c r="C55" s="7">
        <v>54.8</v>
      </c>
      <c r="D55" s="7">
        <f t="shared" si="1"/>
        <v>0.59999999999999432</v>
      </c>
      <c r="E55" s="7">
        <f t="shared" si="2"/>
        <v>55.599999999999994</v>
      </c>
    </row>
    <row r="56" spans="2:5" x14ac:dyDescent="0.25">
      <c r="B56" s="2">
        <v>42522</v>
      </c>
      <c r="C56" s="7">
        <v>54.4</v>
      </c>
      <c r="D56" s="7">
        <f t="shared" si="1"/>
        <v>-0.39999999999999858</v>
      </c>
      <c r="E56" s="7">
        <f t="shared" si="2"/>
        <v>55.458333333333321</v>
      </c>
    </row>
    <row r="57" spans="2:5" x14ac:dyDescent="0.25">
      <c r="B57" s="2">
        <v>42552</v>
      </c>
      <c r="C57" s="7">
        <v>56</v>
      </c>
      <c r="D57" s="7">
        <f t="shared" si="1"/>
        <v>1.6000000000000014</v>
      </c>
      <c r="E57" s="7">
        <f t="shared" si="2"/>
        <v>55.316666666666656</v>
      </c>
    </row>
    <row r="58" spans="2:5" x14ac:dyDescent="0.25">
      <c r="B58" s="2">
        <v>42583</v>
      </c>
      <c r="C58" s="7">
        <v>56.6</v>
      </c>
      <c r="D58" s="7">
        <f t="shared" si="1"/>
        <v>0.60000000000000142</v>
      </c>
      <c r="E58" s="7">
        <f t="shared" si="2"/>
        <v>55.141666666666673</v>
      </c>
    </row>
    <row r="59" spans="2:5" x14ac:dyDescent="0.25">
      <c r="B59" s="2">
        <v>42614</v>
      </c>
      <c r="C59" s="7">
        <v>55.3</v>
      </c>
      <c r="D59" s="7">
        <f t="shared" si="1"/>
        <v>-1.3000000000000043</v>
      </c>
      <c r="E59" s="7">
        <f t="shared" si="2"/>
        <v>55.041666666666657</v>
      </c>
    </row>
    <row r="60" spans="2:5" x14ac:dyDescent="0.25">
      <c r="B60" s="2">
        <v>42644</v>
      </c>
      <c r="C60" s="7">
        <v>53.2</v>
      </c>
      <c r="D60" s="7">
        <f t="shared" si="1"/>
        <v>-2.0999999999999943</v>
      </c>
      <c r="E60" s="7">
        <f t="shared" si="2"/>
        <v>54.833333333333336</v>
      </c>
    </row>
    <row r="61" spans="2:5" x14ac:dyDescent="0.25">
      <c r="B61" s="2">
        <v>42675</v>
      </c>
      <c r="C61" s="7">
        <v>55</v>
      </c>
      <c r="D61" s="7">
        <f t="shared" si="1"/>
        <v>1.7999999999999972</v>
      </c>
      <c r="E61" s="7">
        <f t="shared" si="2"/>
        <v>54.725000000000001</v>
      </c>
    </row>
    <row r="62" spans="2:5" x14ac:dyDescent="0.25">
      <c r="B62" s="2">
        <v>42705</v>
      </c>
      <c r="C62" s="7">
        <v>55.5</v>
      </c>
      <c r="D62" s="7">
        <f t="shared" si="1"/>
        <v>0.5</v>
      </c>
      <c r="E62" s="7">
        <f t="shared" si="2"/>
        <v>54.81666666666667</v>
      </c>
    </row>
    <row r="63" spans="2:5" x14ac:dyDescent="0.25">
      <c r="B63" s="2">
        <v>42736</v>
      </c>
      <c r="C63" s="7">
        <v>56.7</v>
      </c>
      <c r="D63" s="7">
        <f t="shared" si="1"/>
        <v>1.2000000000000028</v>
      </c>
      <c r="E63" s="7">
        <f t="shared" si="2"/>
        <v>55.050000000000011</v>
      </c>
    </row>
    <row r="64" spans="2:5" x14ac:dyDescent="0.25">
      <c r="B64" s="2">
        <v>42767</v>
      </c>
      <c r="C64" s="7">
        <v>57</v>
      </c>
      <c r="D64" s="7">
        <f t="shared" si="1"/>
        <v>0.29999999999999716</v>
      </c>
      <c r="E64" s="7">
        <f t="shared" si="2"/>
        <v>55.266666666666673</v>
      </c>
    </row>
    <row r="65" spans="2:5" x14ac:dyDescent="0.25">
      <c r="B65" s="2">
        <v>42795</v>
      </c>
      <c r="C65" s="7">
        <v>56.4</v>
      </c>
      <c r="D65" s="7">
        <f t="shared" si="1"/>
        <v>-0.60000000000000142</v>
      </c>
      <c r="E65" s="7">
        <f t="shared" si="2"/>
        <v>55.425000000000004</v>
      </c>
    </row>
    <row r="66" spans="2:5" x14ac:dyDescent="0.25">
      <c r="B66" s="2">
        <v>42826</v>
      </c>
      <c r="C66" s="7">
        <v>56.5</v>
      </c>
      <c r="D66" s="7">
        <f t="shared" si="1"/>
        <v>0.10000000000000142</v>
      </c>
      <c r="E66" s="7">
        <f t="shared" ref="E66:E97" si="3">IF(ROW(A66)&lt;13,"",AVERAGEIFS($C$2:$C$5000,$B$2:$B$5000,"&gt;"&amp;EDATE(B66,-12),$B$2:$B$5000,"&lt;="&amp;B66))</f>
        <v>55.616666666666667</v>
      </c>
    </row>
    <row r="67" spans="2:5" x14ac:dyDescent="0.25">
      <c r="B67" s="2">
        <v>42856</v>
      </c>
      <c r="C67" s="7">
        <v>55.3</v>
      </c>
      <c r="D67" s="7">
        <f t="shared" si="1"/>
        <v>-1.2000000000000028</v>
      </c>
      <c r="E67" s="7">
        <f t="shared" si="3"/>
        <v>55.658333333333331</v>
      </c>
    </row>
    <row r="68" spans="2:5" x14ac:dyDescent="0.25">
      <c r="B68" s="2">
        <v>42887</v>
      </c>
      <c r="C68" s="7">
        <v>54.3</v>
      </c>
      <c r="D68" s="7">
        <f t="shared" ref="D68:D97" si="4">C68-C67</f>
        <v>-1</v>
      </c>
      <c r="E68" s="7">
        <f t="shared" si="3"/>
        <v>55.649999999999984</v>
      </c>
    </row>
    <row r="69" spans="2:5" x14ac:dyDescent="0.25">
      <c r="B69" s="2">
        <v>42917</v>
      </c>
      <c r="C69" s="7">
        <v>55.7</v>
      </c>
      <c r="D69" s="7">
        <f t="shared" si="4"/>
        <v>1.4000000000000057</v>
      </c>
      <c r="E69" s="7">
        <f t="shared" si="3"/>
        <v>55.625</v>
      </c>
    </row>
    <row r="70" spans="2:5" x14ac:dyDescent="0.25">
      <c r="B70" s="2">
        <v>42948</v>
      </c>
      <c r="C70" s="7">
        <v>55.8</v>
      </c>
      <c r="D70" s="7">
        <f t="shared" si="4"/>
        <v>9.9999999999994316E-2</v>
      </c>
      <c r="E70" s="7">
        <f t="shared" si="3"/>
        <v>55.55833333333333</v>
      </c>
    </row>
    <row r="71" spans="2:5" x14ac:dyDescent="0.25">
      <c r="B71" s="2">
        <v>42979</v>
      </c>
      <c r="C71" s="7">
        <v>55.5</v>
      </c>
      <c r="D71" s="7">
        <f t="shared" si="4"/>
        <v>-0.29999999999999716</v>
      </c>
      <c r="E71" s="7">
        <f t="shared" si="3"/>
        <v>55.574999999999996</v>
      </c>
    </row>
    <row r="72" spans="2:5" x14ac:dyDescent="0.25">
      <c r="B72" s="2">
        <v>43009</v>
      </c>
      <c r="C72" s="7">
        <v>55.6</v>
      </c>
      <c r="D72" s="7">
        <f t="shared" si="4"/>
        <v>0.10000000000000142</v>
      </c>
      <c r="E72" s="7">
        <f t="shared" si="3"/>
        <v>55.774999999999999</v>
      </c>
    </row>
    <row r="73" spans="2:5" x14ac:dyDescent="0.25">
      <c r="B73" s="2">
        <v>43040</v>
      </c>
      <c r="C73" s="7">
        <v>57.5</v>
      </c>
      <c r="D73" s="7">
        <f t="shared" si="4"/>
        <v>1.8999999999999986</v>
      </c>
      <c r="E73" s="7">
        <f t="shared" si="3"/>
        <v>55.983333333333341</v>
      </c>
    </row>
    <row r="74" spans="2:5" x14ac:dyDescent="0.25">
      <c r="B74" s="2">
        <v>43070</v>
      </c>
      <c r="C74" s="7">
        <v>57.3</v>
      </c>
      <c r="D74" s="7">
        <f t="shared" si="4"/>
        <v>-0.20000000000000284</v>
      </c>
      <c r="E74" s="7">
        <f t="shared" si="3"/>
        <v>56.133333333333326</v>
      </c>
    </row>
    <row r="75" spans="2:5" x14ac:dyDescent="0.25">
      <c r="B75" s="2">
        <v>43101</v>
      </c>
      <c r="C75" s="7">
        <v>53</v>
      </c>
      <c r="D75" s="7">
        <f t="shared" si="4"/>
        <v>-4.2999999999999972</v>
      </c>
      <c r="E75" s="7">
        <f t="shared" si="3"/>
        <v>55.824999999999996</v>
      </c>
    </row>
    <row r="76" spans="2:5" x14ac:dyDescent="0.25">
      <c r="B76" s="2">
        <v>43132</v>
      </c>
      <c r="C76" s="7">
        <v>53.2</v>
      </c>
      <c r="D76" s="7">
        <f t="shared" si="4"/>
        <v>0.20000000000000284</v>
      </c>
      <c r="E76" s="7">
        <f t="shared" si="3"/>
        <v>55.508333333333333</v>
      </c>
    </row>
    <row r="77" spans="2:5" x14ac:dyDescent="0.25">
      <c r="B77" s="2">
        <v>43160</v>
      </c>
      <c r="C77" s="7">
        <v>52.8</v>
      </c>
      <c r="D77" s="7">
        <f t="shared" si="4"/>
        <v>-0.40000000000000568</v>
      </c>
      <c r="E77" s="7">
        <f t="shared" si="3"/>
        <v>55.208333333333336</v>
      </c>
    </row>
    <row r="78" spans="2:5" x14ac:dyDescent="0.25">
      <c r="B78" s="2">
        <v>43191</v>
      </c>
      <c r="C78" s="7">
        <v>51.4</v>
      </c>
      <c r="D78" s="7">
        <f t="shared" si="4"/>
        <v>-1.3999999999999986</v>
      </c>
      <c r="E78" s="7">
        <f t="shared" si="3"/>
        <v>54.783333333333331</v>
      </c>
    </row>
    <row r="79" spans="2:5" x14ac:dyDescent="0.25">
      <c r="B79" s="2">
        <v>43221</v>
      </c>
      <c r="C79" s="7">
        <v>53.2</v>
      </c>
      <c r="D79" s="7">
        <f t="shared" si="4"/>
        <v>1.8000000000000043</v>
      </c>
      <c r="E79" s="7">
        <f t="shared" si="3"/>
        <v>54.608333333333341</v>
      </c>
    </row>
    <row r="80" spans="2:5" x14ac:dyDescent="0.25">
      <c r="B80" s="2">
        <v>43252</v>
      </c>
      <c r="C80" s="7">
        <v>55</v>
      </c>
      <c r="D80" s="7">
        <f t="shared" si="4"/>
        <v>1.7999999999999972</v>
      </c>
      <c r="E80" s="7">
        <f t="shared" si="3"/>
        <v>54.666666666666679</v>
      </c>
    </row>
    <row r="81" spans="2:5" x14ac:dyDescent="0.25">
      <c r="B81" s="2">
        <v>43282</v>
      </c>
      <c r="C81" s="7">
        <v>54.9</v>
      </c>
      <c r="D81" s="7">
        <f t="shared" si="4"/>
        <v>-0.10000000000000142</v>
      </c>
      <c r="E81" s="7">
        <f t="shared" si="3"/>
        <v>54.599999999999994</v>
      </c>
    </row>
    <row r="82" spans="2:5" x14ac:dyDescent="0.25">
      <c r="B82" s="2">
        <v>43313</v>
      </c>
      <c r="C82" s="7">
        <v>55.1</v>
      </c>
      <c r="D82" s="7">
        <f t="shared" si="4"/>
        <v>0.20000000000000284</v>
      </c>
      <c r="E82" s="7">
        <f t="shared" si="3"/>
        <v>54.541666666666664</v>
      </c>
    </row>
    <row r="83" spans="2:5" x14ac:dyDescent="0.25">
      <c r="B83" s="2">
        <v>43344</v>
      </c>
      <c r="C83" s="7">
        <v>53.4</v>
      </c>
      <c r="D83" s="7">
        <f t="shared" si="4"/>
        <v>-1.7000000000000028</v>
      </c>
      <c r="E83" s="7">
        <f t="shared" si="3"/>
        <v>54.366666666666667</v>
      </c>
    </row>
    <row r="84" spans="2:5" x14ac:dyDescent="0.25">
      <c r="B84" s="2">
        <v>43374</v>
      </c>
      <c r="C84" s="7">
        <v>53.8</v>
      </c>
      <c r="D84" s="7">
        <f t="shared" si="4"/>
        <v>0.39999999999999858</v>
      </c>
      <c r="E84" s="7">
        <f t="shared" si="3"/>
        <v>54.216666666666661</v>
      </c>
    </row>
    <row r="85" spans="2:5" x14ac:dyDescent="0.25">
      <c r="B85" s="2">
        <v>43405</v>
      </c>
      <c r="C85" s="7">
        <v>55.2</v>
      </c>
      <c r="D85" s="7">
        <f t="shared" si="4"/>
        <v>1.4000000000000057</v>
      </c>
      <c r="E85" s="7">
        <f t="shared" si="3"/>
        <v>54.024999999999999</v>
      </c>
    </row>
    <row r="86" spans="2:5" x14ac:dyDescent="0.25">
      <c r="B86" s="2">
        <v>43435</v>
      </c>
      <c r="C86" s="7">
        <v>54.5</v>
      </c>
      <c r="D86" s="7">
        <f t="shared" si="4"/>
        <v>-0.70000000000000284</v>
      </c>
      <c r="E86" s="7">
        <f t="shared" si="3"/>
        <v>53.791666666666664</v>
      </c>
    </row>
    <row r="87" spans="2:5" x14ac:dyDescent="0.25">
      <c r="B87" s="2">
        <v>43466</v>
      </c>
      <c r="C87" s="7">
        <v>56.2</v>
      </c>
      <c r="D87" s="7">
        <f t="shared" si="4"/>
        <v>1.7000000000000028</v>
      </c>
      <c r="E87" s="7">
        <f t="shared" si="3"/>
        <v>54.058333333333337</v>
      </c>
    </row>
    <row r="88" spans="2:5" x14ac:dyDescent="0.25">
      <c r="B88" s="2">
        <v>43497</v>
      </c>
      <c r="C88" s="7">
        <v>56.6</v>
      </c>
      <c r="D88" s="7">
        <f t="shared" si="4"/>
        <v>0.39999999999999858</v>
      </c>
      <c r="E88" s="7">
        <f t="shared" si="3"/>
        <v>54.341666666666669</v>
      </c>
    </row>
    <row r="89" spans="2:5" x14ac:dyDescent="0.25">
      <c r="B89" s="2">
        <v>43525</v>
      </c>
      <c r="C89" s="7">
        <v>56.8</v>
      </c>
      <c r="D89" s="7">
        <f t="shared" si="4"/>
        <v>0.19999999999999574</v>
      </c>
      <c r="E89" s="7">
        <f t="shared" si="3"/>
        <v>54.675000000000004</v>
      </c>
    </row>
    <row r="90" spans="2:5" x14ac:dyDescent="0.25">
      <c r="B90" s="2">
        <v>43556</v>
      </c>
      <c r="C90" s="7">
        <v>56.8</v>
      </c>
      <c r="D90" s="7">
        <f t="shared" si="4"/>
        <v>0</v>
      </c>
      <c r="E90" s="7">
        <f t="shared" si="3"/>
        <v>55.124999999999993</v>
      </c>
    </row>
    <row r="91" spans="2:5" x14ac:dyDescent="0.25">
      <c r="B91" s="2">
        <v>43586</v>
      </c>
      <c r="C91" s="7">
        <v>57.3</v>
      </c>
      <c r="D91" s="7">
        <f t="shared" si="4"/>
        <v>0.5</v>
      </c>
      <c r="E91" s="7">
        <f t="shared" si="3"/>
        <v>55.466666666666661</v>
      </c>
    </row>
    <row r="92" spans="2:5" x14ac:dyDescent="0.25">
      <c r="B92" s="2">
        <v>43617</v>
      </c>
      <c r="C92" s="7">
        <v>57.4</v>
      </c>
      <c r="D92" s="7">
        <f t="shared" si="4"/>
        <v>0.10000000000000142</v>
      </c>
      <c r="E92" s="7">
        <f t="shared" si="3"/>
        <v>55.666666666666657</v>
      </c>
    </row>
    <row r="93" spans="2:5" x14ac:dyDescent="0.25">
      <c r="B93" s="2">
        <v>43647</v>
      </c>
      <c r="C93" s="7">
        <v>56.6</v>
      </c>
      <c r="D93" s="7">
        <f t="shared" si="4"/>
        <v>-0.79999999999999716</v>
      </c>
      <c r="E93" s="7">
        <f t="shared" si="3"/>
        <v>55.808333333333337</v>
      </c>
    </row>
    <row r="94" spans="2:5" x14ac:dyDescent="0.25">
      <c r="B94" s="2">
        <v>43678</v>
      </c>
      <c r="C94" s="7">
        <v>57</v>
      </c>
      <c r="D94" s="7">
        <f t="shared" si="4"/>
        <v>0.39999999999999858</v>
      </c>
      <c r="E94" s="7">
        <f t="shared" si="3"/>
        <v>55.966666666666669</v>
      </c>
    </row>
    <row r="95" spans="2:5" x14ac:dyDescent="0.25">
      <c r="B95" s="2">
        <v>43709</v>
      </c>
      <c r="C95" s="7">
        <v>57.3</v>
      </c>
      <c r="D95" s="7">
        <f t="shared" si="4"/>
        <v>0.29999999999999716</v>
      </c>
      <c r="E95" s="7">
        <f t="shared" si="3"/>
        <v>56.291666666666664</v>
      </c>
    </row>
    <row r="96" spans="2:5" x14ac:dyDescent="0.25">
      <c r="B96" s="2">
        <v>43739</v>
      </c>
      <c r="C96" s="7">
        <v>57.8</v>
      </c>
      <c r="D96" s="7">
        <f t="shared" si="4"/>
        <v>0.5</v>
      </c>
      <c r="E96" s="7">
        <f t="shared" si="3"/>
        <v>56.625</v>
      </c>
    </row>
    <row r="97" spans="2:5" x14ac:dyDescent="0.25">
      <c r="B97" s="2">
        <v>43770</v>
      </c>
      <c r="C97" s="7">
        <v>58.3</v>
      </c>
      <c r="D97" s="7">
        <f t="shared" si="4"/>
        <v>0.5</v>
      </c>
      <c r="E97" s="7">
        <f t="shared" si="3"/>
        <v>56.883333333333326</v>
      </c>
    </row>
    <row r="98" spans="2:5" x14ac:dyDescent="0.25">
      <c r="B98" s="2">
        <v>43800</v>
      </c>
      <c r="C98" s="7">
        <v>56.9</v>
      </c>
      <c r="D98" s="7">
        <f>C98-C97</f>
        <v>-1.3999999999999986</v>
      </c>
      <c r="E98" s="7">
        <f>IF(ROW(A98)&lt;13,"",AVERAGEIFS($C$2:$C$5000,$B$2:$B$5000,"&gt;"&amp;EDATE(B98,-12),$B$2:$B$5000,"&lt;="&amp;B98))</f>
        <v>57.083333333333321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461BF-9832-4C3F-9C63-298347CB2B0E}">
  <sheetPr codeName="Sheet39"/>
  <dimension ref="A1:G96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40940</v>
      </c>
      <c r="C2" s="7">
        <v>50.4</v>
      </c>
      <c r="E2" s="7" t="str">
        <f t="shared" ref="E2:E33" si="0">IF(ROW(A2)&lt;13,"",AVERAGEIFS($C$2:$C$5000,$B$2:$B$5000,"&gt;"&amp;EDATE(B2,-12),$B$2:$B$5000,"&lt;="&amp;B2))</f>
        <v/>
      </c>
      <c r="F2" s="13">
        <f>INDEX(Singapore[% Change],ROWS(Singapore[% Change]),1)</f>
        <v>0.30000000000000426</v>
      </c>
      <c r="G2" s="44">
        <f>INDEX(Singapore[12 Mth Rolling Avg.],ROWS(Singapore[12 Mth Rolling Avg.]),1)</f>
        <v>50.033333333333331</v>
      </c>
    </row>
    <row r="3" spans="1:7" x14ac:dyDescent="0.25">
      <c r="A3" t="s">
        <v>39</v>
      </c>
      <c r="B3" s="2">
        <v>40969</v>
      </c>
      <c r="C3" s="7">
        <v>50.2</v>
      </c>
      <c r="D3" s="7">
        <f>C3-C2</f>
        <v>-0.19999999999999574</v>
      </c>
      <c r="E3" s="7" t="str">
        <f t="shared" si="0"/>
        <v/>
      </c>
    </row>
    <row r="4" spans="1:7" x14ac:dyDescent="0.25">
      <c r="A4" t="s">
        <v>39</v>
      </c>
      <c r="B4" s="2">
        <v>41000</v>
      </c>
      <c r="C4" s="7">
        <v>49.7</v>
      </c>
      <c r="D4" s="7">
        <f t="shared" ref="D4:D67" si="1">C4-C3</f>
        <v>-0.5</v>
      </c>
      <c r="E4" s="7" t="str">
        <f t="shared" si="0"/>
        <v/>
      </c>
    </row>
    <row r="5" spans="1:7" x14ac:dyDescent="0.25">
      <c r="A5" t="s">
        <v>39</v>
      </c>
      <c r="B5" s="2">
        <v>41030</v>
      </c>
      <c r="C5" s="7">
        <v>50.4</v>
      </c>
      <c r="D5" s="7">
        <f t="shared" si="1"/>
        <v>0.69999999999999574</v>
      </c>
      <c r="E5" s="7" t="str">
        <f t="shared" si="0"/>
        <v/>
      </c>
    </row>
    <row r="6" spans="1:7" x14ac:dyDescent="0.25">
      <c r="A6" t="s">
        <v>39</v>
      </c>
      <c r="B6" s="2">
        <v>41061</v>
      </c>
      <c r="C6" s="7">
        <v>50.4</v>
      </c>
      <c r="D6" s="7">
        <f t="shared" si="1"/>
        <v>0</v>
      </c>
      <c r="E6" s="7" t="str">
        <f t="shared" si="0"/>
        <v/>
      </c>
    </row>
    <row r="7" spans="1:7" x14ac:dyDescent="0.25">
      <c r="A7" t="s">
        <v>39</v>
      </c>
      <c r="B7" s="2">
        <v>41091</v>
      </c>
      <c r="C7" s="7">
        <v>49.8</v>
      </c>
      <c r="D7" s="7">
        <f t="shared" si="1"/>
        <v>-0.60000000000000142</v>
      </c>
      <c r="E7" s="7" t="str">
        <f t="shared" si="0"/>
        <v/>
      </c>
    </row>
    <row r="8" spans="1:7" x14ac:dyDescent="0.25">
      <c r="A8" t="s">
        <v>39</v>
      </c>
      <c r="B8" s="2">
        <v>44154</v>
      </c>
      <c r="C8" s="7">
        <v>49.8</v>
      </c>
      <c r="D8" s="7">
        <f t="shared" si="1"/>
        <v>0</v>
      </c>
      <c r="E8" s="7" t="str">
        <f t="shared" si="0"/>
        <v/>
      </c>
    </row>
    <row r="9" spans="1:7" x14ac:dyDescent="0.25">
      <c r="B9" s="2">
        <v>41153</v>
      </c>
      <c r="C9" s="7">
        <v>48.7</v>
      </c>
      <c r="D9" s="7">
        <f t="shared" si="1"/>
        <v>-1.0999999999999943</v>
      </c>
      <c r="E9" s="7" t="str">
        <f t="shared" si="0"/>
        <v/>
      </c>
    </row>
    <row r="10" spans="1:7" x14ac:dyDescent="0.25">
      <c r="B10" s="2">
        <v>41183</v>
      </c>
      <c r="C10" s="7">
        <v>48.3</v>
      </c>
      <c r="D10" s="7">
        <f t="shared" si="1"/>
        <v>-0.40000000000000568</v>
      </c>
      <c r="E10" s="7" t="str">
        <f t="shared" si="0"/>
        <v/>
      </c>
    </row>
    <row r="11" spans="1:7" x14ac:dyDescent="0.25">
      <c r="B11" s="2">
        <v>41214</v>
      </c>
      <c r="C11" s="7">
        <v>48.8</v>
      </c>
      <c r="D11" s="7">
        <f t="shared" si="1"/>
        <v>0.5</v>
      </c>
      <c r="E11" s="7" t="str">
        <f t="shared" si="0"/>
        <v/>
      </c>
    </row>
    <row r="12" spans="1:7" x14ac:dyDescent="0.25">
      <c r="B12" s="2">
        <v>41244</v>
      </c>
      <c r="C12" s="7">
        <v>48.6</v>
      </c>
      <c r="D12" s="7">
        <f t="shared" si="1"/>
        <v>-0.19999999999999574</v>
      </c>
      <c r="E12" s="7" t="str">
        <f t="shared" si="0"/>
        <v/>
      </c>
    </row>
    <row r="13" spans="1:7" x14ac:dyDescent="0.25">
      <c r="B13" s="2">
        <v>41275</v>
      </c>
      <c r="C13" s="7">
        <v>50.2</v>
      </c>
      <c r="D13" s="7">
        <f t="shared" si="1"/>
        <v>1.6000000000000014</v>
      </c>
      <c r="E13" s="7">
        <f t="shared" si="0"/>
        <v>49.590909090909101</v>
      </c>
    </row>
    <row r="14" spans="1:7" x14ac:dyDescent="0.25">
      <c r="B14" s="2">
        <v>41306</v>
      </c>
      <c r="C14" s="7">
        <v>49.4</v>
      </c>
      <c r="D14" s="7">
        <f t="shared" si="1"/>
        <v>-0.80000000000000426</v>
      </c>
      <c r="E14" s="7">
        <f t="shared" si="0"/>
        <v>49.5</v>
      </c>
    </row>
    <row r="15" spans="1:7" x14ac:dyDescent="0.25">
      <c r="B15" s="2">
        <v>41334</v>
      </c>
      <c r="C15" s="7">
        <v>50.6</v>
      </c>
      <c r="D15" s="7">
        <f t="shared" si="1"/>
        <v>1.2000000000000028</v>
      </c>
      <c r="E15" s="7">
        <f t="shared" si="0"/>
        <v>49.536363636363632</v>
      </c>
    </row>
    <row r="16" spans="1:7" x14ac:dyDescent="0.25">
      <c r="B16" s="2">
        <v>41365</v>
      </c>
      <c r="C16" s="7">
        <v>50.3</v>
      </c>
      <c r="D16" s="7">
        <f t="shared" si="1"/>
        <v>-0.30000000000000426</v>
      </c>
      <c r="E16" s="7">
        <f t="shared" si="0"/>
        <v>49.590909090909093</v>
      </c>
    </row>
    <row r="17" spans="2:5" x14ac:dyDescent="0.25">
      <c r="B17" s="2">
        <v>41395</v>
      </c>
      <c r="C17" s="7">
        <v>51.1</v>
      </c>
      <c r="D17" s="7">
        <f t="shared" si="1"/>
        <v>0.80000000000000426</v>
      </c>
      <c r="E17" s="7">
        <f t="shared" si="0"/>
        <v>49.654545454545456</v>
      </c>
    </row>
    <row r="18" spans="2:5" x14ac:dyDescent="0.25">
      <c r="B18" s="2">
        <v>41426</v>
      </c>
      <c r="C18" s="7">
        <v>51.7</v>
      </c>
      <c r="D18" s="7">
        <f t="shared" si="1"/>
        <v>0.60000000000000142</v>
      </c>
      <c r="E18" s="7">
        <f t="shared" si="0"/>
        <v>49.77272727272728</v>
      </c>
    </row>
    <row r="19" spans="2:5" x14ac:dyDescent="0.25">
      <c r="B19" s="2">
        <v>41456</v>
      </c>
      <c r="C19" s="7">
        <v>51.8</v>
      </c>
      <c r="D19" s="7">
        <f t="shared" si="1"/>
        <v>9.9999999999994316E-2</v>
      </c>
      <c r="E19" s="7">
        <f t="shared" si="0"/>
        <v>49.954545454545453</v>
      </c>
    </row>
    <row r="20" spans="2:5" x14ac:dyDescent="0.25">
      <c r="B20" s="2">
        <v>41487</v>
      </c>
      <c r="C20" s="7">
        <v>50.5</v>
      </c>
      <c r="D20" s="7">
        <f t="shared" si="1"/>
        <v>-1.2999999999999972</v>
      </c>
      <c r="E20" s="7">
        <f t="shared" si="0"/>
        <v>50</v>
      </c>
    </row>
    <row r="21" spans="2:5" x14ac:dyDescent="0.25">
      <c r="B21" s="2">
        <v>41518</v>
      </c>
      <c r="C21" s="7">
        <v>50.5</v>
      </c>
      <c r="D21" s="7">
        <f t="shared" si="1"/>
        <v>0</v>
      </c>
      <c r="E21" s="7">
        <f t="shared" si="0"/>
        <v>50.15</v>
      </c>
    </row>
    <row r="22" spans="2:5" x14ac:dyDescent="0.25">
      <c r="B22" s="2">
        <v>41548</v>
      </c>
      <c r="C22" s="7">
        <v>51.2</v>
      </c>
      <c r="D22" s="7">
        <f t="shared" si="1"/>
        <v>0.70000000000000284</v>
      </c>
      <c r="E22" s="7">
        <f t="shared" si="0"/>
        <v>50.391666666666673</v>
      </c>
    </row>
    <row r="23" spans="2:5" x14ac:dyDescent="0.25">
      <c r="B23" s="2">
        <v>41579</v>
      </c>
      <c r="C23" s="7">
        <v>50.8</v>
      </c>
      <c r="D23" s="7">
        <f t="shared" si="1"/>
        <v>-0.40000000000000568</v>
      </c>
      <c r="E23" s="7">
        <f t="shared" si="0"/>
        <v>50.558333333333337</v>
      </c>
    </row>
    <row r="24" spans="2:5" x14ac:dyDescent="0.25">
      <c r="B24" s="2">
        <v>41609</v>
      </c>
      <c r="C24" s="7">
        <v>49.7</v>
      </c>
      <c r="D24" s="7">
        <f t="shared" si="1"/>
        <v>-1.0999999999999943</v>
      </c>
      <c r="E24" s="7">
        <f t="shared" si="0"/>
        <v>50.650000000000006</v>
      </c>
    </row>
    <row r="25" spans="2:5" x14ac:dyDescent="0.25">
      <c r="B25" s="2">
        <v>41640</v>
      </c>
      <c r="C25" s="7">
        <v>50.5</v>
      </c>
      <c r="D25" s="7">
        <f t="shared" si="1"/>
        <v>0.79999999999999716</v>
      </c>
      <c r="E25" s="7">
        <f t="shared" si="0"/>
        <v>50.675000000000004</v>
      </c>
    </row>
    <row r="26" spans="2:5" x14ac:dyDescent="0.25">
      <c r="B26" s="2">
        <v>41671</v>
      </c>
      <c r="C26" s="7">
        <v>50.9</v>
      </c>
      <c r="D26" s="7">
        <f t="shared" si="1"/>
        <v>0.39999999999999858</v>
      </c>
      <c r="E26" s="7">
        <f t="shared" si="0"/>
        <v>50.800000000000004</v>
      </c>
    </row>
    <row r="27" spans="2:5" x14ac:dyDescent="0.25">
      <c r="B27" s="2">
        <v>41699</v>
      </c>
      <c r="C27" s="7">
        <v>50.8</v>
      </c>
      <c r="D27" s="7">
        <f t="shared" si="1"/>
        <v>-0.10000000000000142</v>
      </c>
      <c r="E27" s="7">
        <f t="shared" si="0"/>
        <v>50.816666666666663</v>
      </c>
    </row>
    <row r="28" spans="2:5" x14ac:dyDescent="0.25">
      <c r="B28" s="2">
        <v>41730</v>
      </c>
      <c r="C28" s="7">
        <v>51.1</v>
      </c>
      <c r="D28" s="7">
        <f t="shared" si="1"/>
        <v>0.30000000000000426</v>
      </c>
      <c r="E28" s="7">
        <f t="shared" si="0"/>
        <v>50.883333333333333</v>
      </c>
    </row>
    <row r="29" spans="2:5" x14ac:dyDescent="0.25">
      <c r="B29" s="2">
        <v>41760</v>
      </c>
      <c r="C29" s="7">
        <v>50.8</v>
      </c>
      <c r="D29" s="7">
        <f t="shared" si="1"/>
        <v>-0.30000000000000426</v>
      </c>
      <c r="E29" s="7">
        <f t="shared" si="0"/>
        <v>50.858333333333327</v>
      </c>
    </row>
    <row r="30" spans="2:5" x14ac:dyDescent="0.25">
      <c r="B30" s="2">
        <v>41791</v>
      </c>
      <c r="C30" s="7">
        <v>50.5</v>
      </c>
      <c r="D30" s="7">
        <f t="shared" si="1"/>
        <v>-0.29999999999999716</v>
      </c>
      <c r="E30" s="7">
        <f t="shared" si="0"/>
        <v>50.758333333333333</v>
      </c>
    </row>
    <row r="31" spans="2:5" x14ac:dyDescent="0.25">
      <c r="B31" s="2">
        <v>41821</v>
      </c>
      <c r="C31" s="7">
        <v>51.5</v>
      </c>
      <c r="D31" s="7">
        <f t="shared" si="1"/>
        <v>1</v>
      </c>
      <c r="E31" s="7">
        <f t="shared" si="0"/>
        <v>50.733333333333327</v>
      </c>
    </row>
    <row r="32" spans="2:5" x14ac:dyDescent="0.25">
      <c r="B32" s="2">
        <v>41852</v>
      </c>
      <c r="C32" s="7">
        <v>49.7</v>
      </c>
      <c r="D32" s="7">
        <f t="shared" si="1"/>
        <v>-1.7999999999999972</v>
      </c>
      <c r="E32" s="7">
        <f t="shared" si="0"/>
        <v>50.666666666666664</v>
      </c>
    </row>
    <row r="33" spans="2:5" x14ac:dyDescent="0.25">
      <c r="B33" s="2">
        <v>41883</v>
      </c>
      <c r="C33" s="7">
        <v>50.5</v>
      </c>
      <c r="D33" s="7">
        <f t="shared" si="1"/>
        <v>0.79999999999999716</v>
      </c>
      <c r="E33" s="7">
        <f t="shared" si="0"/>
        <v>50.666666666666664</v>
      </c>
    </row>
    <row r="34" spans="2:5" x14ac:dyDescent="0.25">
      <c r="B34" s="2">
        <v>41913</v>
      </c>
      <c r="C34" s="7">
        <v>51.9</v>
      </c>
      <c r="D34" s="7">
        <f t="shared" si="1"/>
        <v>1.3999999999999986</v>
      </c>
      <c r="E34" s="7">
        <f t="shared" ref="E34:E65" si="2">IF(ROW(A34)&lt;13,"",AVERAGEIFS($C$2:$C$5000,$B$2:$B$5000,"&gt;"&amp;EDATE(B34,-12),$B$2:$B$5000,"&lt;="&amp;B34))</f>
        <v>50.724999999999994</v>
      </c>
    </row>
    <row r="35" spans="2:5" x14ac:dyDescent="0.25">
      <c r="B35" s="2">
        <v>41944</v>
      </c>
      <c r="C35" s="7">
        <v>51.8</v>
      </c>
      <c r="D35" s="7">
        <f t="shared" si="1"/>
        <v>-0.10000000000000142</v>
      </c>
      <c r="E35" s="7">
        <f t="shared" si="2"/>
        <v>50.80833333333333</v>
      </c>
    </row>
    <row r="36" spans="2:5" x14ac:dyDescent="0.25">
      <c r="B36" s="2">
        <v>41974</v>
      </c>
      <c r="C36" s="7">
        <v>49.6</v>
      </c>
      <c r="D36" s="7">
        <f t="shared" si="1"/>
        <v>-2.1999999999999957</v>
      </c>
      <c r="E36" s="7">
        <f t="shared" si="2"/>
        <v>50.79999999999999</v>
      </c>
    </row>
    <row r="37" spans="2:5" x14ac:dyDescent="0.25">
      <c r="B37" s="2">
        <v>42005</v>
      </c>
      <c r="C37" s="7">
        <v>49.9</v>
      </c>
      <c r="D37" s="7">
        <f t="shared" si="1"/>
        <v>0.29999999999999716</v>
      </c>
      <c r="E37" s="7">
        <f t="shared" si="2"/>
        <v>50.749999999999993</v>
      </c>
    </row>
    <row r="38" spans="2:5" x14ac:dyDescent="0.25">
      <c r="B38" s="2">
        <v>42036</v>
      </c>
      <c r="C38" s="7">
        <v>49.7</v>
      </c>
      <c r="D38" s="7">
        <f t="shared" si="1"/>
        <v>-0.19999999999999574</v>
      </c>
      <c r="E38" s="7">
        <f t="shared" si="2"/>
        <v>50.650000000000006</v>
      </c>
    </row>
    <row r="39" spans="2:5" x14ac:dyDescent="0.25">
      <c r="B39" s="2">
        <v>42064</v>
      </c>
      <c r="C39" s="7">
        <v>49.6</v>
      </c>
      <c r="D39" s="7">
        <f t="shared" si="1"/>
        <v>-0.10000000000000142</v>
      </c>
      <c r="E39" s="7">
        <f t="shared" si="2"/>
        <v>50.550000000000004</v>
      </c>
    </row>
    <row r="40" spans="2:5" x14ac:dyDescent="0.25">
      <c r="B40" s="2">
        <v>42095</v>
      </c>
      <c r="C40" s="7">
        <v>49.4</v>
      </c>
      <c r="D40" s="7">
        <f t="shared" si="1"/>
        <v>-0.20000000000000284</v>
      </c>
      <c r="E40" s="7">
        <f t="shared" si="2"/>
        <v>50.408333333333331</v>
      </c>
    </row>
    <row r="41" spans="2:5" x14ac:dyDescent="0.25">
      <c r="B41" s="2">
        <v>42125</v>
      </c>
      <c r="C41" s="7">
        <v>50.2</v>
      </c>
      <c r="D41" s="7">
        <f t="shared" si="1"/>
        <v>0.80000000000000426</v>
      </c>
      <c r="E41" s="7">
        <f t="shared" si="2"/>
        <v>50.358333333333341</v>
      </c>
    </row>
    <row r="42" spans="2:5" x14ac:dyDescent="0.25">
      <c r="B42" s="2">
        <v>42156</v>
      </c>
      <c r="C42" s="7">
        <v>50.4</v>
      </c>
      <c r="D42" s="7">
        <f t="shared" si="1"/>
        <v>0.19999999999999574</v>
      </c>
      <c r="E42" s="7">
        <f t="shared" si="2"/>
        <v>50.349999999999994</v>
      </c>
    </row>
    <row r="43" spans="2:5" x14ac:dyDescent="0.25">
      <c r="B43" s="2">
        <v>42186</v>
      </c>
      <c r="C43" s="7">
        <v>49.7</v>
      </c>
      <c r="D43" s="7">
        <f t="shared" si="1"/>
        <v>-0.69999999999999574</v>
      </c>
      <c r="E43" s="7">
        <f t="shared" si="2"/>
        <v>50.199999999999996</v>
      </c>
    </row>
    <row r="44" spans="2:5" x14ac:dyDescent="0.25">
      <c r="B44" s="2">
        <v>42217</v>
      </c>
      <c r="C44" s="7">
        <v>49.3</v>
      </c>
      <c r="D44" s="7">
        <f t="shared" si="1"/>
        <v>-0.40000000000000568</v>
      </c>
      <c r="E44" s="7">
        <f t="shared" si="2"/>
        <v>50.166666666666657</v>
      </c>
    </row>
    <row r="45" spans="2:5" x14ac:dyDescent="0.25">
      <c r="B45" s="2">
        <v>42248</v>
      </c>
      <c r="C45" s="7">
        <v>48.6</v>
      </c>
      <c r="D45" s="7">
        <f t="shared" si="1"/>
        <v>-0.69999999999999574</v>
      </c>
      <c r="E45" s="7">
        <f t="shared" si="2"/>
        <v>50.008333333333326</v>
      </c>
    </row>
    <row r="46" spans="2:5" x14ac:dyDescent="0.25">
      <c r="B46" s="2">
        <v>42278</v>
      </c>
      <c r="C46" s="7">
        <v>48.9</v>
      </c>
      <c r="D46" s="7">
        <f t="shared" si="1"/>
        <v>0.29999999999999716</v>
      </c>
      <c r="E46" s="7">
        <f t="shared" si="2"/>
        <v>49.758333333333326</v>
      </c>
    </row>
    <row r="47" spans="2:5" x14ac:dyDescent="0.25">
      <c r="B47" s="2">
        <v>42309</v>
      </c>
      <c r="C47" s="7">
        <v>49.2</v>
      </c>
      <c r="D47" s="7">
        <f t="shared" si="1"/>
        <v>0.30000000000000426</v>
      </c>
      <c r="E47" s="7">
        <f t="shared" si="2"/>
        <v>49.541666666666664</v>
      </c>
    </row>
    <row r="48" spans="2:5" x14ac:dyDescent="0.25">
      <c r="B48" s="2">
        <v>42339</v>
      </c>
      <c r="C48" s="7">
        <v>49.5</v>
      </c>
      <c r="D48" s="7">
        <f t="shared" si="1"/>
        <v>0.29999999999999716</v>
      </c>
      <c r="E48" s="7">
        <f t="shared" si="2"/>
        <v>49.533333333333331</v>
      </c>
    </row>
    <row r="49" spans="2:5" x14ac:dyDescent="0.25">
      <c r="B49" s="2">
        <v>42370</v>
      </c>
      <c r="C49" s="7">
        <v>49</v>
      </c>
      <c r="D49" s="7">
        <f t="shared" si="1"/>
        <v>-0.5</v>
      </c>
      <c r="E49" s="7">
        <f t="shared" si="2"/>
        <v>49.458333333333336</v>
      </c>
    </row>
    <row r="50" spans="2:5" x14ac:dyDescent="0.25">
      <c r="B50" s="2">
        <v>42401</v>
      </c>
      <c r="C50" s="7">
        <v>48.5</v>
      </c>
      <c r="D50" s="7">
        <f t="shared" si="1"/>
        <v>-0.5</v>
      </c>
      <c r="E50" s="7">
        <f t="shared" si="2"/>
        <v>49.358333333333327</v>
      </c>
    </row>
    <row r="51" spans="2:5" x14ac:dyDescent="0.25">
      <c r="B51" s="2">
        <v>42430</v>
      </c>
      <c r="C51" s="7">
        <v>49.4</v>
      </c>
      <c r="D51" s="7">
        <f t="shared" si="1"/>
        <v>0.89999999999999858</v>
      </c>
      <c r="E51" s="7">
        <f t="shared" si="2"/>
        <v>49.341666666666669</v>
      </c>
    </row>
    <row r="52" spans="2:5" x14ac:dyDescent="0.25">
      <c r="B52" s="2">
        <v>42461</v>
      </c>
      <c r="C52" s="7">
        <v>49.8</v>
      </c>
      <c r="D52" s="7">
        <f t="shared" si="1"/>
        <v>0.39999999999999858</v>
      </c>
      <c r="E52" s="7">
        <f t="shared" si="2"/>
        <v>49.375</v>
      </c>
    </row>
    <row r="53" spans="2:5" x14ac:dyDescent="0.25">
      <c r="B53" s="2">
        <v>42491</v>
      </c>
      <c r="C53" s="7">
        <v>49.8</v>
      </c>
      <c r="D53" s="7">
        <f t="shared" si="1"/>
        <v>0</v>
      </c>
      <c r="E53" s="7">
        <f t="shared" si="2"/>
        <v>49.341666666666661</v>
      </c>
    </row>
    <row r="54" spans="2:5" x14ac:dyDescent="0.25">
      <c r="B54" s="2">
        <v>42522</v>
      </c>
      <c r="C54" s="7">
        <v>49.6</v>
      </c>
      <c r="D54" s="7">
        <f t="shared" si="1"/>
        <v>-0.19999999999999574</v>
      </c>
      <c r="E54" s="7">
        <f t="shared" si="2"/>
        <v>49.274999999999999</v>
      </c>
    </row>
    <row r="55" spans="2:5" x14ac:dyDescent="0.25">
      <c r="B55" s="2">
        <v>42552</v>
      </c>
      <c r="C55" s="7">
        <v>49.3</v>
      </c>
      <c r="D55" s="7">
        <f t="shared" si="1"/>
        <v>-0.30000000000000426</v>
      </c>
      <c r="E55" s="7">
        <f t="shared" si="2"/>
        <v>49.241666666666667</v>
      </c>
    </row>
    <row r="56" spans="2:5" x14ac:dyDescent="0.25">
      <c r="B56" s="2">
        <v>42583</v>
      </c>
      <c r="C56" s="7">
        <v>49.8</v>
      </c>
      <c r="D56" s="7">
        <f t="shared" si="1"/>
        <v>0.5</v>
      </c>
      <c r="E56" s="7">
        <f t="shared" si="2"/>
        <v>49.283333333333331</v>
      </c>
    </row>
    <row r="57" spans="2:5" x14ac:dyDescent="0.25">
      <c r="B57" s="2">
        <v>42614</v>
      </c>
      <c r="C57" s="7">
        <v>50.1</v>
      </c>
      <c r="D57" s="7">
        <f t="shared" si="1"/>
        <v>0.30000000000000426</v>
      </c>
      <c r="E57" s="7">
        <f t="shared" si="2"/>
        <v>49.408333333333339</v>
      </c>
    </row>
    <row r="58" spans="2:5" x14ac:dyDescent="0.25">
      <c r="B58" s="2">
        <v>42644</v>
      </c>
      <c r="C58" s="7">
        <v>50</v>
      </c>
      <c r="D58" s="7">
        <f t="shared" si="1"/>
        <v>-0.10000000000000142</v>
      </c>
      <c r="E58" s="7">
        <f t="shared" si="2"/>
        <v>49.5</v>
      </c>
    </row>
    <row r="59" spans="2:5" x14ac:dyDescent="0.25">
      <c r="B59" s="2">
        <v>42675</v>
      </c>
      <c r="C59" s="7">
        <v>50.2</v>
      </c>
      <c r="D59" s="7">
        <f t="shared" si="1"/>
        <v>0.20000000000000284</v>
      </c>
      <c r="E59" s="7">
        <f t="shared" si="2"/>
        <v>49.583333333333343</v>
      </c>
    </row>
    <row r="60" spans="2:5" x14ac:dyDescent="0.25">
      <c r="B60" s="2">
        <v>42705</v>
      </c>
      <c r="C60" s="7">
        <v>50.6</v>
      </c>
      <c r="D60" s="7">
        <f t="shared" si="1"/>
        <v>0.39999999999999858</v>
      </c>
      <c r="E60" s="7">
        <f t="shared" si="2"/>
        <v>49.675000000000011</v>
      </c>
    </row>
    <row r="61" spans="2:5" x14ac:dyDescent="0.25">
      <c r="B61" s="2">
        <v>42736</v>
      </c>
      <c r="C61" s="7">
        <v>51</v>
      </c>
      <c r="D61" s="7">
        <f t="shared" si="1"/>
        <v>0.39999999999999858</v>
      </c>
      <c r="E61" s="7">
        <f t="shared" si="2"/>
        <v>49.841666666666669</v>
      </c>
    </row>
    <row r="62" spans="2:5" x14ac:dyDescent="0.25">
      <c r="B62" s="2">
        <v>42767</v>
      </c>
      <c r="C62" s="7">
        <v>50.9</v>
      </c>
      <c r="D62" s="7">
        <f t="shared" si="1"/>
        <v>-0.10000000000000142</v>
      </c>
      <c r="E62" s="7">
        <f t="shared" si="2"/>
        <v>50.041666666666664</v>
      </c>
    </row>
    <row r="63" spans="2:5" x14ac:dyDescent="0.25">
      <c r="B63" s="2">
        <v>42795</v>
      </c>
      <c r="C63" s="7">
        <v>51.2</v>
      </c>
      <c r="D63" s="7">
        <f t="shared" si="1"/>
        <v>0.30000000000000426</v>
      </c>
      <c r="E63" s="7">
        <f t="shared" si="2"/>
        <v>50.19166666666667</v>
      </c>
    </row>
    <row r="64" spans="2:5" x14ac:dyDescent="0.25">
      <c r="B64" s="2">
        <v>42826</v>
      </c>
      <c r="C64" s="7">
        <v>51.1</v>
      </c>
      <c r="D64" s="7">
        <f t="shared" si="1"/>
        <v>-0.10000000000000142</v>
      </c>
      <c r="E64" s="7">
        <f t="shared" si="2"/>
        <v>50.300000000000004</v>
      </c>
    </row>
    <row r="65" spans="2:5" x14ac:dyDescent="0.25">
      <c r="B65" s="2">
        <v>42856</v>
      </c>
      <c r="C65" s="7">
        <v>50.8</v>
      </c>
      <c r="D65" s="7">
        <f t="shared" si="1"/>
        <v>-0.30000000000000426</v>
      </c>
      <c r="E65" s="7">
        <f t="shared" si="2"/>
        <v>50.383333333333326</v>
      </c>
    </row>
    <row r="66" spans="2:5" x14ac:dyDescent="0.25">
      <c r="B66" s="2">
        <v>42887</v>
      </c>
      <c r="C66" s="7">
        <v>50.9</v>
      </c>
      <c r="D66" s="7">
        <f t="shared" si="1"/>
        <v>0.10000000000000142</v>
      </c>
      <c r="E66" s="7">
        <f t="shared" ref="E66:E95" si="3">IF(ROW(A66)&lt;13,"",AVERAGEIFS($C$2:$C$5000,$B$2:$B$5000,"&gt;"&amp;EDATE(B66,-12),$B$2:$B$5000,"&lt;="&amp;B66))</f>
        <v>50.491666666666667</v>
      </c>
    </row>
    <row r="67" spans="2:5" x14ac:dyDescent="0.25">
      <c r="B67" s="2">
        <v>42917</v>
      </c>
      <c r="C67" s="7">
        <v>51</v>
      </c>
      <c r="D67" s="7">
        <f t="shared" si="1"/>
        <v>0.10000000000000142</v>
      </c>
      <c r="E67" s="7">
        <f t="shared" si="3"/>
        <v>50.633333333333333</v>
      </c>
    </row>
    <row r="68" spans="2:5" x14ac:dyDescent="0.25">
      <c r="B68" s="2">
        <v>42948</v>
      </c>
      <c r="C68" s="7">
        <v>51.8</v>
      </c>
      <c r="D68" s="7">
        <f t="shared" ref="D68:D95" si="4">C68-C67</f>
        <v>0.79999999999999716</v>
      </c>
      <c r="E68" s="7">
        <f t="shared" si="3"/>
        <v>50.79999999999999</v>
      </c>
    </row>
    <row r="69" spans="2:5" x14ac:dyDescent="0.25">
      <c r="B69" s="2">
        <v>42979</v>
      </c>
      <c r="C69" s="7">
        <v>52</v>
      </c>
      <c r="D69" s="7">
        <f t="shared" si="4"/>
        <v>0.20000000000000284</v>
      </c>
      <c r="E69" s="7">
        <f t="shared" si="3"/>
        <v>50.958333333333336</v>
      </c>
    </row>
    <row r="70" spans="2:5" x14ac:dyDescent="0.25">
      <c r="B70" s="2">
        <v>43009</v>
      </c>
      <c r="C70" s="7">
        <v>52.6</v>
      </c>
      <c r="D70" s="7">
        <f t="shared" si="4"/>
        <v>0.60000000000000142</v>
      </c>
      <c r="E70" s="7">
        <f t="shared" si="3"/>
        <v>51.175000000000004</v>
      </c>
    </row>
    <row r="71" spans="2:5" x14ac:dyDescent="0.25">
      <c r="B71" s="2">
        <v>43040</v>
      </c>
      <c r="C71" s="7">
        <v>52.9</v>
      </c>
      <c r="D71" s="7">
        <f t="shared" si="4"/>
        <v>0.29999999999999716</v>
      </c>
      <c r="E71" s="7">
        <f t="shared" si="3"/>
        <v>51.4</v>
      </c>
    </row>
    <row r="72" spans="2:5" x14ac:dyDescent="0.25">
      <c r="B72" s="2">
        <v>43070</v>
      </c>
      <c r="C72" s="7">
        <v>52.8</v>
      </c>
      <c r="D72" s="7">
        <f t="shared" si="4"/>
        <v>-0.10000000000000142</v>
      </c>
      <c r="E72" s="7">
        <f t="shared" si="3"/>
        <v>51.583333333333321</v>
      </c>
    </row>
    <row r="73" spans="2:5" x14ac:dyDescent="0.25">
      <c r="B73" s="2">
        <v>43101</v>
      </c>
      <c r="C73" s="7">
        <v>53.1</v>
      </c>
      <c r="D73" s="7">
        <f t="shared" si="4"/>
        <v>0.30000000000000426</v>
      </c>
      <c r="E73" s="7">
        <f t="shared" si="3"/>
        <v>51.758333333333333</v>
      </c>
    </row>
    <row r="74" spans="2:5" x14ac:dyDescent="0.25">
      <c r="B74" s="2">
        <v>43132</v>
      </c>
      <c r="C74" s="7">
        <v>52.7</v>
      </c>
      <c r="D74" s="7">
        <f t="shared" si="4"/>
        <v>-0.39999999999999858</v>
      </c>
      <c r="E74" s="7">
        <f t="shared" si="3"/>
        <v>51.908333333333339</v>
      </c>
    </row>
    <row r="75" spans="2:5" x14ac:dyDescent="0.25">
      <c r="B75" s="2">
        <v>43160</v>
      </c>
      <c r="C75" s="7">
        <v>53</v>
      </c>
      <c r="D75" s="7">
        <f t="shared" si="4"/>
        <v>0.29999999999999716</v>
      </c>
      <c r="E75" s="7">
        <f t="shared" si="3"/>
        <v>52.058333333333337</v>
      </c>
    </row>
    <row r="76" spans="2:5" x14ac:dyDescent="0.25">
      <c r="B76" s="2">
        <v>43191</v>
      </c>
      <c r="C76" s="7">
        <v>52.9</v>
      </c>
      <c r="D76" s="7">
        <f t="shared" si="4"/>
        <v>-0.10000000000000142</v>
      </c>
      <c r="E76" s="7">
        <f t="shared" si="3"/>
        <v>52.208333333333336</v>
      </c>
    </row>
    <row r="77" spans="2:5" x14ac:dyDescent="0.25">
      <c r="B77" s="2">
        <v>43221</v>
      </c>
      <c r="C77" s="7">
        <v>52.7</v>
      </c>
      <c r="D77" s="7">
        <f t="shared" si="4"/>
        <v>-0.19999999999999574</v>
      </c>
      <c r="E77" s="7">
        <f t="shared" si="3"/>
        <v>52.366666666666667</v>
      </c>
    </row>
    <row r="78" spans="2:5" x14ac:dyDescent="0.25">
      <c r="B78" s="2">
        <v>43252</v>
      </c>
      <c r="C78" s="7">
        <v>52.5</v>
      </c>
      <c r="D78" s="7">
        <f t="shared" si="4"/>
        <v>-0.20000000000000284</v>
      </c>
      <c r="E78" s="7">
        <f t="shared" si="3"/>
        <v>52.500000000000007</v>
      </c>
    </row>
    <row r="79" spans="2:5" x14ac:dyDescent="0.25">
      <c r="B79" s="2">
        <v>43282</v>
      </c>
      <c r="C79" s="7">
        <v>52.3</v>
      </c>
      <c r="D79" s="7">
        <f t="shared" si="4"/>
        <v>-0.20000000000000284</v>
      </c>
      <c r="E79" s="7">
        <f t="shared" si="3"/>
        <v>52.608333333333327</v>
      </c>
    </row>
    <row r="80" spans="2:5" x14ac:dyDescent="0.25">
      <c r="B80" s="2">
        <v>43313</v>
      </c>
      <c r="C80" s="7">
        <v>52.6</v>
      </c>
      <c r="D80" s="7">
        <f t="shared" si="4"/>
        <v>0.30000000000000426</v>
      </c>
      <c r="E80" s="7">
        <f t="shared" si="3"/>
        <v>52.675000000000004</v>
      </c>
    </row>
    <row r="81" spans="2:5" x14ac:dyDescent="0.25">
      <c r="B81" s="2">
        <v>43344</v>
      </c>
      <c r="C81" s="7">
        <v>52.4</v>
      </c>
      <c r="D81" s="7">
        <f t="shared" si="4"/>
        <v>-0.20000000000000284</v>
      </c>
      <c r="E81" s="7">
        <f t="shared" si="3"/>
        <v>52.708333333333336</v>
      </c>
    </row>
    <row r="82" spans="2:5" x14ac:dyDescent="0.25">
      <c r="B82" s="2">
        <v>43374</v>
      </c>
      <c r="C82" s="7">
        <v>51.9</v>
      </c>
      <c r="D82" s="7">
        <f t="shared" si="4"/>
        <v>-0.5</v>
      </c>
      <c r="E82" s="7">
        <f t="shared" si="3"/>
        <v>52.65</v>
      </c>
    </row>
    <row r="83" spans="2:5" x14ac:dyDescent="0.25">
      <c r="B83" s="2">
        <v>43405</v>
      </c>
      <c r="C83" s="7">
        <v>51.5</v>
      </c>
      <c r="D83" s="7">
        <f t="shared" si="4"/>
        <v>-0.39999999999999858</v>
      </c>
      <c r="E83" s="7">
        <f t="shared" si="3"/>
        <v>52.533333333333331</v>
      </c>
    </row>
    <row r="84" spans="2:5" x14ac:dyDescent="0.25">
      <c r="B84" s="2">
        <v>43435</v>
      </c>
      <c r="C84" s="7">
        <v>51.1</v>
      </c>
      <c r="D84" s="7">
        <f t="shared" si="4"/>
        <v>-0.39999999999999858</v>
      </c>
      <c r="E84" s="7">
        <f t="shared" si="3"/>
        <v>52.391666666666673</v>
      </c>
    </row>
    <row r="85" spans="2:5" x14ac:dyDescent="0.25">
      <c r="B85" s="2">
        <v>43466</v>
      </c>
      <c r="C85" s="7">
        <v>50.7</v>
      </c>
      <c r="D85" s="7">
        <f t="shared" si="4"/>
        <v>-0.39999999999999858</v>
      </c>
      <c r="E85" s="7">
        <f t="shared" si="3"/>
        <v>52.19166666666667</v>
      </c>
    </row>
    <row r="86" spans="2:5" x14ac:dyDescent="0.25">
      <c r="B86" s="2">
        <v>43497</v>
      </c>
      <c r="C86" s="7">
        <v>50.4</v>
      </c>
      <c r="D86" s="7">
        <f t="shared" si="4"/>
        <v>-0.30000000000000426</v>
      </c>
      <c r="E86" s="7">
        <f t="shared" si="3"/>
        <v>52</v>
      </c>
    </row>
    <row r="87" spans="2:5" x14ac:dyDescent="0.25">
      <c r="B87" s="2">
        <v>43525</v>
      </c>
      <c r="C87" s="7">
        <v>50.8</v>
      </c>
      <c r="D87" s="7">
        <f t="shared" si="4"/>
        <v>0.39999999999999858</v>
      </c>
      <c r="E87" s="7">
        <f t="shared" si="3"/>
        <v>51.816666666666663</v>
      </c>
    </row>
    <row r="88" spans="2:5" x14ac:dyDescent="0.25">
      <c r="B88" s="2">
        <v>43556</v>
      </c>
      <c r="C88" s="7">
        <v>50.3</v>
      </c>
      <c r="D88" s="7">
        <f t="shared" si="4"/>
        <v>-0.5</v>
      </c>
      <c r="E88" s="7">
        <f t="shared" si="3"/>
        <v>51.599999999999994</v>
      </c>
    </row>
    <row r="89" spans="2:5" x14ac:dyDescent="0.25">
      <c r="B89" s="2">
        <v>43586</v>
      </c>
      <c r="C89" s="7">
        <v>49.9</v>
      </c>
      <c r="D89" s="7">
        <f t="shared" si="4"/>
        <v>-0.39999999999999858</v>
      </c>
      <c r="E89" s="7">
        <f t="shared" si="3"/>
        <v>51.366666666666653</v>
      </c>
    </row>
    <row r="90" spans="2:5" x14ac:dyDescent="0.25">
      <c r="B90" s="2">
        <v>43617</v>
      </c>
      <c r="C90" s="7">
        <v>49.6</v>
      </c>
      <c r="D90" s="7">
        <f t="shared" si="4"/>
        <v>-0.29999999999999716</v>
      </c>
      <c r="E90" s="7">
        <f t="shared" si="3"/>
        <v>51.125</v>
      </c>
    </row>
    <row r="91" spans="2:5" x14ac:dyDescent="0.25">
      <c r="B91" s="2">
        <v>43647</v>
      </c>
      <c r="C91" s="7">
        <v>49.8</v>
      </c>
      <c r="D91" s="7">
        <f t="shared" si="4"/>
        <v>0.19999999999999574</v>
      </c>
      <c r="E91" s="7">
        <f t="shared" si="3"/>
        <v>50.916666666666657</v>
      </c>
    </row>
    <row r="92" spans="2:5" x14ac:dyDescent="0.25">
      <c r="B92" s="2">
        <v>43678</v>
      </c>
      <c r="C92" s="7">
        <v>49.9</v>
      </c>
      <c r="D92" s="7">
        <f t="shared" si="4"/>
        <v>0.10000000000000142</v>
      </c>
      <c r="E92" s="7">
        <f t="shared" si="3"/>
        <v>50.691666666666663</v>
      </c>
    </row>
    <row r="93" spans="2:5" x14ac:dyDescent="0.25">
      <c r="B93" s="2">
        <v>43709</v>
      </c>
      <c r="C93" s="7">
        <v>49.5</v>
      </c>
      <c r="D93" s="7">
        <f t="shared" si="4"/>
        <v>-0.39999999999999858</v>
      </c>
      <c r="E93" s="7">
        <f t="shared" si="3"/>
        <v>50.449999999999996</v>
      </c>
    </row>
    <row r="94" spans="2:5" x14ac:dyDescent="0.25">
      <c r="B94" s="2">
        <v>43739</v>
      </c>
      <c r="C94" s="7">
        <v>49.6</v>
      </c>
      <c r="D94" s="7">
        <f t="shared" si="4"/>
        <v>0.10000000000000142</v>
      </c>
      <c r="E94" s="7">
        <f t="shared" si="3"/>
        <v>50.258333333333333</v>
      </c>
    </row>
    <row r="95" spans="2:5" x14ac:dyDescent="0.25">
      <c r="B95" s="2">
        <v>43770</v>
      </c>
      <c r="C95" s="7">
        <v>49.8</v>
      </c>
      <c r="D95" s="7">
        <f t="shared" si="4"/>
        <v>0.19999999999999574</v>
      </c>
      <c r="E95" s="7">
        <f t="shared" si="3"/>
        <v>50.116666666666667</v>
      </c>
    </row>
    <row r="96" spans="2:5" x14ac:dyDescent="0.25">
      <c r="B96" s="2">
        <v>43800</v>
      </c>
      <c r="C96" s="7">
        <v>50.1</v>
      </c>
      <c r="D96" s="7">
        <f>C96-C95</f>
        <v>0.30000000000000426</v>
      </c>
      <c r="E96" s="7">
        <f>IF(ROW(A96)&lt;13,"",AVERAGEIFS($C$2:$C$5000,$B$2:$B$5000,"&gt;"&amp;EDATE(B96,-12),$B$2:$B$5000,"&lt;="&amp;B96))</f>
        <v>50.033333333333331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D0EA-E2E3-44D8-B5F3-3DF6CCB51D41}">
  <sheetPr codeName="Sheet40"/>
  <dimension ref="A1:G245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36404</v>
      </c>
      <c r="C2" s="7">
        <v>50.6</v>
      </c>
      <c r="E2" s="7" t="str">
        <f t="shared" ref="E2:E65" si="0">IF(ROW(A2)&lt;13,"",AVERAGEIFS($C$2:$C$5000,$B$2:$B$5000,"&gt;"&amp;EDATE(B2,-12),$B$2:$B$5000,"&lt;="&amp;B2))</f>
        <v/>
      </c>
      <c r="F2" s="13">
        <f>INDEX(SouthAfrica[% Change],ROWS(SouthAfrica[% Change]),1)</f>
        <v>-0.60000000000000142</v>
      </c>
      <c r="G2" s="44">
        <f>INDEX(SouthAfrica[12 Mth Rolling Avg.],ROWS(SouthAfrica[12 Mth Rolling Avg.]),1)</f>
        <v>48.146666666666668</v>
      </c>
    </row>
    <row r="3" spans="1:7" x14ac:dyDescent="0.25">
      <c r="A3" t="s">
        <v>40</v>
      </c>
      <c r="B3" s="2">
        <v>36434</v>
      </c>
      <c r="C3" s="7">
        <v>50.87</v>
      </c>
      <c r="D3" s="7">
        <f>C3-C2</f>
        <v>0.26999999999999602</v>
      </c>
      <c r="E3" s="7" t="str">
        <f t="shared" si="0"/>
        <v/>
      </c>
    </row>
    <row r="4" spans="1:7" x14ac:dyDescent="0.25">
      <c r="A4" t="s">
        <v>40</v>
      </c>
      <c r="B4" s="2">
        <v>36465</v>
      </c>
      <c r="C4" s="7">
        <v>51.76</v>
      </c>
      <c r="D4" s="7">
        <f t="shared" ref="D4:D67" si="1">C4-C3</f>
        <v>0.89000000000000057</v>
      </c>
      <c r="E4" s="7" t="str">
        <f t="shared" si="0"/>
        <v/>
      </c>
    </row>
    <row r="5" spans="1:7" x14ac:dyDescent="0.25">
      <c r="A5" t="s">
        <v>40</v>
      </c>
      <c r="B5" s="2">
        <v>36495</v>
      </c>
      <c r="C5" s="7">
        <v>52.62</v>
      </c>
      <c r="D5" s="7">
        <f t="shared" si="1"/>
        <v>0.85999999999999943</v>
      </c>
      <c r="E5" s="7" t="str">
        <f t="shared" si="0"/>
        <v/>
      </c>
    </row>
    <row r="6" spans="1:7" x14ac:dyDescent="0.25">
      <c r="A6" t="s">
        <v>40</v>
      </c>
      <c r="B6" s="2">
        <v>36526</v>
      </c>
      <c r="C6" s="7">
        <v>53.97</v>
      </c>
      <c r="D6" s="7">
        <f t="shared" si="1"/>
        <v>1.3500000000000014</v>
      </c>
      <c r="E6" s="7" t="str">
        <f t="shared" si="0"/>
        <v/>
      </c>
    </row>
    <row r="7" spans="1:7" x14ac:dyDescent="0.25">
      <c r="A7" t="s">
        <v>40</v>
      </c>
      <c r="B7" s="2">
        <v>36557</v>
      </c>
      <c r="C7" s="7">
        <v>54.3</v>
      </c>
      <c r="D7" s="7">
        <f t="shared" si="1"/>
        <v>0.32999999999999829</v>
      </c>
      <c r="E7" s="7" t="str">
        <f t="shared" si="0"/>
        <v/>
      </c>
    </row>
    <row r="8" spans="1:7" x14ac:dyDescent="0.25">
      <c r="A8" t="s">
        <v>40</v>
      </c>
      <c r="B8" s="2">
        <v>44154</v>
      </c>
      <c r="C8" s="7">
        <v>47.7</v>
      </c>
      <c r="D8" s="7">
        <f t="shared" si="1"/>
        <v>-6.5999999999999943</v>
      </c>
      <c r="E8" s="7" t="str">
        <f t="shared" si="0"/>
        <v/>
      </c>
    </row>
    <row r="9" spans="1:7" x14ac:dyDescent="0.25">
      <c r="B9" s="2">
        <v>36617</v>
      </c>
      <c r="C9" s="7">
        <v>53.77</v>
      </c>
      <c r="D9" s="7">
        <f t="shared" si="1"/>
        <v>6.07</v>
      </c>
      <c r="E9" s="7" t="str">
        <f t="shared" si="0"/>
        <v/>
      </c>
    </row>
    <row r="10" spans="1:7" x14ac:dyDescent="0.25">
      <c r="B10" s="2">
        <v>36647</v>
      </c>
      <c r="C10" s="7">
        <v>52.03</v>
      </c>
      <c r="D10" s="7">
        <f t="shared" si="1"/>
        <v>-1.740000000000002</v>
      </c>
      <c r="E10" s="7" t="str">
        <f t="shared" si="0"/>
        <v/>
      </c>
    </row>
    <row r="11" spans="1:7" x14ac:dyDescent="0.25">
      <c r="B11" s="2">
        <v>36678</v>
      </c>
      <c r="C11" s="7">
        <v>49.81</v>
      </c>
      <c r="D11" s="7">
        <f t="shared" si="1"/>
        <v>-2.2199999999999989</v>
      </c>
      <c r="E11" s="7" t="str">
        <f t="shared" si="0"/>
        <v/>
      </c>
    </row>
    <row r="12" spans="1:7" x14ac:dyDescent="0.25">
      <c r="B12" s="2">
        <v>36708</v>
      </c>
      <c r="C12" s="7">
        <v>48.64</v>
      </c>
      <c r="D12" s="7">
        <f t="shared" si="1"/>
        <v>-1.1700000000000017</v>
      </c>
      <c r="E12" s="7" t="str">
        <f t="shared" si="0"/>
        <v/>
      </c>
    </row>
    <row r="13" spans="1:7" x14ac:dyDescent="0.25">
      <c r="B13" s="2">
        <v>36739</v>
      </c>
      <c r="C13" s="7">
        <v>51.51</v>
      </c>
      <c r="D13" s="7">
        <f t="shared" si="1"/>
        <v>2.8699999999999974</v>
      </c>
      <c r="E13" s="7">
        <f t="shared" si="0"/>
        <v>51.807272727272725</v>
      </c>
    </row>
    <row r="14" spans="1:7" x14ac:dyDescent="0.25">
      <c r="B14" s="2">
        <v>36770</v>
      </c>
      <c r="C14" s="7">
        <v>49.76</v>
      </c>
      <c r="D14" s="7">
        <f t="shared" si="1"/>
        <v>-1.75</v>
      </c>
      <c r="E14" s="7">
        <f t="shared" si="0"/>
        <v>51.730909090909087</v>
      </c>
    </row>
    <row r="15" spans="1:7" x14ac:dyDescent="0.25">
      <c r="B15" s="2">
        <v>36800</v>
      </c>
      <c r="C15" s="7">
        <v>53.54</v>
      </c>
      <c r="D15" s="7">
        <f t="shared" si="1"/>
        <v>3.7800000000000011</v>
      </c>
      <c r="E15" s="7">
        <f t="shared" si="0"/>
        <v>51.973636363636359</v>
      </c>
    </row>
    <row r="16" spans="1:7" x14ac:dyDescent="0.25">
      <c r="B16" s="2">
        <v>36831</v>
      </c>
      <c r="C16" s="7">
        <v>50.79</v>
      </c>
      <c r="D16" s="7">
        <f t="shared" si="1"/>
        <v>-2.75</v>
      </c>
      <c r="E16" s="7">
        <f t="shared" si="0"/>
        <v>51.885454545454536</v>
      </c>
    </row>
    <row r="17" spans="2:5" x14ac:dyDescent="0.25">
      <c r="B17" s="2">
        <v>36861</v>
      </c>
      <c r="C17" s="7">
        <v>47.6</v>
      </c>
      <c r="D17" s="7">
        <f t="shared" si="1"/>
        <v>-3.1899999999999977</v>
      </c>
      <c r="E17" s="7">
        <f t="shared" si="0"/>
        <v>51.42909090909091</v>
      </c>
    </row>
    <row r="18" spans="2:5" x14ac:dyDescent="0.25">
      <c r="B18" s="2">
        <v>36892</v>
      </c>
      <c r="C18" s="7">
        <v>50.64</v>
      </c>
      <c r="D18" s="7">
        <f t="shared" si="1"/>
        <v>3.0399999999999991</v>
      </c>
      <c r="E18" s="7">
        <f t="shared" si="0"/>
        <v>51.126363636363642</v>
      </c>
    </row>
    <row r="19" spans="2:5" x14ac:dyDescent="0.25">
      <c r="B19" s="2">
        <v>36923</v>
      </c>
      <c r="C19" s="7">
        <v>53.2</v>
      </c>
      <c r="D19" s="7">
        <f t="shared" si="1"/>
        <v>2.5600000000000023</v>
      </c>
      <c r="E19" s="7">
        <f t="shared" si="0"/>
        <v>51.026363636363641</v>
      </c>
    </row>
    <row r="20" spans="2:5" x14ac:dyDescent="0.25">
      <c r="B20" s="2">
        <v>36951</v>
      </c>
      <c r="C20" s="7">
        <v>51.13</v>
      </c>
      <c r="D20" s="7">
        <f t="shared" si="1"/>
        <v>-2.0700000000000003</v>
      </c>
      <c r="E20" s="7">
        <f t="shared" si="0"/>
        <v>51.035000000000004</v>
      </c>
    </row>
    <row r="21" spans="2:5" x14ac:dyDescent="0.25">
      <c r="B21" s="2">
        <v>36982</v>
      </c>
      <c r="C21" s="7">
        <v>51.21</v>
      </c>
      <c r="D21" s="7">
        <f t="shared" si="1"/>
        <v>7.9999999999998295E-2</v>
      </c>
      <c r="E21" s="7">
        <f t="shared" si="0"/>
        <v>50.82166666666668</v>
      </c>
    </row>
    <row r="22" spans="2:5" x14ac:dyDescent="0.25">
      <c r="B22" s="2">
        <v>37012</v>
      </c>
      <c r="C22" s="7">
        <v>53.21</v>
      </c>
      <c r="D22" s="7">
        <f t="shared" si="1"/>
        <v>2</v>
      </c>
      <c r="E22" s="7">
        <f t="shared" si="0"/>
        <v>50.920000000000009</v>
      </c>
    </row>
    <row r="23" spans="2:5" x14ac:dyDescent="0.25">
      <c r="B23" s="2">
        <v>37043</v>
      </c>
      <c r="C23" s="7">
        <v>52.85</v>
      </c>
      <c r="D23" s="7">
        <f t="shared" si="1"/>
        <v>-0.35999999999999943</v>
      </c>
      <c r="E23" s="7">
        <f t="shared" si="0"/>
        <v>51.173333333333325</v>
      </c>
    </row>
    <row r="24" spans="2:5" x14ac:dyDescent="0.25">
      <c r="B24" s="2">
        <v>37073</v>
      </c>
      <c r="C24" s="7">
        <v>49.96</v>
      </c>
      <c r="D24" s="7">
        <f t="shared" si="1"/>
        <v>-2.8900000000000006</v>
      </c>
      <c r="E24" s="7">
        <f t="shared" si="0"/>
        <v>51.283333333333331</v>
      </c>
    </row>
    <row r="25" spans="2:5" x14ac:dyDescent="0.25">
      <c r="B25" s="2">
        <v>37104</v>
      </c>
      <c r="C25" s="7">
        <v>50.91</v>
      </c>
      <c r="D25" s="7">
        <f t="shared" si="1"/>
        <v>0.94999999999999574</v>
      </c>
      <c r="E25" s="7">
        <f t="shared" si="0"/>
        <v>51.233333333333327</v>
      </c>
    </row>
    <row r="26" spans="2:5" x14ac:dyDescent="0.25">
      <c r="B26" s="2">
        <v>37135</v>
      </c>
      <c r="C26" s="7">
        <v>50.19</v>
      </c>
      <c r="D26" s="7">
        <f t="shared" si="1"/>
        <v>-0.71999999999999886</v>
      </c>
      <c r="E26" s="7">
        <f t="shared" si="0"/>
        <v>51.269166666666671</v>
      </c>
    </row>
    <row r="27" spans="2:5" x14ac:dyDescent="0.25">
      <c r="B27" s="2">
        <v>37165</v>
      </c>
      <c r="C27" s="7">
        <v>50.72</v>
      </c>
      <c r="D27" s="7">
        <f t="shared" si="1"/>
        <v>0.53000000000000114</v>
      </c>
      <c r="E27" s="7">
        <f t="shared" si="0"/>
        <v>51.034166666666671</v>
      </c>
    </row>
    <row r="28" spans="2:5" x14ac:dyDescent="0.25">
      <c r="B28" s="2">
        <v>37196</v>
      </c>
      <c r="C28" s="7">
        <v>52.61</v>
      </c>
      <c r="D28" s="7">
        <f t="shared" si="1"/>
        <v>1.8900000000000006</v>
      </c>
      <c r="E28" s="7">
        <f t="shared" si="0"/>
        <v>51.185833333333335</v>
      </c>
    </row>
    <row r="29" spans="2:5" x14ac:dyDescent="0.25">
      <c r="B29" s="2">
        <v>37226</v>
      </c>
      <c r="C29" s="7">
        <v>52.75</v>
      </c>
      <c r="D29" s="7">
        <f t="shared" si="1"/>
        <v>0.14000000000000057</v>
      </c>
      <c r="E29" s="7">
        <f t="shared" si="0"/>
        <v>51.615000000000002</v>
      </c>
    </row>
    <row r="30" spans="2:5" x14ac:dyDescent="0.25">
      <c r="B30" s="2">
        <v>37257</v>
      </c>
      <c r="C30" s="7">
        <v>54.95</v>
      </c>
      <c r="D30" s="7">
        <f t="shared" si="1"/>
        <v>2.2000000000000028</v>
      </c>
      <c r="E30" s="7">
        <f t="shared" si="0"/>
        <v>51.974166666666669</v>
      </c>
    </row>
    <row r="31" spans="2:5" x14ac:dyDescent="0.25">
      <c r="B31" s="2">
        <v>37288</v>
      </c>
      <c r="C31" s="7">
        <v>52.8</v>
      </c>
      <c r="D31" s="7">
        <f t="shared" si="1"/>
        <v>-2.1500000000000057</v>
      </c>
      <c r="E31" s="7">
        <f t="shared" si="0"/>
        <v>51.94083333333333</v>
      </c>
    </row>
    <row r="32" spans="2:5" x14ac:dyDescent="0.25">
      <c r="B32" s="2">
        <v>37316</v>
      </c>
      <c r="C32" s="7">
        <v>53.41</v>
      </c>
      <c r="D32" s="7">
        <f t="shared" si="1"/>
        <v>0.60999999999999943</v>
      </c>
      <c r="E32" s="7">
        <f t="shared" si="0"/>
        <v>52.130833333333328</v>
      </c>
    </row>
    <row r="33" spans="2:5" x14ac:dyDescent="0.25">
      <c r="B33" s="2">
        <v>37347</v>
      </c>
      <c r="C33" s="7">
        <v>57.21</v>
      </c>
      <c r="D33" s="7">
        <f t="shared" si="1"/>
        <v>3.8000000000000043</v>
      </c>
      <c r="E33" s="7">
        <f t="shared" si="0"/>
        <v>52.630833333333335</v>
      </c>
    </row>
    <row r="34" spans="2:5" x14ac:dyDescent="0.25">
      <c r="B34" s="2">
        <v>37377</v>
      </c>
      <c r="C34" s="7">
        <v>56.02</v>
      </c>
      <c r="D34" s="7">
        <f t="shared" si="1"/>
        <v>-1.1899999999999977</v>
      </c>
      <c r="E34" s="7">
        <f t="shared" si="0"/>
        <v>52.865000000000002</v>
      </c>
    </row>
    <row r="35" spans="2:5" x14ac:dyDescent="0.25">
      <c r="B35" s="2">
        <v>37408</v>
      </c>
      <c r="C35" s="7">
        <v>55.05</v>
      </c>
      <c r="D35" s="7">
        <f t="shared" si="1"/>
        <v>-0.97000000000000597</v>
      </c>
      <c r="E35" s="7">
        <f t="shared" si="0"/>
        <v>53.048333333333325</v>
      </c>
    </row>
    <row r="36" spans="2:5" x14ac:dyDescent="0.25">
      <c r="B36" s="2">
        <v>37438</v>
      </c>
      <c r="C36" s="7">
        <v>54.51</v>
      </c>
      <c r="D36" s="7">
        <f t="shared" si="1"/>
        <v>-0.53999999999999915</v>
      </c>
      <c r="E36" s="7">
        <f t="shared" si="0"/>
        <v>53.427500000000002</v>
      </c>
    </row>
    <row r="37" spans="2:5" x14ac:dyDescent="0.25">
      <c r="B37" s="2">
        <v>37469</v>
      </c>
      <c r="C37" s="7">
        <v>53.6</v>
      </c>
      <c r="D37" s="7">
        <f t="shared" si="1"/>
        <v>-0.90999999999999659</v>
      </c>
      <c r="E37" s="7">
        <f t="shared" si="0"/>
        <v>53.651666666666664</v>
      </c>
    </row>
    <row r="38" spans="2:5" x14ac:dyDescent="0.25">
      <c r="B38" s="2">
        <v>37500</v>
      </c>
      <c r="C38" s="7">
        <v>55.63</v>
      </c>
      <c r="D38" s="7">
        <f t="shared" si="1"/>
        <v>2.0300000000000011</v>
      </c>
      <c r="E38" s="7">
        <f t="shared" si="0"/>
        <v>54.104999999999997</v>
      </c>
    </row>
    <row r="39" spans="2:5" x14ac:dyDescent="0.25">
      <c r="B39" s="2">
        <v>37530</v>
      </c>
      <c r="C39" s="7">
        <v>54.7</v>
      </c>
      <c r="D39" s="7">
        <f t="shared" si="1"/>
        <v>-0.92999999999999972</v>
      </c>
      <c r="E39" s="7">
        <f t="shared" si="0"/>
        <v>54.436666666666667</v>
      </c>
    </row>
    <row r="40" spans="2:5" x14ac:dyDescent="0.25">
      <c r="B40" s="2">
        <v>37561</v>
      </c>
      <c r="C40" s="7">
        <v>53.63</v>
      </c>
      <c r="D40" s="7">
        <f t="shared" si="1"/>
        <v>-1.0700000000000003</v>
      </c>
      <c r="E40" s="7">
        <f t="shared" si="0"/>
        <v>54.521666666666675</v>
      </c>
    </row>
    <row r="41" spans="2:5" x14ac:dyDescent="0.25">
      <c r="B41" s="2">
        <v>37591</v>
      </c>
      <c r="C41" s="7">
        <v>52.79</v>
      </c>
      <c r="D41" s="7">
        <f t="shared" si="1"/>
        <v>-0.84000000000000341</v>
      </c>
      <c r="E41" s="7">
        <f t="shared" si="0"/>
        <v>54.524999999999999</v>
      </c>
    </row>
    <row r="42" spans="2:5" x14ac:dyDescent="0.25">
      <c r="B42" s="2">
        <v>37622</v>
      </c>
      <c r="C42" s="7">
        <v>51.58</v>
      </c>
      <c r="D42" s="7">
        <f t="shared" si="1"/>
        <v>-1.2100000000000009</v>
      </c>
      <c r="E42" s="7">
        <f t="shared" si="0"/>
        <v>54.244166666666672</v>
      </c>
    </row>
    <row r="43" spans="2:5" x14ac:dyDescent="0.25">
      <c r="B43" s="2">
        <v>37653</v>
      </c>
      <c r="C43" s="7">
        <v>51.65</v>
      </c>
      <c r="D43" s="7">
        <f t="shared" si="1"/>
        <v>7.0000000000000284E-2</v>
      </c>
      <c r="E43" s="7">
        <f t="shared" si="0"/>
        <v>54.148333333333333</v>
      </c>
    </row>
    <row r="44" spans="2:5" x14ac:dyDescent="0.25">
      <c r="B44" s="2">
        <v>37681</v>
      </c>
      <c r="C44" s="7">
        <v>49.55</v>
      </c>
      <c r="D44" s="7">
        <f t="shared" si="1"/>
        <v>-2.1000000000000014</v>
      </c>
      <c r="E44" s="7">
        <f t="shared" si="0"/>
        <v>53.826666666666661</v>
      </c>
    </row>
    <row r="45" spans="2:5" x14ac:dyDescent="0.25">
      <c r="B45" s="2">
        <v>37712</v>
      </c>
      <c r="C45" s="7">
        <v>48.3</v>
      </c>
      <c r="D45" s="7">
        <f t="shared" si="1"/>
        <v>-1.25</v>
      </c>
      <c r="E45" s="7">
        <f t="shared" si="0"/>
        <v>53.084166666666654</v>
      </c>
    </row>
    <row r="46" spans="2:5" x14ac:dyDescent="0.25">
      <c r="B46" s="2">
        <v>37742</v>
      </c>
      <c r="C46" s="7">
        <v>46.43</v>
      </c>
      <c r="D46" s="7">
        <f t="shared" si="1"/>
        <v>-1.8699999999999974</v>
      </c>
      <c r="E46" s="7">
        <f t="shared" si="0"/>
        <v>52.284999999999989</v>
      </c>
    </row>
    <row r="47" spans="2:5" x14ac:dyDescent="0.25">
      <c r="B47" s="2">
        <v>37773</v>
      </c>
      <c r="C47" s="7">
        <v>45.07</v>
      </c>
      <c r="D47" s="7">
        <f t="shared" si="1"/>
        <v>-1.3599999999999994</v>
      </c>
      <c r="E47" s="7">
        <f t="shared" si="0"/>
        <v>51.453333333333326</v>
      </c>
    </row>
    <row r="48" spans="2:5" x14ac:dyDescent="0.25">
      <c r="B48" s="2">
        <v>37803</v>
      </c>
      <c r="C48" s="7">
        <v>47.15</v>
      </c>
      <c r="D48" s="7">
        <f t="shared" si="1"/>
        <v>2.0799999999999983</v>
      </c>
      <c r="E48" s="7">
        <f t="shared" si="0"/>
        <v>50.84</v>
      </c>
    </row>
    <row r="49" spans="2:5" x14ac:dyDescent="0.25">
      <c r="B49" s="2">
        <v>37834</v>
      </c>
      <c r="C49" s="7">
        <v>48.5</v>
      </c>
      <c r="D49" s="7">
        <f t="shared" si="1"/>
        <v>1.3500000000000014</v>
      </c>
      <c r="E49" s="7">
        <f t="shared" si="0"/>
        <v>50.414999999999999</v>
      </c>
    </row>
    <row r="50" spans="2:5" x14ac:dyDescent="0.25">
      <c r="B50" s="2">
        <v>37865</v>
      </c>
      <c r="C50" s="7">
        <v>45.76</v>
      </c>
      <c r="D50" s="7">
        <f t="shared" si="1"/>
        <v>-2.740000000000002</v>
      </c>
      <c r="E50" s="7">
        <f t="shared" si="0"/>
        <v>49.592499999999994</v>
      </c>
    </row>
    <row r="51" spans="2:5" x14ac:dyDescent="0.25">
      <c r="B51" s="2">
        <v>37895</v>
      </c>
      <c r="C51" s="7">
        <v>47.66</v>
      </c>
      <c r="D51" s="7">
        <f t="shared" si="1"/>
        <v>1.8999999999999986</v>
      </c>
      <c r="E51" s="7">
        <f t="shared" si="0"/>
        <v>49.005833333333328</v>
      </c>
    </row>
    <row r="52" spans="2:5" x14ac:dyDescent="0.25">
      <c r="B52" s="2">
        <v>37926</v>
      </c>
      <c r="C52" s="7">
        <v>50.82</v>
      </c>
      <c r="D52" s="7">
        <f t="shared" si="1"/>
        <v>3.1600000000000037</v>
      </c>
      <c r="E52" s="7">
        <f t="shared" si="0"/>
        <v>48.771666666666668</v>
      </c>
    </row>
    <row r="53" spans="2:5" x14ac:dyDescent="0.25">
      <c r="B53" s="2">
        <v>37956</v>
      </c>
      <c r="C53" s="7">
        <v>49.9</v>
      </c>
      <c r="D53" s="7">
        <f t="shared" si="1"/>
        <v>-0.92000000000000171</v>
      </c>
      <c r="E53" s="7">
        <f t="shared" si="0"/>
        <v>48.530833333333334</v>
      </c>
    </row>
    <row r="54" spans="2:5" x14ac:dyDescent="0.25">
      <c r="B54" s="2">
        <v>37987</v>
      </c>
      <c r="C54" s="7">
        <v>52.28</v>
      </c>
      <c r="D54" s="7">
        <f t="shared" si="1"/>
        <v>2.3800000000000026</v>
      </c>
      <c r="E54" s="7">
        <f t="shared" si="0"/>
        <v>48.589166666666664</v>
      </c>
    </row>
    <row r="55" spans="2:5" x14ac:dyDescent="0.25">
      <c r="B55" s="2">
        <v>38018</v>
      </c>
      <c r="C55" s="7">
        <v>51.18</v>
      </c>
      <c r="D55" s="7">
        <f t="shared" si="1"/>
        <v>-1.1000000000000014</v>
      </c>
      <c r="E55" s="7">
        <f t="shared" si="0"/>
        <v>48.54999999999999</v>
      </c>
    </row>
    <row r="56" spans="2:5" x14ac:dyDescent="0.25">
      <c r="B56" s="2">
        <v>38047</v>
      </c>
      <c r="C56" s="7">
        <v>53.33</v>
      </c>
      <c r="D56" s="7">
        <f t="shared" si="1"/>
        <v>2.1499999999999986</v>
      </c>
      <c r="E56" s="7">
        <f t="shared" si="0"/>
        <v>48.865000000000002</v>
      </c>
    </row>
    <row r="57" spans="2:5" x14ac:dyDescent="0.25">
      <c r="B57" s="2">
        <v>38078</v>
      </c>
      <c r="C57" s="7">
        <v>53.35</v>
      </c>
      <c r="D57" s="7">
        <f t="shared" si="1"/>
        <v>2.0000000000003126E-2</v>
      </c>
      <c r="E57" s="7">
        <f t="shared" si="0"/>
        <v>49.285833333333329</v>
      </c>
    </row>
    <row r="58" spans="2:5" x14ac:dyDescent="0.25">
      <c r="B58" s="2">
        <v>38108</v>
      </c>
      <c r="C58" s="7">
        <v>53.5</v>
      </c>
      <c r="D58" s="7">
        <f t="shared" si="1"/>
        <v>0.14999999999999858</v>
      </c>
      <c r="E58" s="7">
        <f t="shared" si="0"/>
        <v>49.875</v>
      </c>
    </row>
    <row r="59" spans="2:5" x14ac:dyDescent="0.25">
      <c r="B59" s="2">
        <v>38139</v>
      </c>
      <c r="C59" s="7">
        <v>53.54</v>
      </c>
      <c r="D59" s="7">
        <f t="shared" si="1"/>
        <v>3.9999999999999147E-2</v>
      </c>
      <c r="E59" s="7">
        <f t="shared" si="0"/>
        <v>50.580833333333324</v>
      </c>
    </row>
    <row r="60" spans="2:5" x14ac:dyDescent="0.25">
      <c r="B60" s="2">
        <v>38169</v>
      </c>
      <c r="C60" s="7">
        <v>52.98</v>
      </c>
      <c r="D60" s="7">
        <f t="shared" si="1"/>
        <v>-0.56000000000000227</v>
      </c>
      <c r="E60" s="7">
        <f t="shared" si="0"/>
        <v>51.066666666666663</v>
      </c>
    </row>
    <row r="61" spans="2:5" x14ac:dyDescent="0.25">
      <c r="B61" s="2">
        <v>38200</v>
      </c>
      <c r="C61" s="7">
        <v>54.86</v>
      </c>
      <c r="D61" s="7">
        <f t="shared" si="1"/>
        <v>1.8800000000000026</v>
      </c>
      <c r="E61" s="7">
        <f t="shared" si="0"/>
        <v>51.596666666666664</v>
      </c>
    </row>
    <row r="62" spans="2:5" x14ac:dyDescent="0.25">
      <c r="B62" s="2">
        <v>38231</v>
      </c>
      <c r="C62" s="7">
        <v>54.17</v>
      </c>
      <c r="D62" s="7">
        <f t="shared" si="1"/>
        <v>-0.68999999999999773</v>
      </c>
      <c r="E62" s="7">
        <f t="shared" si="0"/>
        <v>52.297500000000007</v>
      </c>
    </row>
    <row r="63" spans="2:5" x14ac:dyDescent="0.25">
      <c r="B63" s="2">
        <v>38261</v>
      </c>
      <c r="C63" s="7">
        <v>53.69</v>
      </c>
      <c r="D63" s="7">
        <f t="shared" si="1"/>
        <v>-0.48000000000000398</v>
      </c>
      <c r="E63" s="7">
        <f t="shared" si="0"/>
        <v>52.79999999999999</v>
      </c>
    </row>
    <row r="64" spans="2:5" x14ac:dyDescent="0.25">
      <c r="B64" s="2">
        <v>38292</v>
      </c>
      <c r="C64" s="7">
        <v>51.34</v>
      </c>
      <c r="D64" s="7">
        <f t="shared" si="1"/>
        <v>-2.3499999999999943</v>
      </c>
      <c r="E64" s="7">
        <f t="shared" si="0"/>
        <v>52.843333333333334</v>
      </c>
    </row>
    <row r="65" spans="2:5" x14ac:dyDescent="0.25">
      <c r="B65" s="2">
        <v>38322</v>
      </c>
      <c r="C65" s="7">
        <v>54.33</v>
      </c>
      <c r="D65" s="7">
        <f t="shared" si="1"/>
        <v>2.9899999999999949</v>
      </c>
      <c r="E65" s="7">
        <f t="shared" si="0"/>
        <v>53.212500000000013</v>
      </c>
    </row>
    <row r="66" spans="2:5" x14ac:dyDescent="0.25">
      <c r="B66" s="2">
        <v>38353</v>
      </c>
      <c r="C66" s="7">
        <v>50.46</v>
      </c>
      <c r="D66" s="7">
        <f t="shared" si="1"/>
        <v>-3.8699999999999974</v>
      </c>
      <c r="E66" s="7">
        <f t="shared" ref="E66:E129" si="2">IF(ROW(A66)&lt;13,"",AVERAGEIFS($C$2:$C$5000,$B$2:$B$5000,"&gt;"&amp;EDATE(B66,-12),$B$2:$B$5000,"&lt;="&amp;B66))</f>
        <v>53.060833333333342</v>
      </c>
    </row>
    <row r="67" spans="2:5" x14ac:dyDescent="0.25">
      <c r="B67" s="2">
        <v>38384</v>
      </c>
      <c r="C67" s="7">
        <v>53.37</v>
      </c>
      <c r="D67" s="7">
        <f t="shared" si="1"/>
        <v>2.9099999999999966</v>
      </c>
      <c r="E67" s="7">
        <f t="shared" si="2"/>
        <v>53.243333333333339</v>
      </c>
    </row>
    <row r="68" spans="2:5" x14ac:dyDescent="0.25">
      <c r="B68" s="2">
        <v>38412</v>
      </c>
      <c r="C68" s="7">
        <v>56.41</v>
      </c>
      <c r="D68" s="7">
        <f t="shared" ref="D68:D131" si="3">C68-C67</f>
        <v>3.0399999999999991</v>
      </c>
      <c r="E68" s="7">
        <f t="shared" si="2"/>
        <v>53.499999999999993</v>
      </c>
    </row>
    <row r="69" spans="2:5" x14ac:dyDescent="0.25">
      <c r="B69" s="2">
        <v>38443</v>
      </c>
      <c r="C69" s="7">
        <v>53.21</v>
      </c>
      <c r="D69" s="7">
        <f t="shared" si="3"/>
        <v>-3.1999999999999957</v>
      </c>
      <c r="E69" s="7">
        <f t="shared" si="2"/>
        <v>53.488333333333337</v>
      </c>
    </row>
    <row r="70" spans="2:5" x14ac:dyDescent="0.25">
      <c r="B70" s="2">
        <v>38473</v>
      </c>
      <c r="C70" s="7">
        <v>52.14</v>
      </c>
      <c r="D70" s="7">
        <f t="shared" si="3"/>
        <v>-1.0700000000000003</v>
      </c>
      <c r="E70" s="7">
        <f t="shared" si="2"/>
        <v>53.375</v>
      </c>
    </row>
    <row r="71" spans="2:5" x14ac:dyDescent="0.25">
      <c r="B71" s="2">
        <v>38504</v>
      </c>
      <c r="C71" s="7">
        <v>55.05</v>
      </c>
      <c r="D71" s="7">
        <f t="shared" si="3"/>
        <v>2.9099999999999966</v>
      </c>
      <c r="E71" s="7">
        <f t="shared" si="2"/>
        <v>53.500833333333325</v>
      </c>
    </row>
    <row r="72" spans="2:5" x14ac:dyDescent="0.25">
      <c r="B72" s="2">
        <v>38534</v>
      </c>
      <c r="C72" s="7">
        <v>53.33</v>
      </c>
      <c r="D72" s="7">
        <f t="shared" si="3"/>
        <v>-1.7199999999999989</v>
      </c>
      <c r="E72" s="7">
        <f t="shared" si="2"/>
        <v>53.53</v>
      </c>
    </row>
    <row r="73" spans="2:5" x14ac:dyDescent="0.25">
      <c r="B73" s="2">
        <v>38565</v>
      </c>
      <c r="C73" s="7">
        <v>53.8</v>
      </c>
      <c r="D73" s="7">
        <f t="shared" si="3"/>
        <v>0.46999999999999886</v>
      </c>
      <c r="E73" s="7">
        <f t="shared" si="2"/>
        <v>53.441666666666663</v>
      </c>
    </row>
    <row r="74" spans="2:5" x14ac:dyDescent="0.25">
      <c r="B74" s="2">
        <v>38596</v>
      </c>
      <c r="C74" s="7">
        <v>50.64</v>
      </c>
      <c r="D74" s="7">
        <f t="shared" si="3"/>
        <v>-3.1599999999999966</v>
      </c>
      <c r="E74" s="7">
        <f t="shared" si="2"/>
        <v>53.147500000000001</v>
      </c>
    </row>
    <row r="75" spans="2:5" x14ac:dyDescent="0.25">
      <c r="B75" s="2">
        <v>38626</v>
      </c>
      <c r="C75" s="7">
        <v>50.68</v>
      </c>
      <c r="D75" s="7">
        <f t="shared" si="3"/>
        <v>3.9999999999999147E-2</v>
      </c>
      <c r="E75" s="7">
        <f t="shared" si="2"/>
        <v>52.896666666666654</v>
      </c>
    </row>
    <row r="76" spans="2:5" x14ac:dyDescent="0.25">
      <c r="B76" s="2">
        <v>38657</v>
      </c>
      <c r="C76" s="7">
        <v>51.32</v>
      </c>
      <c r="D76" s="7">
        <f t="shared" si="3"/>
        <v>0.64000000000000057</v>
      </c>
      <c r="E76" s="7">
        <f t="shared" si="2"/>
        <v>52.895000000000003</v>
      </c>
    </row>
    <row r="77" spans="2:5" x14ac:dyDescent="0.25">
      <c r="B77" s="2">
        <v>38687</v>
      </c>
      <c r="C77" s="7">
        <v>52.38</v>
      </c>
      <c r="D77" s="7">
        <f t="shared" si="3"/>
        <v>1.0600000000000023</v>
      </c>
      <c r="E77" s="7">
        <f t="shared" si="2"/>
        <v>52.732500000000009</v>
      </c>
    </row>
    <row r="78" spans="2:5" x14ac:dyDescent="0.25">
      <c r="B78" s="2">
        <v>38718</v>
      </c>
      <c r="C78" s="7">
        <v>49.45</v>
      </c>
      <c r="D78" s="7">
        <f t="shared" si="3"/>
        <v>-2.9299999999999997</v>
      </c>
      <c r="E78" s="7">
        <f t="shared" si="2"/>
        <v>52.648333333333341</v>
      </c>
    </row>
    <row r="79" spans="2:5" x14ac:dyDescent="0.25">
      <c r="B79" s="2">
        <v>38749</v>
      </c>
      <c r="C79" s="7">
        <v>50.43</v>
      </c>
      <c r="D79" s="7">
        <f t="shared" si="3"/>
        <v>0.97999999999999687</v>
      </c>
      <c r="E79" s="7">
        <f t="shared" si="2"/>
        <v>52.403333333333336</v>
      </c>
    </row>
    <row r="80" spans="2:5" x14ac:dyDescent="0.25">
      <c r="B80" s="2">
        <v>38777</v>
      </c>
      <c r="C80" s="7">
        <v>50.56</v>
      </c>
      <c r="D80" s="7">
        <f t="shared" si="3"/>
        <v>0.13000000000000256</v>
      </c>
      <c r="E80" s="7">
        <f t="shared" si="2"/>
        <v>51.915833333333332</v>
      </c>
    </row>
    <row r="81" spans="2:5" x14ac:dyDescent="0.25">
      <c r="B81" s="2">
        <v>38808</v>
      </c>
      <c r="C81" s="7">
        <v>52.47</v>
      </c>
      <c r="D81" s="7">
        <f t="shared" si="3"/>
        <v>1.9099999999999966</v>
      </c>
      <c r="E81" s="7">
        <f t="shared" si="2"/>
        <v>51.854166666666664</v>
      </c>
    </row>
    <row r="82" spans="2:5" x14ac:dyDescent="0.25">
      <c r="B82" s="2">
        <v>38838</v>
      </c>
      <c r="C82" s="7">
        <v>53.93</v>
      </c>
      <c r="D82" s="7">
        <f t="shared" si="3"/>
        <v>1.4600000000000009</v>
      </c>
      <c r="E82" s="7">
        <f t="shared" si="2"/>
        <v>52.00333333333333</v>
      </c>
    </row>
    <row r="83" spans="2:5" x14ac:dyDescent="0.25">
      <c r="B83" s="2">
        <v>38869</v>
      </c>
      <c r="C83" s="7">
        <v>57.01</v>
      </c>
      <c r="D83" s="7">
        <f t="shared" si="3"/>
        <v>3.0799999999999983</v>
      </c>
      <c r="E83" s="7">
        <f t="shared" si="2"/>
        <v>52.166666666666657</v>
      </c>
    </row>
    <row r="84" spans="2:5" x14ac:dyDescent="0.25">
      <c r="B84" s="2">
        <v>38899</v>
      </c>
      <c r="C84" s="7">
        <v>57.13</v>
      </c>
      <c r="D84" s="7">
        <f t="shared" si="3"/>
        <v>0.12000000000000455</v>
      </c>
      <c r="E84" s="7">
        <f t="shared" si="2"/>
        <v>52.483333333333327</v>
      </c>
    </row>
    <row r="85" spans="2:5" x14ac:dyDescent="0.25">
      <c r="B85" s="2">
        <v>38930</v>
      </c>
      <c r="C85" s="7">
        <v>55.75</v>
      </c>
      <c r="D85" s="7">
        <f t="shared" si="3"/>
        <v>-1.3800000000000026</v>
      </c>
      <c r="E85" s="7">
        <f t="shared" si="2"/>
        <v>52.645833333333336</v>
      </c>
    </row>
    <row r="86" spans="2:5" x14ac:dyDescent="0.25">
      <c r="B86" s="2">
        <v>38961</v>
      </c>
      <c r="C86" s="7">
        <v>55.72</v>
      </c>
      <c r="D86" s="7">
        <f t="shared" si="3"/>
        <v>-3.0000000000001137E-2</v>
      </c>
      <c r="E86" s="7">
        <f t="shared" si="2"/>
        <v>53.069166666666668</v>
      </c>
    </row>
    <row r="87" spans="2:5" x14ac:dyDescent="0.25">
      <c r="B87" s="2">
        <v>38991</v>
      </c>
      <c r="C87" s="7">
        <v>53.54</v>
      </c>
      <c r="D87" s="7">
        <f t="shared" si="3"/>
        <v>-2.1799999999999997</v>
      </c>
      <c r="E87" s="7">
        <f t="shared" si="2"/>
        <v>53.307500000000005</v>
      </c>
    </row>
    <row r="88" spans="2:5" x14ac:dyDescent="0.25">
      <c r="B88" s="2">
        <v>39022</v>
      </c>
      <c r="C88" s="7">
        <v>54.55</v>
      </c>
      <c r="D88" s="7">
        <f t="shared" si="3"/>
        <v>1.009999999999998</v>
      </c>
      <c r="E88" s="7">
        <f t="shared" si="2"/>
        <v>53.576666666666661</v>
      </c>
    </row>
    <row r="89" spans="2:5" x14ac:dyDescent="0.25">
      <c r="B89" s="2">
        <v>39052</v>
      </c>
      <c r="C89" s="7">
        <v>54.98</v>
      </c>
      <c r="D89" s="7">
        <f t="shared" si="3"/>
        <v>0.42999999999999972</v>
      </c>
      <c r="E89" s="7">
        <f t="shared" si="2"/>
        <v>53.793333333333322</v>
      </c>
    </row>
    <row r="90" spans="2:5" x14ac:dyDescent="0.25">
      <c r="B90" s="2">
        <v>39083</v>
      </c>
      <c r="C90" s="7">
        <v>55.58</v>
      </c>
      <c r="D90" s="7">
        <f t="shared" si="3"/>
        <v>0.60000000000000142</v>
      </c>
      <c r="E90" s="7">
        <f t="shared" si="2"/>
        <v>54.304166666666674</v>
      </c>
    </row>
    <row r="91" spans="2:5" x14ac:dyDescent="0.25">
      <c r="B91" s="2">
        <v>39114</v>
      </c>
      <c r="C91" s="7">
        <v>57.12</v>
      </c>
      <c r="D91" s="7">
        <f t="shared" si="3"/>
        <v>1.5399999999999991</v>
      </c>
      <c r="E91" s="7">
        <f t="shared" si="2"/>
        <v>54.861666666666679</v>
      </c>
    </row>
    <row r="92" spans="2:5" x14ac:dyDescent="0.25">
      <c r="B92" s="2">
        <v>39142</v>
      </c>
      <c r="C92" s="7">
        <v>57.89</v>
      </c>
      <c r="D92" s="7">
        <f t="shared" si="3"/>
        <v>0.77000000000000313</v>
      </c>
      <c r="E92" s="7">
        <f t="shared" si="2"/>
        <v>55.472500000000004</v>
      </c>
    </row>
    <row r="93" spans="2:5" x14ac:dyDescent="0.25">
      <c r="B93" s="2">
        <v>39173</v>
      </c>
      <c r="C93" s="7">
        <v>56.27</v>
      </c>
      <c r="D93" s="7">
        <f t="shared" si="3"/>
        <v>-1.6199999999999974</v>
      </c>
      <c r="E93" s="7">
        <f t="shared" si="2"/>
        <v>55.789166666666659</v>
      </c>
    </row>
    <row r="94" spans="2:5" x14ac:dyDescent="0.25">
      <c r="B94" s="2">
        <v>39203</v>
      </c>
      <c r="C94" s="7">
        <v>56.28</v>
      </c>
      <c r="D94" s="7">
        <f t="shared" si="3"/>
        <v>9.9999999999980105E-3</v>
      </c>
      <c r="E94" s="7">
        <f t="shared" si="2"/>
        <v>55.984999999999992</v>
      </c>
    </row>
    <row r="95" spans="2:5" x14ac:dyDescent="0.25">
      <c r="B95" s="2">
        <v>39234</v>
      </c>
      <c r="C95" s="7">
        <v>56.11</v>
      </c>
      <c r="D95" s="7">
        <f t="shared" si="3"/>
        <v>-0.17000000000000171</v>
      </c>
      <c r="E95" s="7">
        <f t="shared" si="2"/>
        <v>55.91</v>
      </c>
    </row>
    <row r="96" spans="2:5" x14ac:dyDescent="0.25">
      <c r="B96" s="2">
        <v>39264</v>
      </c>
      <c r="C96" s="7">
        <v>56.05</v>
      </c>
      <c r="D96" s="7">
        <f t="shared" si="3"/>
        <v>-6.0000000000002274E-2</v>
      </c>
      <c r="E96" s="7">
        <f t="shared" si="2"/>
        <v>55.819999999999993</v>
      </c>
    </row>
    <row r="97" spans="2:5" x14ac:dyDescent="0.25">
      <c r="B97" s="2">
        <v>39295</v>
      </c>
      <c r="C97" s="7">
        <v>53.38</v>
      </c>
      <c r="D97" s="7">
        <f t="shared" si="3"/>
        <v>-2.6699999999999946</v>
      </c>
      <c r="E97" s="7">
        <f t="shared" si="2"/>
        <v>55.622499999999995</v>
      </c>
    </row>
    <row r="98" spans="2:5" x14ac:dyDescent="0.25">
      <c r="B98" s="2">
        <v>39326</v>
      </c>
      <c r="C98" s="7">
        <v>52.21</v>
      </c>
      <c r="D98" s="7">
        <f t="shared" si="3"/>
        <v>-1.1700000000000017</v>
      </c>
      <c r="E98" s="7">
        <f t="shared" si="2"/>
        <v>55.329999999999991</v>
      </c>
    </row>
    <row r="99" spans="2:5" x14ac:dyDescent="0.25">
      <c r="B99" s="2">
        <v>39356</v>
      </c>
      <c r="C99" s="7">
        <v>53.75</v>
      </c>
      <c r="D99" s="7">
        <f t="shared" si="3"/>
        <v>1.5399999999999991</v>
      </c>
      <c r="E99" s="7">
        <f t="shared" si="2"/>
        <v>55.347500000000004</v>
      </c>
    </row>
    <row r="100" spans="2:5" x14ac:dyDescent="0.25">
      <c r="B100" s="2">
        <v>39387</v>
      </c>
      <c r="C100" s="7">
        <v>53.19</v>
      </c>
      <c r="D100" s="7">
        <f t="shared" si="3"/>
        <v>-0.56000000000000227</v>
      </c>
      <c r="E100" s="7">
        <f t="shared" si="2"/>
        <v>55.23416666666666</v>
      </c>
    </row>
    <row r="101" spans="2:5" x14ac:dyDescent="0.25">
      <c r="B101" s="2">
        <v>39417</v>
      </c>
      <c r="C101" s="7">
        <v>51.95</v>
      </c>
      <c r="D101" s="7">
        <f t="shared" si="3"/>
        <v>-1.2399999999999949</v>
      </c>
      <c r="E101" s="7">
        <f t="shared" si="2"/>
        <v>54.981666666666662</v>
      </c>
    </row>
    <row r="102" spans="2:5" x14ac:dyDescent="0.25">
      <c r="B102" s="2">
        <v>39448</v>
      </c>
      <c r="C102" s="7">
        <v>51.79</v>
      </c>
      <c r="D102" s="7">
        <f t="shared" si="3"/>
        <v>-0.16000000000000369</v>
      </c>
      <c r="E102" s="7">
        <f t="shared" si="2"/>
        <v>54.665833333333332</v>
      </c>
    </row>
    <row r="103" spans="2:5" x14ac:dyDescent="0.25">
      <c r="B103" s="2">
        <v>39479</v>
      </c>
      <c r="C103" s="7">
        <v>48.5</v>
      </c>
      <c r="D103" s="7">
        <f t="shared" si="3"/>
        <v>-3.2899999999999991</v>
      </c>
      <c r="E103" s="7">
        <f t="shared" si="2"/>
        <v>53.947499999999998</v>
      </c>
    </row>
    <row r="104" spans="2:5" x14ac:dyDescent="0.25">
      <c r="B104" s="2">
        <v>39508</v>
      </c>
      <c r="C104" s="7">
        <v>46.79</v>
      </c>
      <c r="D104" s="7">
        <f t="shared" si="3"/>
        <v>-1.7100000000000009</v>
      </c>
      <c r="E104" s="7">
        <f t="shared" si="2"/>
        <v>53.022500000000001</v>
      </c>
    </row>
    <row r="105" spans="2:5" x14ac:dyDescent="0.25">
      <c r="B105" s="2">
        <v>39539</v>
      </c>
      <c r="C105" s="7">
        <v>54.85</v>
      </c>
      <c r="D105" s="7">
        <f t="shared" si="3"/>
        <v>8.0600000000000023</v>
      </c>
      <c r="E105" s="7">
        <f t="shared" si="2"/>
        <v>52.904166666666669</v>
      </c>
    </row>
    <row r="106" spans="2:5" x14ac:dyDescent="0.25">
      <c r="B106" s="2">
        <v>39569</v>
      </c>
      <c r="C106" s="7">
        <v>51.3</v>
      </c>
      <c r="D106" s="7">
        <f t="shared" si="3"/>
        <v>-3.5500000000000043</v>
      </c>
      <c r="E106" s="7">
        <f t="shared" si="2"/>
        <v>52.489166666666669</v>
      </c>
    </row>
    <row r="107" spans="2:5" x14ac:dyDescent="0.25">
      <c r="B107" s="2">
        <v>39600</v>
      </c>
      <c r="C107" s="7">
        <v>47.85</v>
      </c>
      <c r="D107" s="7">
        <f t="shared" si="3"/>
        <v>-3.4499999999999957</v>
      </c>
      <c r="E107" s="7">
        <f t="shared" si="2"/>
        <v>51.800833333333337</v>
      </c>
    </row>
    <row r="108" spans="2:5" x14ac:dyDescent="0.25">
      <c r="B108" s="2">
        <v>39630</v>
      </c>
      <c r="C108" s="7">
        <v>48.73</v>
      </c>
      <c r="D108" s="7">
        <f t="shared" si="3"/>
        <v>0.87999999999999545</v>
      </c>
      <c r="E108" s="7">
        <f t="shared" si="2"/>
        <v>51.190833333333337</v>
      </c>
    </row>
    <row r="109" spans="2:5" x14ac:dyDescent="0.25">
      <c r="B109" s="2">
        <v>39661</v>
      </c>
      <c r="C109" s="7">
        <v>51.3</v>
      </c>
      <c r="D109" s="7">
        <f t="shared" si="3"/>
        <v>2.5700000000000003</v>
      </c>
      <c r="E109" s="7">
        <f t="shared" si="2"/>
        <v>51.017500000000005</v>
      </c>
    </row>
    <row r="110" spans="2:5" x14ac:dyDescent="0.25">
      <c r="B110" s="2">
        <v>39692</v>
      </c>
      <c r="C110" s="7">
        <v>49.68</v>
      </c>
      <c r="D110" s="7">
        <f t="shared" si="3"/>
        <v>-1.6199999999999974</v>
      </c>
      <c r="E110" s="7">
        <f t="shared" si="2"/>
        <v>50.806666666666665</v>
      </c>
    </row>
    <row r="111" spans="2:5" x14ac:dyDescent="0.25">
      <c r="B111" s="2">
        <v>39722</v>
      </c>
      <c r="C111" s="7">
        <v>48.57</v>
      </c>
      <c r="D111" s="7">
        <f t="shared" si="3"/>
        <v>-1.1099999999999994</v>
      </c>
      <c r="E111" s="7">
        <f t="shared" si="2"/>
        <v>50.375000000000007</v>
      </c>
    </row>
    <row r="112" spans="2:5" x14ac:dyDescent="0.25">
      <c r="B112" s="2">
        <v>39753</v>
      </c>
      <c r="C112" s="7">
        <v>43.4</v>
      </c>
      <c r="D112" s="7">
        <f t="shared" si="3"/>
        <v>-5.1700000000000017</v>
      </c>
      <c r="E112" s="7">
        <f t="shared" si="2"/>
        <v>49.55916666666667</v>
      </c>
    </row>
    <row r="113" spans="2:5" x14ac:dyDescent="0.25">
      <c r="B113" s="2">
        <v>39783</v>
      </c>
      <c r="C113" s="7">
        <v>43.68</v>
      </c>
      <c r="D113" s="7">
        <f t="shared" si="3"/>
        <v>0.28000000000000114</v>
      </c>
      <c r="E113" s="7">
        <f t="shared" si="2"/>
        <v>48.87</v>
      </c>
    </row>
    <row r="114" spans="2:5" x14ac:dyDescent="0.25">
      <c r="B114" s="2">
        <v>39814</v>
      </c>
      <c r="C114" s="7">
        <v>44.49</v>
      </c>
      <c r="D114" s="7">
        <f t="shared" si="3"/>
        <v>0.81000000000000227</v>
      </c>
      <c r="E114" s="7">
        <f t="shared" si="2"/>
        <v>48.261666666666663</v>
      </c>
    </row>
    <row r="115" spans="2:5" x14ac:dyDescent="0.25">
      <c r="B115" s="2">
        <v>39845</v>
      </c>
      <c r="C115" s="7">
        <v>44.32</v>
      </c>
      <c r="D115" s="7">
        <f t="shared" si="3"/>
        <v>-0.17000000000000171</v>
      </c>
      <c r="E115" s="7">
        <f t="shared" si="2"/>
        <v>47.913333333333334</v>
      </c>
    </row>
    <row r="116" spans="2:5" x14ac:dyDescent="0.25">
      <c r="B116" s="2">
        <v>39873</v>
      </c>
      <c r="C116" s="7">
        <v>39.74</v>
      </c>
      <c r="D116" s="7">
        <f t="shared" si="3"/>
        <v>-4.5799999999999983</v>
      </c>
      <c r="E116" s="7">
        <f t="shared" si="2"/>
        <v>47.325833333333328</v>
      </c>
    </row>
    <row r="117" spans="2:5" x14ac:dyDescent="0.25">
      <c r="B117" s="2">
        <v>39904</v>
      </c>
      <c r="C117" s="7">
        <v>38.380000000000003</v>
      </c>
      <c r="D117" s="7">
        <f t="shared" si="3"/>
        <v>-1.3599999999999994</v>
      </c>
      <c r="E117" s="7">
        <f t="shared" si="2"/>
        <v>45.953333333333326</v>
      </c>
    </row>
    <row r="118" spans="2:5" x14ac:dyDescent="0.25">
      <c r="B118" s="2">
        <v>39934</v>
      </c>
      <c r="C118" s="7">
        <v>40.36</v>
      </c>
      <c r="D118" s="7">
        <f t="shared" si="3"/>
        <v>1.9799999999999969</v>
      </c>
      <c r="E118" s="7">
        <f t="shared" si="2"/>
        <v>45.041666666666664</v>
      </c>
    </row>
    <row r="119" spans="2:5" x14ac:dyDescent="0.25">
      <c r="B119" s="2">
        <v>39965</v>
      </c>
      <c r="C119" s="7">
        <v>40.950000000000003</v>
      </c>
      <c r="D119" s="7">
        <f t="shared" si="3"/>
        <v>0.59000000000000341</v>
      </c>
      <c r="E119" s="7">
        <f t="shared" si="2"/>
        <v>44.466666666666669</v>
      </c>
    </row>
    <row r="120" spans="2:5" x14ac:dyDescent="0.25">
      <c r="B120" s="2">
        <v>39995</v>
      </c>
      <c r="C120" s="7">
        <v>41.34</v>
      </c>
      <c r="D120" s="7">
        <f t="shared" si="3"/>
        <v>0.39000000000000057</v>
      </c>
      <c r="E120" s="7">
        <f t="shared" si="2"/>
        <v>43.850833333333334</v>
      </c>
    </row>
    <row r="121" spans="2:5" x14ac:dyDescent="0.25">
      <c r="B121" s="2">
        <v>40026</v>
      </c>
      <c r="C121" s="7">
        <v>41.37</v>
      </c>
      <c r="D121" s="7">
        <f t="shared" si="3"/>
        <v>2.9999999999994031E-2</v>
      </c>
      <c r="E121" s="7">
        <f t="shared" si="2"/>
        <v>43.023333333333341</v>
      </c>
    </row>
    <row r="122" spans="2:5" x14ac:dyDescent="0.25">
      <c r="B122" s="2">
        <v>40057</v>
      </c>
      <c r="C122" s="7">
        <v>46.96</v>
      </c>
      <c r="D122" s="7">
        <f t="shared" si="3"/>
        <v>5.5900000000000034</v>
      </c>
      <c r="E122" s="7">
        <f t="shared" si="2"/>
        <v>42.796666666666674</v>
      </c>
    </row>
    <row r="123" spans="2:5" x14ac:dyDescent="0.25">
      <c r="B123" s="2">
        <v>40087</v>
      </c>
      <c r="C123" s="7">
        <v>47.54</v>
      </c>
      <c r="D123" s="7">
        <f t="shared" si="3"/>
        <v>0.57999999999999829</v>
      </c>
      <c r="E123" s="7">
        <f t="shared" si="2"/>
        <v>42.710833333333333</v>
      </c>
    </row>
    <row r="124" spans="2:5" x14ac:dyDescent="0.25">
      <c r="B124" s="2">
        <v>40118</v>
      </c>
      <c r="C124" s="7">
        <v>50</v>
      </c>
      <c r="D124" s="7">
        <f t="shared" si="3"/>
        <v>2.4600000000000009</v>
      </c>
      <c r="E124" s="7">
        <f t="shared" si="2"/>
        <v>43.260833333333331</v>
      </c>
    </row>
    <row r="125" spans="2:5" x14ac:dyDescent="0.25">
      <c r="B125" s="2">
        <v>40148</v>
      </c>
      <c r="C125" s="7">
        <v>50.89</v>
      </c>
      <c r="D125" s="7">
        <f t="shared" si="3"/>
        <v>0.89000000000000057</v>
      </c>
      <c r="E125" s="7">
        <f t="shared" si="2"/>
        <v>43.861666666666672</v>
      </c>
    </row>
    <row r="126" spans="2:5" x14ac:dyDescent="0.25">
      <c r="B126" s="2">
        <v>40179</v>
      </c>
      <c r="C126" s="7">
        <v>50.92</v>
      </c>
      <c r="D126" s="7">
        <f t="shared" si="3"/>
        <v>3.0000000000001137E-2</v>
      </c>
      <c r="E126" s="7">
        <f t="shared" si="2"/>
        <v>44.397500000000001</v>
      </c>
    </row>
    <row r="127" spans="2:5" x14ac:dyDescent="0.25">
      <c r="B127" s="2">
        <v>40210</v>
      </c>
      <c r="C127" s="7">
        <v>52.84</v>
      </c>
      <c r="D127" s="7">
        <f t="shared" si="3"/>
        <v>1.9200000000000017</v>
      </c>
      <c r="E127" s="7">
        <f t="shared" si="2"/>
        <v>45.107500000000009</v>
      </c>
    </row>
    <row r="128" spans="2:5" x14ac:dyDescent="0.25">
      <c r="B128" s="2">
        <v>40238</v>
      </c>
      <c r="C128" s="7">
        <v>52.76</v>
      </c>
      <c r="D128" s="7">
        <f t="shared" si="3"/>
        <v>-8.00000000000054E-2</v>
      </c>
      <c r="E128" s="7">
        <f t="shared" si="2"/>
        <v>46.192500000000003</v>
      </c>
    </row>
    <row r="129" spans="2:5" x14ac:dyDescent="0.25">
      <c r="B129" s="2">
        <v>40269</v>
      </c>
      <c r="C129" s="7">
        <v>53.69</v>
      </c>
      <c r="D129" s="7">
        <f t="shared" si="3"/>
        <v>0.92999999999999972</v>
      </c>
      <c r="E129" s="7">
        <f t="shared" si="2"/>
        <v>47.468333333333341</v>
      </c>
    </row>
    <row r="130" spans="2:5" x14ac:dyDescent="0.25">
      <c r="B130" s="2">
        <v>40299</v>
      </c>
      <c r="C130" s="7">
        <v>52.66</v>
      </c>
      <c r="D130" s="7">
        <f t="shared" si="3"/>
        <v>-1.0300000000000011</v>
      </c>
      <c r="E130" s="7">
        <f t="shared" ref="E130:E193" si="4">IF(ROW(A130)&lt;13,"",AVERAGEIFS($C$2:$C$5000,$B$2:$B$5000,"&gt;"&amp;EDATE(B130,-12),$B$2:$B$5000,"&lt;="&amp;B130))</f>
        <v>48.493333333333332</v>
      </c>
    </row>
    <row r="131" spans="2:5" x14ac:dyDescent="0.25">
      <c r="B131" s="2">
        <v>40330</v>
      </c>
      <c r="C131" s="7">
        <v>51.4</v>
      </c>
      <c r="D131" s="7">
        <f t="shared" si="3"/>
        <v>-1.259999999999998</v>
      </c>
      <c r="E131" s="7">
        <f t="shared" si="4"/>
        <v>49.364166666666669</v>
      </c>
    </row>
    <row r="132" spans="2:5" x14ac:dyDescent="0.25">
      <c r="B132" s="2">
        <v>40360</v>
      </c>
      <c r="C132" s="7">
        <v>51.85</v>
      </c>
      <c r="D132" s="7">
        <f t="shared" ref="D132:D195" si="5">C132-C131</f>
        <v>0.45000000000000284</v>
      </c>
      <c r="E132" s="7">
        <f t="shared" si="4"/>
        <v>50.24</v>
      </c>
    </row>
    <row r="133" spans="2:5" x14ac:dyDescent="0.25">
      <c r="B133" s="2">
        <v>40391</v>
      </c>
      <c r="C133" s="7">
        <v>52.66</v>
      </c>
      <c r="D133" s="7">
        <f t="shared" si="5"/>
        <v>0.80999999999999517</v>
      </c>
      <c r="E133" s="7">
        <f t="shared" si="4"/>
        <v>51.180833333333332</v>
      </c>
    </row>
    <row r="134" spans="2:5" x14ac:dyDescent="0.25">
      <c r="B134" s="2">
        <v>40422</v>
      </c>
      <c r="C134" s="7">
        <v>50.41</v>
      </c>
      <c r="D134" s="7">
        <f t="shared" si="5"/>
        <v>-2.25</v>
      </c>
      <c r="E134" s="7">
        <f t="shared" si="4"/>
        <v>51.468333333333334</v>
      </c>
    </row>
    <row r="135" spans="2:5" x14ac:dyDescent="0.25">
      <c r="B135" s="2">
        <v>40452</v>
      </c>
      <c r="C135" s="7">
        <v>51.77</v>
      </c>
      <c r="D135" s="7">
        <f t="shared" si="5"/>
        <v>1.3600000000000065</v>
      </c>
      <c r="E135" s="7">
        <f t="shared" si="4"/>
        <v>51.820833333333326</v>
      </c>
    </row>
    <row r="136" spans="2:5" x14ac:dyDescent="0.25">
      <c r="B136" s="2">
        <v>40483</v>
      </c>
      <c r="C136" s="7">
        <v>51.24</v>
      </c>
      <c r="D136" s="7">
        <f t="shared" si="5"/>
        <v>-0.53000000000000114</v>
      </c>
      <c r="E136" s="7">
        <f t="shared" si="4"/>
        <v>51.924166666666657</v>
      </c>
    </row>
    <row r="137" spans="2:5" x14ac:dyDescent="0.25">
      <c r="B137" s="2">
        <v>40513</v>
      </c>
      <c r="C137" s="7">
        <v>51.07</v>
      </c>
      <c r="D137" s="7">
        <f t="shared" si="5"/>
        <v>-0.17000000000000171</v>
      </c>
      <c r="E137" s="7">
        <f t="shared" si="4"/>
        <v>51.939166666666665</v>
      </c>
    </row>
    <row r="138" spans="2:5" x14ac:dyDescent="0.25">
      <c r="B138" s="2">
        <v>40544</v>
      </c>
      <c r="C138" s="7">
        <v>54.82</v>
      </c>
      <c r="D138" s="7">
        <f t="shared" si="5"/>
        <v>3.75</v>
      </c>
      <c r="E138" s="7">
        <f t="shared" si="4"/>
        <v>52.264166666666675</v>
      </c>
    </row>
    <row r="139" spans="2:5" x14ac:dyDescent="0.25">
      <c r="B139" s="2">
        <v>40575</v>
      </c>
      <c r="C139" s="7">
        <v>53.2</v>
      </c>
      <c r="D139" s="7">
        <f t="shared" si="5"/>
        <v>-1.6199999999999974</v>
      </c>
      <c r="E139" s="7">
        <f t="shared" si="4"/>
        <v>52.294166666666676</v>
      </c>
    </row>
    <row r="140" spans="2:5" x14ac:dyDescent="0.25">
      <c r="B140" s="2">
        <v>40603</v>
      </c>
      <c r="C140" s="7">
        <v>54.09</v>
      </c>
      <c r="D140" s="7">
        <f t="shared" si="5"/>
        <v>0.89000000000000057</v>
      </c>
      <c r="E140" s="7">
        <f t="shared" si="4"/>
        <v>52.405000000000001</v>
      </c>
    </row>
    <row r="141" spans="2:5" x14ac:dyDescent="0.25">
      <c r="B141" s="2">
        <v>40634</v>
      </c>
      <c r="C141" s="7">
        <v>53</v>
      </c>
      <c r="D141" s="7">
        <f t="shared" si="5"/>
        <v>-1.0900000000000034</v>
      </c>
      <c r="E141" s="7">
        <f t="shared" si="4"/>
        <v>52.347500000000004</v>
      </c>
    </row>
    <row r="142" spans="2:5" x14ac:dyDescent="0.25">
      <c r="B142" s="2">
        <v>40664</v>
      </c>
      <c r="C142" s="7">
        <v>52.34</v>
      </c>
      <c r="D142" s="7">
        <f t="shared" si="5"/>
        <v>-0.65999999999999659</v>
      </c>
      <c r="E142" s="7">
        <f t="shared" si="4"/>
        <v>52.320833333333333</v>
      </c>
    </row>
    <row r="143" spans="2:5" x14ac:dyDescent="0.25">
      <c r="B143" s="2">
        <v>40695</v>
      </c>
      <c r="C143" s="7">
        <v>53.23</v>
      </c>
      <c r="D143" s="7">
        <f t="shared" si="5"/>
        <v>0.88999999999999346</v>
      </c>
      <c r="E143" s="7">
        <f t="shared" si="4"/>
        <v>52.473333333333336</v>
      </c>
    </row>
    <row r="144" spans="2:5" x14ac:dyDescent="0.25">
      <c r="B144" s="2">
        <v>40725</v>
      </c>
      <c r="C144" s="7">
        <v>48.88</v>
      </c>
      <c r="D144" s="7">
        <f t="shared" si="5"/>
        <v>-4.3499999999999943</v>
      </c>
      <c r="E144" s="7">
        <f t="shared" si="4"/>
        <v>52.225833333333334</v>
      </c>
    </row>
    <row r="145" spans="2:5" x14ac:dyDescent="0.25">
      <c r="B145" s="2">
        <v>40756</v>
      </c>
      <c r="C145" s="7">
        <v>49.11</v>
      </c>
      <c r="D145" s="7">
        <f t="shared" si="5"/>
        <v>0.22999999999999687</v>
      </c>
      <c r="E145" s="7">
        <f t="shared" si="4"/>
        <v>51.930000000000007</v>
      </c>
    </row>
    <row r="146" spans="2:5" x14ac:dyDescent="0.25">
      <c r="B146" s="2">
        <v>40787</v>
      </c>
      <c r="C146" s="7">
        <v>52.72</v>
      </c>
      <c r="D146" s="7">
        <f t="shared" si="5"/>
        <v>3.6099999999999994</v>
      </c>
      <c r="E146" s="7">
        <f t="shared" si="4"/>
        <v>52.122500000000009</v>
      </c>
    </row>
    <row r="147" spans="2:5" x14ac:dyDescent="0.25">
      <c r="B147" s="2">
        <v>40817</v>
      </c>
      <c r="C147" s="7">
        <v>52.4</v>
      </c>
      <c r="D147" s="7">
        <f t="shared" si="5"/>
        <v>-0.32000000000000028</v>
      </c>
      <c r="E147" s="7">
        <f t="shared" si="4"/>
        <v>52.175000000000004</v>
      </c>
    </row>
    <row r="148" spans="2:5" x14ac:dyDescent="0.25">
      <c r="B148" s="2">
        <v>40848</v>
      </c>
      <c r="C148" s="7">
        <v>52.54</v>
      </c>
      <c r="D148" s="7">
        <f t="shared" si="5"/>
        <v>0.14000000000000057</v>
      </c>
      <c r="E148" s="7">
        <f t="shared" si="4"/>
        <v>52.283333333333331</v>
      </c>
    </row>
    <row r="149" spans="2:5" x14ac:dyDescent="0.25">
      <c r="B149" s="2">
        <v>40878</v>
      </c>
      <c r="C149" s="7">
        <v>51.95</v>
      </c>
      <c r="D149" s="7">
        <f t="shared" si="5"/>
        <v>-0.58999999999999631</v>
      </c>
      <c r="E149" s="7">
        <f t="shared" si="4"/>
        <v>52.356666666666676</v>
      </c>
    </row>
    <row r="150" spans="2:5" x14ac:dyDescent="0.25">
      <c r="B150" s="2">
        <v>40909</v>
      </c>
      <c r="C150" s="7">
        <v>53.65</v>
      </c>
      <c r="D150" s="7">
        <f t="shared" si="5"/>
        <v>1.6999999999999957</v>
      </c>
      <c r="E150" s="7">
        <f t="shared" si="4"/>
        <v>52.259166666666665</v>
      </c>
    </row>
    <row r="151" spans="2:5" x14ac:dyDescent="0.25">
      <c r="B151" s="2">
        <v>40940</v>
      </c>
      <c r="C151" s="7">
        <v>51.36</v>
      </c>
      <c r="D151" s="7">
        <f t="shared" si="5"/>
        <v>-2.2899999999999991</v>
      </c>
      <c r="E151" s="7">
        <f t="shared" si="4"/>
        <v>52.105833333333329</v>
      </c>
    </row>
    <row r="152" spans="2:5" x14ac:dyDescent="0.25">
      <c r="B152" s="2">
        <v>40969</v>
      </c>
      <c r="C152" s="7">
        <v>52.12</v>
      </c>
      <c r="D152" s="7">
        <f t="shared" si="5"/>
        <v>0.75999999999999801</v>
      </c>
      <c r="E152" s="7">
        <f t="shared" si="4"/>
        <v>51.941666666666663</v>
      </c>
    </row>
    <row r="153" spans="2:5" x14ac:dyDescent="0.25">
      <c r="B153" s="2">
        <v>41000</v>
      </c>
      <c r="C153" s="7">
        <v>50.64</v>
      </c>
      <c r="D153" s="7">
        <f t="shared" si="5"/>
        <v>-1.4799999999999969</v>
      </c>
      <c r="E153" s="7">
        <f t="shared" si="4"/>
        <v>51.744999999999997</v>
      </c>
    </row>
    <row r="154" spans="2:5" x14ac:dyDescent="0.25">
      <c r="B154" s="2">
        <v>41030</v>
      </c>
      <c r="C154" s="7">
        <v>51.57</v>
      </c>
      <c r="D154" s="7">
        <f t="shared" si="5"/>
        <v>0.92999999999999972</v>
      </c>
      <c r="E154" s="7">
        <f t="shared" si="4"/>
        <v>51.680833333333332</v>
      </c>
    </row>
    <row r="155" spans="2:5" x14ac:dyDescent="0.25">
      <c r="B155" s="2">
        <v>41061</v>
      </c>
      <c r="C155" s="7">
        <v>49.93</v>
      </c>
      <c r="D155" s="7">
        <f t="shared" si="5"/>
        <v>-1.6400000000000006</v>
      </c>
      <c r="E155" s="7">
        <f t="shared" si="4"/>
        <v>51.405833333333334</v>
      </c>
    </row>
    <row r="156" spans="2:5" x14ac:dyDescent="0.25">
      <c r="B156" s="2">
        <v>41091</v>
      </c>
      <c r="C156" s="7">
        <v>50.79</v>
      </c>
      <c r="D156" s="7">
        <f t="shared" si="5"/>
        <v>0.85999999999999943</v>
      </c>
      <c r="E156" s="7">
        <f t="shared" si="4"/>
        <v>51.564999999999991</v>
      </c>
    </row>
    <row r="157" spans="2:5" x14ac:dyDescent="0.25">
      <c r="B157" s="2">
        <v>41122</v>
      </c>
      <c r="C157" s="7">
        <v>50.56</v>
      </c>
      <c r="D157" s="7">
        <f t="shared" si="5"/>
        <v>-0.22999999999999687</v>
      </c>
      <c r="E157" s="7">
        <f t="shared" si="4"/>
        <v>51.685833333333335</v>
      </c>
    </row>
    <row r="158" spans="2:5" x14ac:dyDescent="0.25">
      <c r="B158" s="2">
        <v>41153</v>
      </c>
      <c r="C158" s="7">
        <v>49.74</v>
      </c>
      <c r="D158" s="7">
        <f t="shared" si="5"/>
        <v>-0.82000000000000028</v>
      </c>
      <c r="E158" s="7">
        <f t="shared" si="4"/>
        <v>51.4375</v>
      </c>
    </row>
    <row r="159" spans="2:5" x14ac:dyDescent="0.25">
      <c r="B159" s="2">
        <v>41183</v>
      </c>
      <c r="C159" s="7">
        <v>50.39</v>
      </c>
      <c r="D159" s="7">
        <f t="shared" si="5"/>
        <v>0.64999999999999858</v>
      </c>
      <c r="E159" s="7">
        <f t="shared" si="4"/>
        <v>51.27</v>
      </c>
    </row>
    <row r="160" spans="2:5" x14ac:dyDescent="0.25">
      <c r="B160" s="2">
        <v>41214</v>
      </c>
      <c r="C160" s="7">
        <v>51.6</v>
      </c>
      <c r="D160" s="7">
        <f t="shared" si="5"/>
        <v>1.2100000000000009</v>
      </c>
      <c r="E160" s="7">
        <f t="shared" si="4"/>
        <v>51.191666666666663</v>
      </c>
    </row>
    <row r="161" spans="2:5" x14ac:dyDescent="0.25">
      <c r="B161" s="2">
        <v>41244</v>
      </c>
      <c r="C161" s="7">
        <v>50.86</v>
      </c>
      <c r="D161" s="7">
        <f t="shared" si="5"/>
        <v>-0.74000000000000199</v>
      </c>
      <c r="E161" s="7">
        <f t="shared" si="4"/>
        <v>51.100833333333334</v>
      </c>
    </row>
    <row r="162" spans="2:5" x14ac:dyDescent="0.25">
      <c r="B162" s="2">
        <v>41275</v>
      </c>
      <c r="C162" s="7">
        <v>49.74</v>
      </c>
      <c r="D162" s="7">
        <f t="shared" si="5"/>
        <v>-1.1199999999999974</v>
      </c>
      <c r="E162" s="7">
        <f t="shared" si="4"/>
        <v>50.775000000000006</v>
      </c>
    </row>
    <row r="163" spans="2:5" x14ac:dyDescent="0.25">
      <c r="B163" s="2">
        <v>41306</v>
      </c>
      <c r="C163" s="7">
        <v>51.75</v>
      </c>
      <c r="D163" s="7">
        <f t="shared" si="5"/>
        <v>2.009999999999998</v>
      </c>
      <c r="E163" s="7">
        <f t="shared" si="4"/>
        <v>50.807500000000005</v>
      </c>
    </row>
    <row r="164" spans="2:5" x14ac:dyDescent="0.25">
      <c r="B164" s="2">
        <v>41334</v>
      </c>
      <c r="C164" s="7">
        <v>50.17</v>
      </c>
      <c r="D164" s="7">
        <f t="shared" si="5"/>
        <v>-1.5799999999999983</v>
      </c>
      <c r="E164" s="7">
        <f t="shared" si="4"/>
        <v>50.645000000000003</v>
      </c>
    </row>
    <row r="165" spans="2:5" x14ac:dyDescent="0.25">
      <c r="B165" s="2">
        <v>41365</v>
      </c>
      <c r="C165" s="7">
        <v>50.08</v>
      </c>
      <c r="D165" s="7">
        <f t="shared" si="5"/>
        <v>-9.0000000000003411E-2</v>
      </c>
      <c r="E165" s="7">
        <f t="shared" si="4"/>
        <v>50.598333333333336</v>
      </c>
    </row>
    <row r="166" spans="2:5" x14ac:dyDescent="0.25">
      <c r="B166" s="2">
        <v>41395</v>
      </c>
      <c r="C166" s="7">
        <v>50.17</v>
      </c>
      <c r="D166" s="7">
        <f t="shared" si="5"/>
        <v>9.0000000000003411E-2</v>
      </c>
      <c r="E166" s="7">
        <f t="shared" si="4"/>
        <v>50.481666666666676</v>
      </c>
    </row>
    <row r="167" spans="2:5" x14ac:dyDescent="0.25">
      <c r="B167" s="2">
        <v>41426</v>
      </c>
      <c r="C167" s="7">
        <v>51.59</v>
      </c>
      <c r="D167" s="7">
        <f t="shared" si="5"/>
        <v>1.4200000000000017</v>
      </c>
      <c r="E167" s="7">
        <f t="shared" si="4"/>
        <v>50.620000000000005</v>
      </c>
    </row>
    <row r="168" spans="2:5" x14ac:dyDescent="0.25">
      <c r="B168" s="2">
        <v>41456</v>
      </c>
      <c r="C168" s="7">
        <v>51.69</v>
      </c>
      <c r="D168" s="7">
        <f t="shared" si="5"/>
        <v>9.9999999999994316E-2</v>
      </c>
      <c r="E168" s="7">
        <f t="shared" si="4"/>
        <v>50.694999999999993</v>
      </c>
    </row>
    <row r="169" spans="2:5" x14ac:dyDescent="0.25">
      <c r="B169" s="2">
        <v>41487</v>
      </c>
      <c r="C169" s="7">
        <v>54.73</v>
      </c>
      <c r="D169" s="7">
        <f t="shared" si="5"/>
        <v>3.0399999999999991</v>
      </c>
      <c r="E169" s="7">
        <f t="shared" si="4"/>
        <v>51.042499999999997</v>
      </c>
    </row>
    <row r="170" spans="2:5" x14ac:dyDescent="0.25">
      <c r="B170" s="2">
        <v>41518</v>
      </c>
      <c r="C170" s="7">
        <v>51.31</v>
      </c>
      <c r="D170" s="7">
        <f t="shared" si="5"/>
        <v>-3.4199999999999946</v>
      </c>
      <c r="E170" s="7">
        <f t="shared" si="4"/>
        <v>51.173333333333325</v>
      </c>
    </row>
    <row r="171" spans="2:5" x14ac:dyDescent="0.25">
      <c r="B171" s="2">
        <v>41548</v>
      </c>
      <c r="C171" s="7">
        <v>50.68</v>
      </c>
      <c r="D171" s="7">
        <f t="shared" si="5"/>
        <v>-0.63000000000000256</v>
      </c>
      <c r="E171" s="7">
        <f t="shared" si="4"/>
        <v>51.197499999999998</v>
      </c>
    </row>
    <row r="172" spans="2:5" x14ac:dyDescent="0.25">
      <c r="B172" s="2">
        <v>41579</v>
      </c>
      <c r="C172" s="7">
        <v>52.43</v>
      </c>
      <c r="D172" s="7">
        <f t="shared" si="5"/>
        <v>1.75</v>
      </c>
      <c r="E172" s="7">
        <f t="shared" si="4"/>
        <v>51.266666666666659</v>
      </c>
    </row>
    <row r="173" spans="2:5" x14ac:dyDescent="0.25">
      <c r="B173" s="2">
        <v>41609</v>
      </c>
      <c r="C173" s="7">
        <v>51.67</v>
      </c>
      <c r="D173" s="7">
        <f t="shared" si="5"/>
        <v>-0.75999999999999801</v>
      </c>
      <c r="E173" s="7">
        <f t="shared" si="4"/>
        <v>51.334166666666668</v>
      </c>
    </row>
    <row r="174" spans="2:5" x14ac:dyDescent="0.25">
      <c r="B174" s="2">
        <v>41640</v>
      </c>
      <c r="C174" s="7">
        <v>50.77</v>
      </c>
      <c r="D174" s="7">
        <f t="shared" si="5"/>
        <v>-0.89999999999999858</v>
      </c>
      <c r="E174" s="7">
        <f t="shared" si="4"/>
        <v>51.419999999999995</v>
      </c>
    </row>
    <row r="175" spans="2:5" x14ac:dyDescent="0.25">
      <c r="B175" s="2">
        <v>41671</v>
      </c>
      <c r="C175" s="7">
        <v>52.35</v>
      </c>
      <c r="D175" s="7">
        <f t="shared" si="5"/>
        <v>1.5799999999999983</v>
      </c>
      <c r="E175" s="7">
        <f t="shared" si="4"/>
        <v>51.47</v>
      </c>
    </row>
    <row r="176" spans="2:5" x14ac:dyDescent="0.25">
      <c r="B176" s="2">
        <v>41699</v>
      </c>
      <c r="C176" s="7">
        <v>51.23</v>
      </c>
      <c r="D176" s="7">
        <f t="shared" si="5"/>
        <v>-1.1200000000000045</v>
      </c>
      <c r="E176" s="7">
        <f t="shared" si="4"/>
        <v>51.558333333333337</v>
      </c>
    </row>
    <row r="177" spans="2:5" x14ac:dyDescent="0.25">
      <c r="B177" s="2">
        <v>41730</v>
      </c>
      <c r="C177" s="7">
        <v>49.31</v>
      </c>
      <c r="D177" s="7">
        <f t="shared" si="5"/>
        <v>-1.9199999999999946</v>
      </c>
      <c r="E177" s="7">
        <f t="shared" si="4"/>
        <v>51.494166666666672</v>
      </c>
    </row>
    <row r="178" spans="2:5" x14ac:dyDescent="0.25">
      <c r="B178" s="2">
        <v>41760</v>
      </c>
      <c r="C178" s="7">
        <v>46.59</v>
      </c>
      <c r="D178" s="7">
        <f t="shared" si="5"/>
        <v>-2.7199999999999989</v>
      </c>
      <c r="E178" s="7">
        <f t="shared" si="4"/>
        <v>51.195833333333333</v>
      </c>
    </row>
    <row r="179" spans="2:5" x14ac:dyDescent="0.25">
      <c r="B179" s="2">
        <v>41791</v>
      </c>
      <c r="C179" s="7">
        <v>49.94</v>
      </c>
      <c r="D179" s="7">
        <f t="shared" si="5"/>
        <v>3.3499999999999943</v>
      </c>
      <c r="E179" s="7">
        <f t="shared" si="4"/>
        <v>51.058333333333337</v>
      </c>
    </row>
    <row r="180" spans="2:5" x14ac:dyDescent="0.25">
      <c r="B180" s="2">
        <v>41821</v>
      </c>
      <c r="C180" s="7">
        <v>49.74</v>
      </c>
      <c r="D180" s="7">
        <f t="shared" si="5"/>
        <v>-0.19999999999999574</v>
      </c>
      <c r="E180" s="7">
        <f t="shared" si="4"/>
        <v>50.895833333333336</v>
      </c>
    </row>
    <row r="181" spans="2:5" x14ac:dyDescent="0.25">
      <c r="B181" s="2">
        <v>41852</v>
      </c>
      <c r="C181" s="7">
        <v>50.57</v>
      </c>
      <c r="D181" s="7">
        <f t="shared" si="5"/>
        <v>0.82999999999999829</v>
      </c>
      <c r="E181" s="7">
        <f t="shared" si="4"/>
        <v>50.549166666666672</v>
      </c>
    </row>
    <row r="182" spans="2:5" x14ac:dyDescent="0.25">
      <c r="B182" s="2">
        <v>41883</v>
      </c>
      <c r="C182" s="7">
        <v>50.72</v>
      </c>
      <c r="D182" s="7">
        <f t="shared" si="5"/>
        <v>0.14999999999999858</v>
      </c>
      <c r="E182" s="7">
        <f t="shared" si="4"/>
        <v>50.500000000000007</v>
      </c>
    </row>
    <row r="183" spans="2:5" x14ac:dyDescent="0.25">
      <c r="B183" s="2">
        <v>41913</v>
      </c>
      <c r="C183" s="7">
        <v>50.97</v>
      </c>
      <c r="D183" s="7">
        <f t="shared" si="5"/>
        <v>0.25</v>
      </c>
      <c r="E183" s="7">
        <f t="shared" si="4"/>
        <v>50.524166666666673</v>
      </c>
    </row>
    <row r="184" spans="2:5" x14ac:dyDescent="0.25">
      <c r="B184" s="2">
        <v>41944</v>
      </c>
      <c r="C184" s="7">
        <v>52.49</v>
      </c>
      <c r="D184" s="7">
        <f t="shared" si="5"/>
        <v>1.5200000000000031</v>
      </c>
      <c r="E184" s="7">
        <f t="shared" si="4"/>
        <v>50.529166666666669</v>
      </c>
    </row>
    <row r="185" spans="2:5" x14ac:dyDescent="0.25">
      <c r="B185" s="2">
        <v>41974</v>
      </c>
      <c r="C185" s="7">
        <v>52.01</v>
      </c>
      <c r="D185" s="7">
        <f t="shared" si="5"/>
        <v>-0.48000000000000398</v>
      </c>
      <c r="E185" s="7">
        <f t="shared" si="4"/>
        <v>50.557500000000005</v>
      </c>
    </row>
    <row r="186" spans="2:5" x14ac:dyDescent="0.25">
      <c r="B186" s="2">
        <v>42005</v>
      </c>
      <c r="C186" s="7">
        <v>51.7</v>
      </c>
      <c r="D186" s="7">
        <f t="shared" si="5"/>
        <v>-0.30999999999999517</v>
      </c>
      <c r="E186" s="7">
        <f t="shared" si="4"/>
        <v>50.634999999999998</v>
      </c>
    </row>
    <row r="187" spans="2:5" x14ac:dyDescent="0.25">
      <c r="B187" s="2">
        <v>42036</v>
      </c>
      <c r="C187" s="7">
        <v>48.83</v>
      </c>
      <c r="D187" s="7">
        <f t="shared" si="5"/>
        <v>-2.8700000000000045</v>
      </c>
      <c r="E187" s="7">
        <f t="shared" si="4"/>
        <v>50.341666666666676</v>
      </c>
    </row>
    <row r="188" spans="2:5" x14ac:dyDescent="0.25">
      <c r="B188" s="2">
        <v>42064</v>
      </c>
      <c r="C188" s="7">
        <v>49.15</v>
      </c>
      <c r="D188" s="7">
        <f t="shared" si="5"/>
        <v>0.32000000000000028</v>
      </c>
      <c r="E188" s="7">
        <f t="shared" si="4"/>
        <v>50.168333333333329</v>
      </c>
    </row>
    <row r="189" spans="2:5" x14ac:dyDescent="0.25">
      <c r="B189" s="2">
        <v>42095</v>
      </c>
      <c r="C189" s="7">
        <v>48.61</v>
      </c>
      <c r="D189" s="7">
        <f t="shared" si="5"/>
        <v>-0.53999999999999915</v>
      </c>
      <c r="E189" s="7">
        <f t="shared" si="4"/>
        <v>50.109999999999992</v>
      </c>
    </row>
    <row r="190" spans="2:5" x14ac:dyDescent="0.25">
      <c r="B190" s="2">
        <v>42125</v>
      </c>
      <c r="C190" s="7">
        <v>51.35</v>
      </c>
      <c r="D190" s="7">
        <f t="shared" si="5"/>
        <v>2.740000000000002</v>
      </c>
      <c r="E190" s="7">
        <f t="shared" si="4"/>
        <v>50.506666666666661</v>
      </c>
    </row>
    <row r="191" spans="2:5" x14ac:dyDescent="0.25">
      <c r="B191" s="2">
        <v>42156</v>
      </c>
      <c r="C191" s="7">
        <v>50.17</v>
      </c>
      <c r="D191" s="7">
        <f t="shared" si="5"/>
        <v>-1.1799999999999997</v>
      </c>
      <c r="E191" s="7">
        <f t="shared" si="4"/>
        <v>50.525833333333331</v>
      </c>
    </row>
    <row r="192" spans="2:5" x14ac:dyDescent="0.25">
      <c r="B192" s="2">
        <v>42186</v>
      </c>
      <c r="C192" s="7">
        <v>50.35</v>
      </c>
      <c r="D192" s="7">
        <f t="shared" si="5"/>
        <v>0.17999999999999972</v>
      </c>
      <c r="E192" s="7">
        <f t="shared" si="4"/>
        <v>50.576666666666661</v>
      </c>
    </row>
    <row r="193" spans="2:5" x14ac:dyDescent="0.25">
      <c r="B193" s="2">
        <v>42217</v>
      </c>
      <c r="C193" s="7">
        <v>50.07</v>
      </c>
      <c r="D193" s="7">
        <f t="shared" si="5"/>
        <v>-0.28000000000000114</v>
      </c>
      <c r="E193" s="7">
        <f t="shared" si="4"/>
        <v>50.535000000000004</v>
      </c>
    </row>
    <row r="194" spans="2:5" x14ac:dyDescent="0.25">
      <c r="B194" s="2">
        <v>42248</v>
      </c>
      <c r="C194" s="7">
        <v>49.61</v>
      </c>
      <c r="D194" s="7">
        <f t="shared" si="5"/>
        <v>-0.46000000000000085</v>
      </c>
      <c r="E194" s="7">
        <f t="shared" ref="E194:E244" si="6">IF(ROW(A194)&lt;13,"",AVERAGEIFS($C$2:$C$5000,$B$2:$B$5000,"&gt;"&amp;EDATE(B194,-12),$B$2:$B$5000,"&lt;="&amp;B194))</f>
        <v>50.442500000000003</v>
      </c>
    </row>
    <row r="195" spans="2:5" x14ac:dyDescent="0.25">
      <c r="B195" s="2">
        <v>42278</v>
      </c>
      <c r="C195" s="7">
        <v>48.92</v>
      </c>
      <c r="D195" s="7">
        <f t="shared" si="5"/>
        <v>-0.68999999999999773</v>
      </c>
      <c r="E195" s="7">
        <f t="shared" si="6"/>
        <v>50.271666666666668</v>
      </c>
    </row>
    <row r="196" spans="2:5" x14ac:dyDescent="0.25">
      <c r="B196" s="2">
        <v>42309</v>
      </c>
      <c r="C196" s="7">
        <v>46.56</v>
      </c>
      <c r="D196" s="7">
        <f t="shared" ref="D196:D244" si="7">C196-C195</f>
        <v>-2.3599999999999994</v>
      </c>
      <c r="E196" s="7">
        <f t="shared" si="6"/>
        <v>49.777500000000011</v>
      </c>
    </row>
    <row r="197" spans="2:5" x14ac:dyDescent="0.25">
      <c r="B197" s="2">
        <v>42339</v>
      </c>
      <c r="C197" s="7">
        <v>48.76</v>
      </c>
      <c r="D197" s="7">
        <f t="shared" si="7"/>
        <v>2.1999999999999957</v>
      </c>
      <c r="E197" s="7">
        <f t="shared" si="6"/>
        <v>49.506666666666668</v>
      </c>
    </row>
    <row r="198" spans="2:5" x14ac:dyDescent="0.25">
      <c r="B198" s="2">
        <v>42370</v>
      </c>
      <c r="C198" s="7">
        <v>47.72</v>
      </c>
      <c r="D198" s="7">
        <f t="shared" si="7"/>
        <v>-1.0399999999999991</v>
      </c>
      <c r="E198" s="7">
        <f t="shared" si="6"/>
        <v>49.175000000000004</v>
      </c>
    </row>
    <row r="199" spans="2:5" x14ac:dyDescent="0.25">
      <c r="B199" s="2">
        <v>42401</v>
      </c>
      <c r="C199" s="7">
        <v>49.45</v>
      </c>
      <c r="D199" s="7">
        <f t="shared" si="7"/>
        <v>1.730000000000004</v>
      </c>
      <c r="E199" s="7">
        <f t="shared" si="6"/>
        <v>49.226666666666667</v>
      </c>
    </row>
    <row r="200" spans="2:5" x14ac:dyDescent="0.25">
      <c r="B200" s="2">
        <v>42430</v>
      </c>
      <c r="C200" s="7">
        <v>50.73</v>
      </c>
      <c r="D200" s="7">
        <f t="shared" si="7"/>
        <v>1.279999999999994</v>
      </c>
      <c r="E200" s="7">
        <f t="shared" si="6"/>
        <v>49.358333333333341</v>
      </c>
    </row>
    <row r="201" spans="2:5" x14ac:dyDescent="0.25">
      <c r="B201" s="2">
        <v>42461</v>
      </c>
      <c r="C201" s="7">
        <v>52.2</v>
      </c>
      <c r="D201" s="7">
        <f t="shared" si="7"/>
        <v>1.470000000000006</v>
      </c>
      <c r="E201" s="7">
        <f t="shared" si="6"/>
        <v>49.657499999999999</v>
      </c>
    </row>
    <row r="202" spans="2:5" x14ac:dyDescent="0.25">
      <c r="B202" s="2">
        <v>42491</v>
      </c>
      <c r="C202" s="7">
        <v>51.49</v>
      </c>
      <c r="D202" s="7">
        <f t="shared" si="7"/>
        <v>-0.71000000000000085</v>
      </c>
      <c r="E202" s="7">
        <f t="shared" si="6"/>
        <v>49.669166666666662</v>
      </c>
    </row>
    <row r="203" spans="2:5" x14ac:dyDescent="0.25">
      <c r="B203" s="2">
        <v>42522</v>
      </c>
      <c r="C203" s="7">
        <v>52.38</v>
      </c>
      <c r="D203" s="7">
        <f t="shared" si="7"/>
        <v>0.89000000000000057</v>
      </c>
      <c r="E203" s="7">
        <f t="shared" si="6"/>
        <v>49.853333333333332</v>
      </c>
    </row>
    <row r="204" spans="2:5" x14ac:dyDescent="0.25">
      <c r="B204" s="2">
        <v>42552</v>
      </c>
      <c r="C204" s="7">
        <v>51.56</v>
      </c>
      <c r="D204" s="7">
        <f t="shared" si="7"/>
        <v>-0.82000000000000028</v>
      </c>
      <c r="E204" s="7">
        <f t="shared" si="6"/>
        <v>49.954166666666673</v>
      </c>
    </row>
    <row r="205" spans="2:5" x14ac:dyDescent="0.25">
      <c r="B205" s="2">
        <v>42583</v>
      </c>
      <c r="C205" s="7">
        <v>49.5</v>
      </c>
      <c r="D205" s="7">
        <f t="shared" si="7"/>
        <v>-2.0600000000000023</v>
      </c>
      <c r="E205" s="7">
        <f t="shared" si="6"/>
        <v>49.906666666666666</v>
      </c>
    </row>
    <row r="206" spans="2:5" x14ac:dyDescent="0.25">
      <c r="B206" s="2">
        <v>42614</v>
      </c>
      <c r="C206" s="7">
        <v>50.58</v>
      </c>
      <c r="D206" s="7">
        <f t="shared" si="7"/>
        <v>1.0799999999999983</v>
      </c>
      <c r="E206" s="7">
        <f t="shared" si="6"/>
        <v>49.987500000000004</v>
      </c>
    </row>
    <row r="207" spans="2:5" x14ac:dyDescent="0.25">
      <c r="B207" s="2">
        <v>42644</v>
      </c>
      <c r="C207" s="7">
        <v>49.05</v>
      </c>
      <c r="D207" s="7">
        <f t="shared" si="7"/>
        <v>-1.5300000000000011</v>
      </c>
      <c r="E207" s="7">
        <f t="shared" si="6"/>
        <v>49.998333333333335</v>
      </c>
    </row>
    <row r="208" spans="2:5" x14ac:dyDescent="0.25">
      <c r="B208" s="2">
        <v>42675</v>
      </c>
      <c r="C208" s="7">
        <v>48.52</v>
      </c>
      <c r="D208" s="7">
        <f t="shared" si="7"/>
        <v>-0.52999999999999403</v>
      </c>
      <c r="E208" s="7">
        <f t="shared" si="6"/>
        <v>50.161666666666662</v>
      </c>
    </row>
    <row r="209" spans="2:5" x14ac:dyDescent="0.25">
      <c r="B209" s="2">
        <v>42705</v>
      </c>
      <c r="C209" s="7">
        <v>46.45</v>
      </c>
      <c r="D209" s="7">
        <f t="shared" si="7"/>
        <v>-2.0700000000000003</v>
      </c>
      <c r="E209" s="7">
        <f t="shared" si="6"/>
        <v>49.969166666666673</v>
      </c>
    </row>
    <row r="210" spans="2:5" x14ac:dyDescent="0.25">
      <c r="B210" s="2">
        <v>42736</v>
      </c>
      <c r="C210" s="7">
        <v>50.3</v>
      </c>
      <c r="D210" s="7">
        <f t="shared" si="7"/>
        <v>3.8499999999999943</v>
      </c>
      <c r="E210" s="7">
        <f t="shared" si="6"/>
        <v>50.184166666666663</v>
      </c>
    </row>
    <row r="211" spans="2:5" x14ac:dyDescent="0.25">
      <c r="B211" s="2">
        <v>42767</v>
      </c>
      <c r="C211" s="7">
        <v>51.4</v>
      </c>
      <c r="D211" s="7">
        <f t="shared" si="7"/>
        <v>1.1000000000000014</v>
      </c>
      <c r="E211" s="7">
        <f t="shared" si="6"/>
        <v>50.346666666666664</v>
      </c>
    </row>
    <row r="212" spans="2:5" x14ac:dyDescent="0.25">
      <c r="B212" s="2">
        <v>42795</v>
      </c>
      <c r="C212" s="7">
        <v>50.66</v>
      </c>
      <c r="D212" s="7">
        <f t="shared" si="7"/>
        <v>-0.74000000000000199</v>
      </c>
      <c r="E212" s="7">
        <f t="shared" si="6"/>
        <v>50.340833333333329</v>
      </c>
    </row>
    <row r="213" spans="2:5" x14ac:dyDescent="0.25">
      <c r="B213" s="2">
        <v>42826</v>
      </c>
      <c r="C213" s="7">
        <v>47.17</v>
      </c>
      <c r="D213" s="7">
        <f t="shared" si="7"/>
        <v>-3.4899999999999949</v>
      </c>
      <c r="E213" s="7">
        <f t="shared" si="6"/>
        <v>49.92166666666666</v>
      </c>
    </row>
    <row r="214" spans="2:5" x14ac:dyDescent="0.25">
      <c r="B214" s="2">
        <v>42856</v>
      </c>
      <c r="C214" s="7">
        <v>49.84</v>
      </c>
      <c r="D214" s="7">
        <f t="shared" si="7"/>
        <v>2.6700000000000017</v>
      </c>
      <c r="E214" s="7">
        <f t="shared" si="6"/>
        <v>49.784166666666664</v>
      </c>
    </row>
    <row r="215" spans="2:5" x14ac:dyDescent="0.25">
      <c r="B215" s="2">
        <v>42887</v>
      </c>
      <c r="C215" s="7">
        <v>48.26</v>
      </c>
      <c r="D215" s="7">
        <f t="shared" si="7"/>
        <v>-1.5800000000000054</v>
      </c>
      <c r="E215" s="7">
        <f t="shared" si="6"/>
        <v>49.44083333333333</v>
      </c>
    </row>
    <row r="216" spans="2:5" x14ac:dyDescent="0.25">
      <c r="B216" s="2">
        <v>42917</v>
      </c>
      <c r="C216" s="7">
        <v>45.32</v>
      </c>
      <c r="D216" s="7">
        <f t="shared" si="7"/>
        <v>-2.9399999999999977</v>
      </c>
      <c r="E216" s="7">
        <f t="shared" si="6"/>
        <v>48.920833333333341</v>
      </c>
    </row>
    <row r="217" spans="2:5" x14ac:dyDescent="0.25">
      <c r="B217" s="2">
        <v>42948</v>
      </c>
      <c r="C217" s="7">
        <v>48.11</v>
      </c>
      <c r="D217" s="7">
        <f t="shared" si="7"/>
        <v>2.7899999999999991</v>
      </c>
      <c r="E217" s="7">
        <f t="shared" si="6"/>
        <v>48.805000000000007</v>
      </c>
    </row>
    <row r="218" spans="2:5" x14ac:dyDescent="0.25">
      <c r="B218" s="2">
        <v>42979</v>
      </c>
      <c r="C218" s="7">
        <v>48.2</v>
      </c>
      <c r="D218" s="7">
        <f t="shared" si="7"/>
        <v>9.0000000000003411E-2</v>
      </c>
      <c r="E218" s="7">
        <f t="shared" si="6"/>
        <v>48.606666666666662</v>
      </c>
    </row>
    <row r="219" spans="2:5" x14ac:dyDescent="0.25">
      <c r="B219" s="2">
        <v>43009</v>
      </c>
      <c r="C219" s="7">
        <v>50.4</v>
      </c>
      <c r="D219" s="7">
        <f t="shared" si="7"/>
        <v>2.1999999999999957</v>
      </c>
      <c r="E219" s="7">
        <f t="shared" si="6"/>
        <v>48.719166666666666</v>
      </c>
    </row>
    <row r="220" spans="2:5" x14ac:dyDescent="0.25">
      <c r="B220" s="2">
        <v>43040</v>
      </c>
      <c r="C220" s="7">
        <v>50.6</v>
      </c>
      <c r="D220" s="7">
        <f t="shared" si="7"/>
        <v>0.20000000000000284</v>
      </c>
      <c r="E220" s="7">
        <f t="shared" si="6"/>
        <v>48.892500000000005</v>
      </c>
    </row>
    <row r="221" spans="2:5" x14ac:dyDescent="0.25">
      <c r="B221" s="2">
        <v>43070</v>
      </c>
      <c r="C221" s="7">
        <v>47.39</v>
      </c>
      <c r="D221" s="7">
        <f t="shared" si="7"/>
        <v>-3.2100000000000009</v>
      </c>
      <c r="E221" s="7">
        <f t="shared" si="6"/>
        <v>48.970833333333331</v>
      </c>
    </row>
    <row r="222" spans="2:5" x14ac:dyDescent="0.25">
      <c r="B222" s="2">
        <v>43101</v>
      </c>
      <c r="C222" s="7">
        <v>49.47</v>
      </c>
      <c r="D222" s="7">
        <f t="shared" si="7"/>
        <v>2.0799999999999983</v>
      </c>
      <c r="E222" s="7">
        <f t="shared" si="6"/>
        <v>48.901666666666671</v>
      </c>
    </row>
    <row r="223" spans="2:5" x14ac:dyDescent="0.25">
      <c r="B223" s="2">
        <v>43132</v>
      </c>
      <c r="C223" s="7">
        <v>49.65</v>
      </c>
      <c r="D223" s="7">
        <f t="shared" si="7"/>
        <v>0.17999999999999972</v>
      </c>
      <c r="E223" s="7">
        <f t="shared" si="6"/>
        <v>48.755833333333328</v>
      </c>
    </row>
    <row r="224" spans="2:5" x14ac:dyDescent="0.25">
      <c r="B224" s="2">
        <v>43160</v>
      </c>
      <c r="C224" s="7">
        <v>48.35</v>
      </c>
      <c r="D224" s="7">
        <f t="shared" si="7"/>
        <v>-1.2999999999999972</v>
      </c>
      <c r="E224" s="7">
        <f t="shared" si="6"/>
        <v>48.563333333333333</v>
      </c>
    </row>
    <row r="225" spans="2:5" x14ac:dyDescent="0.25">
      <c r="B225" s="2">
        <v>43191</v>
      </c>
      <c r="C225" s="7">
        <v>48.59</v>
      </c>
      <c r="D225" s="7">
        <f t="shared" si="7"/>
        <v>0.24000000000000199</v>
      </c>
      <c r="E225" s="7">
        <f t="shared" si="6"/>
        <v>48.681666666666665</v>
      </c>
    </row>
    <row r="226" spans="2:5" x14ac:dyDescent="0.25">
      <c r="B226" s="2">
        <v>43221</v>
      </c>
      <c r="C226" s="7">
        <v>50.26</v>
      </c>
      <c r="D226" s="7">
        <f t="shared" si="7"/>
        <v>1.6699999999999946</v>
      </c>
      <c r="E226" s="7">
        <f t="shared" si="6"/>
        <v>48.716666666666669</v>
      </c>
    </row>
    <row r="227" spans="2:5" x14ac:dyDescent="0.25">
      <c r="B227" s="2">
        <v>43252</v>
      </c>
      <c r="C227" s="7">
        <v>49.25</v>
      </c>
      <c r="D227" s="7">
        <f t="shared" si="7"/>
        <v>-1.009999999999998</v>
      </c>
      <c r="E227" s="7">
        <f t="shared" si="6"/>
        <v>48.799166666666672</v>
      </c>
    </row>
    <row r="228" spans="2:5" x14ac:dyDescent="0.25">
      <c r="B228" s="2">
        <v>43282</v>
      </c>
      <c r="C228" s="7">
        <v>50.53</v>
      </c>
      <c r="D228" s="7">
        <f t="shared" si="7"/>
        <v>1.2800000000000011</v>
      </c>
      <c r="E228" s="7">
        <f t="shared" si="6"/>
        <v>49.233333333333327</v>
      </c>
    </row>
    <row r="229" spans="2:5" x14ac:dyDescent="0.25">
      <c r="B229" s="2">
        <v>43313</v>
      </c>
      <c r="C229" s="7">
        <v>48.95</v>
      </c>
      <c r="D229" s="7">
        <f t="shared" si="7"/>
        <v>-1.5799999999999983</v>
      </c>
      <c r="E229" s="7">
        <f t="shared" si="6"/>
        <v>49.303333333333335</v>
      </c>
    </row>
    <row r="230" spans="2:5" x14ac:dyDescent="0.25">
      <c r="B230" s="2">
        <v>43344</v>
      </c>
      <c r="C230" s="7">
        <v>48.9</v>
      </c>
      <c r="D230" s="7">
        <f t="shared" si="7"/>
        <v>-5.0000000000004263E-2</v>
      </c>
      <c r="E230" s="7">
        <f t="shared" si="6"/>
        <v>49.361666666666672</v>
      </c>
    </row>
    <row r="231" spans="2:5" x14ac:dyDescent="0.25">
      <c r="B231" s="2">
        <v>43374</v>
      </c>
      <c r="C231" s="7">
        <v>46.15</v>
      </c>
      <c r="D231" s="7">
        <f t="shared" si="7"/>
        <v>-2.75</v>
      </c>
      <c r="E231" s="7">
        <f t="shared" si="6"/>
        <v>49.0075</v>
      </c>
    </row>
    <row r="232" spans="2:5" x14ac:dyDescent="0.25">
      <c r="B232" s="2">
        <v>43405</v>
      </c>
      <c r="C232" s="7">
        <v>50.57</v>
      </c>
      <c r="D232" s="7">
        <f t="shared" si="7"/>
        <v>4.4200000000000017</v>
      </c>
      <c r="E232" s="7">
        <f t="shared" si="6"/>
        <v>49.005000000000003</v>
      </c>
    </row>
    <row r="233" spans="2:5" x14ac:dyDescent="0.25">
      <c r="B233" s="2">
        <v>43435</v>
      </c>
      <c r="C233" s="7">
        <v>50.14</v>
      </c>
      <c r="D233" s="7">
        <f t="shared" si="7"/>
        <v>-0.42999999999999972</v>
      </c>
      <c r="E233" s="7">
        <f t="shared" si="6"/>
        <v>49.23416666666666</v>
      </c>
    </row>
    <row r="234" spans="2:5" x14ac:dyDescent="0.25">
      <c r="B234" s="2">
        <v>43466</v>
      </c>
      <c r="C234" s="7">
        <v>50.26</v>
      </c>
      <c r="D234" s="7">
        <f t="shared" si="7"/>
        <v>0.11999999999999744</v>
      </c>
      <c r="E234" s="7">
        <f t="shared" si="6"/>
        <v>49.29999999999999</v>
      </c>
    </row>
    <row r="235" spans="2:5" x14ac:dyDescent="0.25">
      <c r="B235" s="2">
        <v>43497</v>
      </c>
      <c r="C235" s="7">
        <v>49.02</v>
      </c>
      <c r="D235" s="7">
        <f t="shared" si="7"/>
        <v>-1.2399999999999949</v>
      </c>
      <c r="E235" s="7">
        <f t="shared" si="6"/>
        <v>49.247499999999995</v>
      </c>
    </row>
    <row r="236" spans="2:5" x14ac:dyDescent="0.25">
      <c r="B236" s="2">
        <v>43525</v>
      </c>
      <c r="C236" s="7">
        <v>48.49</v>
      </c>
      <c r="D236" s="7">
        <f t="shared" si="7"/>
        <v>-0.53000000000000114</v>
      </c>
      <c r="E236" s="7">
        <f t="shared" si="6"/>
        <v>49.259166666666658</v>
      </c>
    </row>
    <row r="237" spans="2:5" x14ac:dyDescent="0.25">
      <c r="B237" s="2">
        <v>43556</v>
      </c>
      <c r="C237" s="7">
        <v>47.98</v>
      </c>
      <c r="D237" s="7">
        <f t="shared" si="7"/>
        <v>-0.51000000000000512</v>
      </c>
      <c r="E237" s="7">
        <f t="shared" si="6"/>
        <v>49.208333333333336</v>
      </c>
    </row>
    <row r="238" spans="2:5" x14ac:dyDescent="0.25">
      <c r="B238" s="2">
        <v>43586</v>
      </c>
      <c r="C238" s="7">
        <v>48.17</v>
      </c>
      <c r="D238" s="7">
        <f t="shared" si="7"/>
        <v>0.19000000000000483</v>
      </c>
      <c r="E238" s="7">
        <f t="shared" si="6"/>
        <v>49.034166666666664</v>
      </c>
    </row>
    <row r="239" spans="2:5" x14ac:dyDescent="0.25">
      <c r="B239" s="2">
        <v>43617</v>
      </c>
      <c r="C239" s="7">
        <v>49.21</v>
      </c>
      <c r="D239" s="7">
        <f t="shared" si="7"/>
        <v>1.0399999999999991</v>
      </c>
      <c r="E239" s="7">
        <f t="shared" si="6"/>
        <v>49.030833333333334</v>
      </c>
    </row>
    <row r="240" spans="2:5" x14ac:dyDescent="0.25">
      <c r="B240" s="2">
        <v>43647</v>
      </c>
      <c r="C240" s="7">
        <v>50.16</v>
      </c>
      <c r="D240" s="7">
        <f t="shared" si="7"/>
        <v>0.94999999999999574</v>
      </c>
      <c r="E240" s="7">
        <f t="shared" si="6"/>
        <v>49</v>
      </c>
    </row>
    <row r="241" spans="2:5" x14ac:dyDescent="0.25">
      <c r="B241" s="2">
        <v>43678</v>
      </c>
      <c r="C241" s="7">
        <v>46.5</v>
      </c>
      <c r="D241" s="7">
        <f t="shared" si="7"/>
        <v>-3.6599999999999966</v>
      </c>
      <c r="E241" s="7">
        <f t="shared" si="6"/>
        <v>48.795833333333327</v>
      </c>
    </row>
    <row r="242" spans="2:5" x14ac:dyDescent="0.25">
      <c r="B242" s="2">
        <v>43709</v>
      </c>
      <c r="C242" s="7">
        <v>45.07</v>
      </c>
      <c r="D242" s="7">
        <f t="shared" si="7"/>
        <v>-1.4299999999999997</v>
      </c>
      <c r="E242" s="7">
        <f t="shared" si="6"/>
        <v>48.476666666666667</v>
      </c>
    </row>
    <row r="243" spans="2:5" x14ac:dyDescent="0.25">
      <c r="B243" s="2">
        <v>43739</v>
      </c>
      <c r="C243" s="7">
        <v>48.1</v>
      </c>
      <c r="D243" s="7">
        <f t="shared" si="7"/>
        <v>3.0300000000000011</v>
      </c>
      <c r="E243" s="7">
        <f t="shared" si="6"/>
        <v>48.639166666666675</v>
      </c>
    </row>
    <row r="244" spans="2:5" x14ac:dyDescent="0.25">
      <c r="B244" s="2">
        <v>43770</v>
      </c>
      <c r="C244" s="7">
        <v>47.7</v>
      </c>
      <c r="D244" s="7">
        <f t="shared" si="7"/>
        <v>-0.39999999999999858</v>
      </c>
      <c r="E244" s="7">
        <f t="shared" si="6"/>
        <v>48.4</v>
      </c>
    </row>
    <row r="245" spans="2:5" x14ac:dyDescent="0.25">
      <c r="B245" s="2">
        <v>43800</v>
      </c>
      <c r="C245" s="7">
        <v>47.1</v>
      </c>
      <c r="D245" s="7">
        <f>C245-C244</f>
        <v>-0.60000000000000142</v>
      </c>
      <c r="E245" s="7">
        <f>IF(ROW(A245)&lt;13,"",AVERAGEIFS($C$2:$C$5000,$B$2:$B$5000,"&gt;"&amp;EDATE(B245,-12),$B$2:$B$5000,"&lt;="&amp;B245))</f>
        <v>48.146666666666668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963A4-6EDE-42CA-8156-736C66980461}">
  <sheetPr codeName="Sheet41"/>
  <dimension ref="A1:G105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40664</v>
      </c>
      <c r="C2" s="7">
        <v>51.24</v>
      </c>
      <c r="E2" s="7" t="str">
        <f t="shared" ref="E2:E33" si="0">IF(ROW(A2)&lt;13,"",AVERAGEIFS($C$2:$C$5000,$B$2:$B$5000,"&gt;"&amp;EDATE(B2,-12),$B$2:$B$5000,"&lt;="&amp;B2))</f>
        <v/>
      </c>
      <c r="F2" s="13">
        <f>INDEX(SouthKorea[% Change],ROWS(SouthKorea[% Change]),1)</f>
        <v>0.70000000000000284</v>
      </c>
      <c r="G2" s="44">
        <f>INDEX(SouthKorea[12 Mth Rolling Avg.],ROWS(SouthKorea[12 Mth Rolling Avg.]),1)</f>
        <v>48.550000000000004</v>
      </c>
    </row>
    <row r="3" spans="1:7" x14ac:dyDescent="0.25">
      <c r="A3" t="s">
        <v>41</v>
      </c>
      <c r="B3" s="2">
        <v>40695</v>
      </c>
      <c r="C3" s="7">
        <v>51.13</v>
      </c>
      <c r="D3" s="7">
        <f>C3-C2</f>
        <v>-0.10999999999999943</v>
      </c>
      <c r="E3" s="7" t="str">
        <f t="shared" si="0"/>
        <v/>
      </c>
    </row>
    <row r="4" spans="1:7" x14ac:dyDescent="0.25">
      <c r="A4" t="s">
        <v>41</v>
      </c>
      <c r="B4" s="2">
        <v>40725</v>
      </c>
      <c r="C4" s="7">
        <v>51.33</v>
      </c>
      <c r="D4" s="7">
        <f t="shared" ref="D4:D67" si="1">C4-C3</f>
        <v>0.19999999999999574</v>
      </c>
      <c r="E4" s="7" t="str">
        <f t="shared" si="0"/>
        <v/>
      </c>
    </row>
    <row r="5" spans="1:7" x14ac:dyDescent="0.25">
      <c r="A5" t="s">
        <v>41</v>
      </c>
      <c r="B5" s="2">
        <v>40756</v>
      </c>
      <c r="C5" s="7">
        <v>49.74</v>
      </c>
      <c r="D5" s="7">
        <f t="shared" si="1"/>
        <v>-1.5899999999999963</v>
      </c>
      <c r="E5" s="7" t="str">
        <f t="shared" si="0"/>
        <v/>
      </c>
    </row>
    <row r="6" spans="1:7" x14ac:dyDescent="0.25">
      <c r="A6" t="s">
        <v>41</v>
      </c>
      <c r="B6" s="2">
        <v>40787</v>
      </c>
      <c r="C6" s="7">
        <v>47.48</v>
      </c>
      <c r="D6" s="7">
        <f t="shared" si="1"/>
        <v>-2.2600000000000051</v>
      </c>
      <c r="E6" s="7" t="str">
        <f t="shared" si="0"/>
        <v/>
      </c>
    </row>
    <row r="7" spans="1:7" x14ac:dyDescent="0.25">
      <c r="A7" t="s">
        <v>41</v>
      </c>
      <c r="B7" s="2">
        <v>40817</v>
      </c>
      <c r="C7" s="7">
        <v>47.99</v>
      </c>
      <c r="D7" s="7">
        <f t="shared" si="1"/>
        <v>0.51000000000000512</v>
      </c>
      <c r="E7" s="7" t="str">
        <f t="shared" si="0"/>
        <v/>
      </c>
    </row>
    <row r="8" spans="1:7" x14ac:dyDescent="0.25">
      <c r="A8" t="s">
        <v>41</v>
      </c>
      <c r="B8" s="2">
        <v>44154</v>
      </c>
      <c r="C8" s="7">
        <v>49.4</v>
      </c>
      <c r="D8" s="7">
        <f t="shared" si="1"/>
        <v>1.4099999999999966</v>
      </c>
      <c r="E8" s="7" t="str">
        <f t="shared" si="0"/>
        <v/>
      </c>
    </row>
    <row r="9" spans="1:7" x14ac:dyDescent="0.25">
      <c r="B9" s="2">
        <v>40878</v>
      </c>
      <c r="C9" s="7">
        <v>46.4</v>
      </c>
      <c r="D9" s="7">
        <f t="shared" si="1"/>
        <v>-3</v>
      </c>
      <c r="E9" s="7" t="str">
        <f t="shared" si="0"/>
        <v/>
      </c>
    </row>
    <row r="10" spans="1:7" x14ac:dyDescent="0.25">
      <c r="B10" s="2">
        <v>40909</v>
      </c>
      <c r="C10" s="7">
        <v>49.17</v>
      </c>
      <c r="D10" s="7">
        <f t="shared" si="1"/>
        <v>2.7700000000000031</v>
      </c>
      <c r="E10" s="7" t="str">
        <f t="shared" si="0"/>
        <v/>
      </c>
    </row>
    <row r="11" spans="1:7" x14ac:dyDescent="0.25">
      <c r="B11" s="2">
        <v>40940</v>
      </c>
      <c r="C11" s="7">
        <v>50.72</v>
      </c>
      <c r="D11" s="7">
        <f t="shared" si="1"/>
        <v>1.5499999999999972</v>
      </c>
      <c r="E11" s="7" t="str">
        <f t="shared" si="0"/>
        <v/>
      </c>
    </row>
    <row r="12" spans="1:7" x14ac:dyDescent="0.25">
      <c r="B12" s="2">
        <v>40969</v>
      </c>
      <c r="C12" s="7">
        <v>51.96</v>
      </c>
      <c r="D12" s="7">
        <f t="shared" si="1"/>
        <v>1.240000000000002</v>
      </c>
      <c r="E12" s="7" t="str">
        <f t="shared" si="0"/>
        <v/>
      </c>
    </row>
    <row r="13" spans="1:7" x14ac:dyDescent="0.25">
      <c r="B13" s="2">
        <v>41000</v>
      </c>
      <c r="C13" s="7">
        <v>51.9</v>
      </c>
      <c r="D13" s="7">
        <f t="shared" si="1"/>
        <v>-6.0000000000002274E-2</v>
      </c>
      <c r="E13" s="7">
        <f t="shared" si="0"/>
        <v>49.914545454545447</v>
      </c>
    </row>
    <row r="14" spans="1:7" x14ac:dyDescent="0.25">
      <c r="B14" s="2">
        <v>41030</v>
      </c>
      <c r="C14" s="7">
        <v>51</v>
      </c>
      <c r="D14" s="7">
        <f t="shared" si="1"/>
        <v>-0.89999999999999858</v>
      </c>
      <c r="E14" s="7">
        <f t="shared" si="0"/>
        <v>49.892727272727264</v>
      </c>
    </row>
    <row r="15" spans="1:7" x14ac:dyDescent="0.25">
      <c r="B15" s="2">
        <v>41061</v>
      </c>
      <c r="C15" s="7">
        <v>49.4</v>
      </c>
      <c r="D15" s="7">
        <f t="shared" si="1"/>
        <v>-1.6000000000000014</v>
      </c>
      <c r="E15" s="7">
        <f t="shared" si="0"/>
        <v>49.735454545454552</v>
      </c>
    </row>
    <row r="16" spans="1:7" x14ac:dyDescent="0.25">
      <c r="B16" s="2">
        <v>41091</v>
      </c>
      <c r="C16" s="7">
        <v>47.2</v>
      </c>
      <c r="D16" s="7">
        <f t="shared" si="1"/>
        <v>-2.1999999999999957</v>
      </c>
      <c r="E16" s="7">
        <f t="shared" si="0"/>
        <v>49.359999999999992</v>
      </c>
    </row>
    <row r="17" spans="2:5" x14ac:dyDescent="0.25">
      <c r="B17" s="2">
        <v>41122</v>
      </c>
      <c r="C17" s="7">
        <v>47.5</v>
      </c>
      <c r="D17" s="7">
        <f t="shared" si="1"/>
        <v>0.29999999999999716</v>
      </c>
      <c r="E17" s="7">
        <f t="shared" si="0"/>
        <v>49.156363636363636</v>
      </c>
    </row>
    <row r="18" spans="2:5" x14ac:dyDescent="0.25">
      <c r="B18" s="2">
        <v>41153</v>
      </c>
      <c r="C18" s="7">
        <v>45.7</v>
      </c>
      <c r="D18" s="7">
        <f t="shared" si="1"/>
        <v>-1.7999999999999972</v>
      </c>
      <c r="E18" s="7">
        <f t="shared" si="0"/>
        <v>48.994545454545452</v>
      </c>
    </row>
    <row r="19" spans="2:5" x14ac:dyDescent="0.25">
      <c r="B19" s="2">
        <v>41183</v>
      </c>
      <c r="C19" s="7">
        <v>47.4</v>
      </c>
      <c r="D19" s="7">
        <f t="shared" si="1"/>
        <v>1.6999999999999957</v>
      </c>
      <c r="E19" s="7">
        <f t="shared" si="0"/>
        <v>48.940909090909081</v>
      </c>
    </row>
    <row r="20" spans="2:5" x14ac:dyDescent="0.25">
      <c r="B20" s="2">
        <v>41214</v>
      </c>
      <c r="C20" s="7">
        <v>48.16</v>
      </c>
      <c r="D20" s="7">
        <f t="shared" si="1"/>
        <v>0.75999999999999801</v>
      </c>
      <c r="E20" s="7">
        <f t="shared" si="0"/>
        <v>48.875833333333325</v>
      </c>
    </row>
    <row r="21" spans="2:5" x14ac:dyDescent="0.25">
      <c r="B21" s="2">
        <v>41244</v>
      </c>
      <c r="C21" s="7">
        <v>50.08</v>
      </c>
      <c r="D21" s="7">
        <f t="shared" si="1"/>
        <v>1.9200000000000017</v>
      </c>
      <c r="E21" s="7">
        <f t="shared" si="0"/>
        <v>49.182499999999997</v>
      </c>
    </row>
    <row r="22" spans="2:5" x14ac:dyDescent="0.25">
      <c r="B22" s="2">
        <v>41275</v>
      </c>
      <c r="C22" s="7">
        <v>49.9</v>
      </c>
      <c r="D22" s="7">
        <f t="shared" si="1"/>
        <v>-0.17999999999999972</v>
      </c>
      <c r="E22" s="7">
        <f t="shared" si="0"/>
        <v>49.243333333333332</v>
      </c>
    </row>
    <row r="23" spans="2:5" x14ac:dyDescent="0.25">
      <c r="B23" s="2">
        <v>41306</v>
      </c>
      <c r="C23" s="7">
        <v>50.9</v>
      </c>
      <c r="D23" s="7">
        <f t="shared" si="1"/>
        <v>1</v>
      </c>
      <c r="E23" s="7">
        <f t="shared" si="0"/>
        <v>49.258333333333333</v>
      </c>
    </row>
    <row r="24" spans="2:5" x14ac:dyDescent="0.25">
      <c r="B24" s="2">
        <v>41334</v>
      </c>
      <c r="C24" s="7">
        <v>52</v>
      </c>
      <c r="D24" s="7">
        <f t="shared" si="1"/>
        <v>1.1000000000000014</v>
      </c>
      <c r="E24" s="7">
        <f t="shared" si="0"/>
        <v>49.261666666666663</v>
      </c>
    </row>
    <row r="25" spans="2:5" x14ac:dyDescent="0.25">
      <c r="B25" s="2">
        <v>41365</v>
      </c>
      <c r="C25" s="7">
        <v>52.6</v>
      </c>
      <c r="D25" s="7">
        <f t="shared" si="1"/>
        <v>0.60000000000000142</v>
      </c>
      <c r="E25" s="7">
        <f t="shared" si="0"/>
        <v>49.32</v>
      </c>
    </row>
    <row r="26" spans="2:5" x14ac:dyDescent="0.25">
      <c r="B26" s="2">
        <v>41395</v>
      </c>
      <c r="C26" s="7">
        <v>51.1</v>
      </c>
      <c r="D26" s="7">
        <f t="shared" si="1"/>
        <v>-1.5</v>
      </c>
      <c r="E26" s="7">
        <f t="shared" si="0"/>
        <v>49.328333333333326</v>
      </c>
    </row>
    <row r="27" spans="2:5" x14ac:dyDescent="0.25">
      <c r="B27" s="2">
        <v>41426</v>
      </c>
      <c r="C27" s="7">
        <v>49.4</v>
      </c>
      <c r="D27" s="7">
        <f t="shared" si="1"/>
        <v>-1.7000000000000028</v>
      </c>
      <c r="E27" s="7">
        <f t="shared" si="0"/>
        <v>49.328333333333326</v>
      </c>
    </row>
    <row r="28" spans="2:5" x14ac:dyDescent="0.25">
      <c r="B28" s="2">
        <v>41456</v>
      </c>
      <c r="C28" s="7">
        <v>47.2</v>
      </c>
      <c r="D28" s="7">
        <f t="shared" si="1"/>
        <v>-2.1999999999999957</v>
      </c>
      <c r="E28" s="7">
        <f t="shared" si="0"/>
        <v>49.32833333333334</v>
      </c>
    </row>
    <row r="29" spans="2:5" x14ac:dyDescent="0.25">
      <c r="B29" s="2">
        <v>41487</v>
      </c>
      <c r="C29" s="7">
        <v>47.5</v>
      </c>
      <c r="D29" s="7">
        <f t="shared" si="1"/>
        <v>0.29999999999999716</v>
      </c>
      <c r="E29" s="7">
        <f t="shared" si="0"/>
        <v>49.32833333333334</v>
      </c>
    </row>
    <row r="30" spans="2:5" x14ac:dyDescent="0.25">
      <c r="B30" s="2">
        <v>41518</v>
      </c>
      <c r="C30" s="7">
        <v>49.7</v>
      </c>
      <c r="D30" s="7">
        <f t="shared" si="1"/>
        <v>2.2000000000000028</v>
      </c>
      <c r="E30" s="7">
        <f t="shared" si="0"/>
        <v>49.661666666666669</v>
      </c>
    </row>
    <row r="31" spans="2:5" x14ac:dyDescent="0.25">
      <c r="B31" s="2">
        <v>41548</v>
      </c>
      <c r="C31" s="7">
        <v>50.2</v>
      </c>
      <c r="D31" s="7">
        <f t="shared" si="1"/>
        <v>0.5</v>
      </c>
      <c r="E31" s="7">
        <f t="shared" si="0"/>
        <v>49.895000000000003</v>
      </c>
    </row>
    <row r="32" spans="2:5" x14ac:dyDescent="0.25">
      <c r="B32" s="2">
        <v>41579</v>
      </c>
      <c r="C32" s="7">
        <v>50.4</v>
      </c>
      <c r="D32" s="7">
        <f t="shared" si="1"/>
        <v>0.19999999999999574</v>
      </c>
      <c r="E32" s="7">
        <f t="shared" si="0"/>
        <v>50.081666666666656</v>
      </c>
    </row>
    <row r="33" spans="2:5" x14ac:dyDescent="0.25">
      <c r="B33" s="2">
        <v>41609</v>
      </c>
      <c r="C33" s="7">
        <v>50.8</v>
      </c>
      <c r="D33" s="7">
        <f t="shared" si="1"/>
        <v>0.39999999999999858</v>
      </c>
      <c r="E33" s="7">
        <f t="shared" si="0"/>
        <v>50.141666666666659</v>
      </c>
    </row>
    <row r="34" spans="2:5" x14ac:dyDescent="0.25">
      <c r="B34" s="2">
        <v>41640</v>
      </c>
      <c r="C34" s="7">
        <v>50.9</v>
      </c>
      <c r="D34" s="7">
        <f t="shared" si="1"/>
        <v>0.10000000000000142</v>
      </c>
      <c r="E34" s="7">
        <f t="shared" ref="E34:E65" si="2">IF(ROW(A34)&lt;13,"",AVERAGEIFS($C$2:$C$5000,$B$2:$B$5000,"&gt;"&amp;EDATE(B34,-12),$B$2:$B$5000,"&lt;="&amp;B34))</f>
        <v>50.224999999999994</v>
      </c>
    </row>
    <row r="35" spans="2:5" x14ac:dyDescent="0.25">
      <c r="B35" s="2">
        <v>41671</v>
      </c>
      <c r="C35" s="7">
        <v>49.8</v>
      </c>
      <c r="D35" s="7">
        <f t="shared" si="1"/>
        <v>-1.1000000000000014</v>
      </c>
      <c r="E35" s="7">
        <f t="shared" si="2"/>
        <v>50.133333333333326</v>
      </c>
    </row>
    <row r="36" spans="2:5" x14ac:dyDescent="0.25">
      <c r="B36" s="2">
        <v>41699</v>
      </c>
      <c r="C36" s="7">
        <v>50.4</v>
      </c>
      <c r="D36" s="7">
        <f t="shared" si="1"/>
        <v>0.60000000000000142</v>
      </c>
      <c r="E36" s="7">
        <f t="shared" si="2"/>
        <v>49.999999999999993</v>
      </c>
    </row>
    <row r="37" spans="2:5" x14ac:dyDescent="0.25">
      <c r="B37" s="2">
        <v>41730</v>
      </c>
      <c r="C37" s="7">
        <v>50.2</v>
      </c>
      <c r="D37" s="7">
        <f t="shared" si="1"/>
        <v>-0.19999999999999574</v>
      </c>
      <c r="E37" s="7">
        <f t="shared" si="2"/>
        <v>49.800000000000004</v>
      </c>
    </row>
    <row r="38" spans="2:5" x14ac:dyDescent="0.25">
      <c r="B38" s="2">
        <v>41760</v>
      </c>
      <c r="C38" s="7">
        <v>49.5</v>
      </c>
      <c r="D38" s="7">
        <f t="shared" si="1"/>
        <v>-0.70000000000000284</v>
      </c>
      <c r="E38" s="7">
        <f t="shared" si="2"/>
        <v>49.666666666666664</v>
      </c>
    </row>
    <row r="39" spans="2:5" x14ac:dyDescent="0.25">
      <c r="B39" s="2">
        <v>41791</v>
      </c>
      <c r="C39" s="7">
        <v>48.4</v>
      </c>
      <c r="D39" s="7">
        <f t="shared" si="1"/>
        <v>-1.1000000000000014</v>
      </c>
      <c r="E39" s="7">
        <f t="shared" si="2"/>
        <v>49.583333333333321</v>
      </c>
    </row>
    <row r="40" spans="2:5" x14ac:dyDescent="0.25">
      <c r="B40" s="2">
        <v>41821</v>
      </c>
      <c r="C40" s="7">
        <v>49.3</v>
      </c>
      <c r="D40" s="7">
        <f t="shared" si="1"/>
        <v>0.89999999999999858</v>
      </c>
      <c r="E40" s="7">
        <f t="shared" si="2"/>
        <v>49.758333333333326</v>
      </c>
    </row>
    <row r="41" spans="2:5" x14ac:dyDescent="0.25">
      <c r="B41" s="2">
        <v>41852</v>
      </c>
      <c r="C41" s="7">
        <v>50.3</v>
      </c>
      <c r="D41" s="7">
        <f t="shared" si="1"/>
        <v>1</v>
      </c>
      <c r="E41" s="7">
        <f t="shared" si="2"/>
        <v>49.991666666666653</v>
      </c>
    </row>
    <row r="42" spans="2:5" x14ac:dyDescent="0.25">
      <c r="B42" s="2">
        <v>41883</v>
      </c>
      <c r="C42" s="7">
        <v>48.8</v>
      </c>
      <c r="D42" s="7">
        <f t="shared" si="1"/>
        <v>-1.5</v>
      </c>
      <c r="E42" s="7">
        <f t="shared" si="2"/>
        <v>49.916666666666657</v>
      </c>
    </row>
    <row r="43" spans="2:5" x14ac:dyDescent="0.25">
      <c r="B43" s="2">
        <v>41913</v>
      </c>
      <c r="C43" s="7">
        <v>48.7</v>
      </c>
      <c r="D43" s="7">
        <f t="shared" si="1"/>
        <v>-9.9999999999994316E-2</v>
      </c>
      <c r="E43" s="7">
        <f t="shared" si="2"/>
        <v>49.791666666666664</v>
      </c>
    </row>
    <row r="44" spans="2:5" x14ac:dyDescent="0.25">
      <c r="B44" s="2">
        <v>41944</v>
      </c>
      <c r="C44" s="7">
        <v>49</v>
      </c>
      <c r="D44" s="7">
        <f t="shared" si="1"/>
        <v>0.29999999999999716</v>
      </c>
      <c r="E44" s="7">
        <f t="shared" si="2"/>
        <v>49.675000000000004</v>
      </c>
    </row>
    <row r="45" spans="2:5" x14ac:dyDescent="0.25">
      <c r="B45" s="2">
        <v>41974</v>
      </c>
      <c r="C45" s="7">
        <v>49.9</v>
      </c>
      <c r="D45" s="7">
        <f t="shared" si="1"/>
        <v>0.89999999999999858</v>
      </c>
      <c r="E45" s="7">
        <f t="shared" si="2"/>
        <v>49.599999999999994</v>
      </c>
    </row>
    <row r="46" spans="2:5" x14ac:dyDescent="0.25">
      <c r="B46" s="2">
        <v>42005</v>
      </c>
      <c r="C46" s="7">
        <v>51.1</v>
      </c>
      <c r="D46" s="7">
        <f t="shared" si="1"/>
        <v>1.2000000000000028</v>
      </c>
      <c r="E46" s="7">
        <f t="shared" si="2"/>
        <v>49.616666666666667</v>
      </c>
    </row>
    <row r="47" spans="2:5" x14ac:dyDescent="0.25">
      <c r="B47" s="2">
        <v>42036</v>
      </c>
      <c r="C47" s="7">
        <v>51.1</v>
      </c>
      <c r="D47" s="7">
        <f t="shared" si="1"/>
        <v>0</v>
      </c>
      <c r="E47" s="7">
        <f t="shared" si="2"/>
        <v>49.725000000000001</v>
      </c>
    </row>
    <row r="48" spans="2:5" x14ac:dyDescent="0.25">
      <c r="B48" s="2">
        <v>42064</v>
      </c>
      <c r="C48" s="7">
        <v>49.2</v>
      </c>
      <c r="D48" s="7">
        <f t="shared" si="1"/>
        <v>-1.8999999999999986</v>
      </c>
      <c r="E48" s="7">
        <f t="shared" si="2"/>
        <v>49.625</v>
      </c>
    </row>
    <row r="49" spans="2:5" x14ac:dyDescent="0.25">
      <c r="B49" s="2">
        <v>42095</v>
      </c>
      <c r="C49" s="7">
        <v>48.8</v>
      </c>
      <c r="D49" s="7">
        <f t="shared" si="1"/>
        <v>-0.40000000000000568</v>
      </c>
      <c r="E49" s="7">
        <f t="shared" si="2"/>
        <v>49.508333333333333</v>
      </c>
    </row>
    <row r="50" spans="2:5" x14ac:dyDescent="0.25">
      <c r="B50" s="2">
        <v>42125</v>
      </c>
      <c r="C50" s="7">
        <v>47.8</v>
      </c>
      <c r="D50" s="7">
        <f t="shared" si="1"/>
        <v>-1</v>
      </c>
      <c r="E50" s="7">
        <f t="shared" si="2"/>
        <v>49.366666666666667</v>
      </c>
    </row>
    <row r="51" spans="2:5" x14ac:dyDescent="0.25">
      <c r="B51" s="2">
        <v>42156</v>
      </c>
      <c r="C51" s="7">
        <v>46.1</v>
      </c>
      <c r="D51" s="7">
        <f t="shared" si="1"/>
        <v>-1.6999999999999957</v>
      </c>
      <c r="E51" s="7">
        <f t="shared" si="2"/>
        <v>49.175000000000004</v>
      </c>
    </row>
    <row r="52" spans="2:5" x14ac:dyDescent="0.25">
      <c r="B52" s="2">
        <v>42186</v>
      </c>
      <c r="C52" s="7">
        <v>47.6</v>
      </c>
      <c r="D52" s="7">
        <f t="shared" si="1"/>
        <v>1.5</v>
      </c>
      <c r="E52" s="7">
        <f t="shared" si="2"/>
        <v>49.033333333333339</v>
      </c>
    </row>
    <row r="53" spans="2:5" x14ac:dyDescent="0.25">
      <c r="B53" s="2">
        <v>42217</v>
      </c>
      <c r="C53" s="7">
        <v>47.9</v>
      </c>
      <c r="D53" s="7">
        <f t="shared" si="1"/>
        <v>0.29999999999999716</v>
      </c>
      <c r="E53" s="7">
        <f t="shared" si="2"/>
        <v>48.833333333333336</v>
      </c>
    </row>
    <row r="54" spans="2:5" x14ac:dyDescent="0.25">
      <c r="B54" s="2">
        <v>42248</v>
      </c>
      <c r="C54" s="7">
        <v>49.2</v>
      </c>
      <c r="D54" s="7">
        <f t="shared" si="1"/>
        <v>1.3000000000000043</v>
      </c>
      <c r="E54" s="7">
        <f t="shared" si="2"/>
        <v>48.866666666666674</v>
      </c>
    </row>
    <row r="55" spans="2:5" x14ac:dyDescent="0.25">
      <c r="B55" s="2">
        <v>42278</v>
      </c>
      <c r="C55" s="7">
        <v>49.1</v>
      </c>
      <c r="D55" s="7">
        <f t="shared" si="1"/>
        <v>-0.10000000000000142</v>
      </c>
      <c r="E55" s="7">
        <f t="shared" si="2"/>
        <v>48.900000000000006</v>
      </c>
    </row>
    <row r="56" spans="2:5" x14ac:dyDescent="0.25">
      <c r="B56" s="2">
        <v>42309</v>
      </c>
      <c r="C56" s="7">
        <v>49.1</v>
      </c>
      <c r="D56" s="7">
        <f t="shared" si="1"/>
        <v>0</v>
      </c>
      <c r="E56" s="7">
        <f t="shared" si="2"/>
        <v>48.908333333333339</v>
      </c>
    </row>
    <row r="57" spans="2:5" x14ac:dyDescent="0.25">
      <c r="B57" s="2">
        <v>42339</v>
      </c>
      <c r="C57" s="7">
        <v>50.7</v>
      </c>
      <c r="D57" s="7">
        <f t="shared" si="1"/>
        <v>1.6000000000000014</v>
      </c>
      <c r="E57" s="7">
        <f t="shared" si="2"/>
        <v>48.975000000000001</v>
      </c>
    </row>
    <row r="58" spans="2:5" x14ac:dyDescent="0.25">
      <c r="B58" s="2">
        <v>42370</v>
      </c>
      <c r="C58" s="7">
        <v>49.5</v>
      </c>
      <c r="D58" s="7">
        <f t="shared" si="1"/>
        <v>-1.2000000000000028</v>
      </c>
      <c r="E58" s="7">
        <f t="shared" si="2"/>
        <v>48.841666666666669</v>
      </c>
    </row>
    <row r="59" spans="2:5" x14ac:dyDescent="0.25">
      <c r="B59" s="2">
        <v>42401</v>
      </c>
      <c r="C59" s="7">
        <v>48.7</v>
      </c>
      <c r="D59" s="7">
        <f t="shared" si="1"/>
        <v>-0.79999999999999716</v>
      </c>
      <c r="E59" s="7">
        <f t="shared" si="2"/>
        <v>48.641666666666673</v>
      </c>
    </row>
    <row r="60" spans="2:5" x14ac:dyDescent="0.25">
      <c r="B60" s="2">
        <v>42430</v>
      </c>
      <c r="C60" s="7">
        <v>49.5</v>
      </c>
      <c r="D60" s="7">
        <f t="shared" si="1"/>
        <v>0.79999999999999716</v>
      </c>
      <c r="E60" s="7">
        <f t="shared" si="2"/>
        <v>48.666666666666664</v>
      </c>
    </row>
    <row r="61" spans="2:5" x14ac:dyDescent="0.25">
      <c r="B61" s="2">
        <v>42461</v>
      </c>
      <c r="C61" s="7">
        <v>50</v>
      </c>
      <c r="D61" s="7">
        <f t="shared" si="1"/>
        <v>0.5</v>
      </c>
      <c r="E61" s="7">
        <f t="shared" si="2"/>
        <v>48.766666666666673</v>
      </c>
    </row>
    <row r="62" spans="2:5" x14ac:dyDescent="0.25">
      <c r="B62" s="2">
        <v>42491</v>
      </c>
      <c r="C62" s="7">
        <v>50.1</v>
      </c>
      <c r="D62" s="7">
        <f t="shared" si="1"/>
        <v>0.10000000000000142</v>
      </c>
      <c r="E62" s="7">
        <f t="shared" si="2"/>
        <v>48.958333333333336</v>
      </c>
    </row>
    <row r="63" spans="2:5" x14ac:dyDescent="0.25">
      <c r="B63" s="2">
        <v>42522</v>
      </c>
      <c r="C63" s="7">
        <v>50.5</v>
      </c>
      <c r="D63" s="7">
        <f t="shared" si="1"/>
        <v>0.39999999999999858</v>
      </c>
      <c r="E63" s="7">
        <f t="shared" si="2"/>
        <v>49.324999999999996</v>
      </c>
    </row>
    <row r="64" spans="2:5" x14ac:dyDescent="0.25">
      <c r="B64" s="2">
        <v>42552</v>
      </c>
      <c r="C64" s="7">
        <v>50.1</v>
      </c>
      <c r="D64" s="7">
        <f t="shared" si="1"/>
        <v>-0.39999999999999858</v>
      </c>
      <c r="E64" s="7">
        <f t="shared" si="2"/>
        <v>49.533333333333331</v>
      </c>
    </row>
    <row r="65" spans="2:5" x14ac:dyDescent="0.25">
      <c r="B65" s="2">
        <v>42583</v>
      </c>
      <c r="C65" s="7">
        <v>48.6</v>
      </c>
      <c r="D65" s="7">
        <f t="shared" si="1"/>
        <v>-1.5</v>
      </c>
      <c r="E65" s="7">
        <f t="shared" si="2"/>
        <v>49.591666666666669</v>
      </c>
    </row>
    <row r="66" spans="2:5" x14ac:dyDescent="0.25">
      <c r="B66" s="2">
        <v>42614</v>
      </c>
      <c r="C66" s="7">
        <v>47.6</v>
      </c>
      <c r="D66" s="7">
        <f t="shared" si="1"/>
        <v>-1</v>
      </c>
      <c r="E66" s="7">
        <f t="shared" ref="E66:E97" si="3">IF(ROW(A66)&lt;13,"",AVERAGEIFS($C$2:$C$5000,$B$2:$B$5000,"&gt;"&amp;EDATE(B66,-12),$B$2:$B$5000,"&lt;="&amp;B66))</f>
        <v>49.458333333333343</v>
      </c>
    </row>
    <row r="67" spans="2:5" x14ac:dyDescent="0.25">
      <c r="B67" s="2">
        <v>42644</v>
      </c>
      <c r="C67" s="7">
        <v>48</v>
      </c>
      <c r="D67" s="7">
        <f t="shared" si="1"/>
        <v>0.39999999999999858</v>
      </c>
      <c r="E67" s="7">
        <f t="shared" si="3"/>
        <v>49.366666666666674</v>
      </c>
    </row>
    <row r="68" spans="2:5" x14ac:dyDescent="0.25">
      <c r="B68" s="2">
        <v>42675</v>
      </c>
      <c r="C68" s="7">
        <v>48</v>
      </c>
      <c r="D68" s="7">
        <f t="shared" ref="D68:D104" si="4">C68-C67</f>
        <v>0</v>
      </c>
      <c r="E68" s="7">
        <f t="shared" si="3"/>
        <v>49.275000000000006</v>
      </c>
    </row>
    <row r="69" spans="2:5" x14ac:dyDescent="0.25">
      <c r="B69" s="2">
        <v>42705</v>
      </c>
      <c r="C69" s="7">
        <v>49.4</v>
      </c>
      <c r="D69" s="7">
        <f t="shared" si="4"/>
        <v>1.3999999999999986</v>
      </c>
      <c r="E69" s="7">
        <f t="shared" si="3"/>
        <v>49.166666666666664</v>
      </c>
    </row>
    <row r="70" spans="2:5" x14ac:dyDescent="0.25">
      <c r="B70" s="2">
        <v>42736</v>
      </c>
      <c r="C70" s="7">
        <v>49</v>
      </c>
      <c r="D70" s="7">
        <f t="shared" si="4"/>
        <v>-0.39999999999999858</v>
      </c>
      <c r="E70" s="7">
        <f t="shared" si="3"/>
        <v>49.125</v>
      </c>
    </row>
    <row r="71" spans="2:5" x14ac:dyDescent="0.25">
      <c r="B71" s="2">
        <v>42767</v>
      </c>
      <c r="C71" s="7">
        <v>49.2</v>
      </c>
      <c r="D71" s="7">
        <f t="shared" si="4"/>
        <v>0.20000000000000284</v>
      </c>
      <c r="E71" s="7">
        <f t="shared" si="3"/>
        <v>49.166666666666664</v>
      </c>
    </row>
    <row r="72" spans="2:5" x14ac:dyDescent="0.25">
      <c r="B72" s="2">
        <v>42795</v>
      </c>
      <c r="C72" s="7">
        <v>48.4</v>
      </c>
      <c r="D72" s="7">
        <f t="shared" si="4"/>
        <v>-0.80000000000000426</v>
      </c>
      <c r="E72" s="7">
        <f t="shared" si="3"/>
        <v>49.074999999999996</v>
      </c>
    </row>
    <row r="73" spans="2:5" x14ac:dyDescent="0.25">
      <c r="B73" s="2">
        <v>42826</v>
      </c>
      <c r="C73" s="7">
        <v>49.4</v>
      </c>
      <c r="D73" s="7">
        <f t="shared" si="4"/>
        <v>1</v>
      </c>
      <c r="E73" s="7">
        <f t="shared" si="3"/>
        <v>49.024999999999999</v>
      </c>
    </row>
    <row r="74" spans="2:5" x14ac:dyDescent="0.25">
      <c r="B74" s="2">
        <v>42856</v>
      </c>
      <c r="C74" s="7">
        <v>49.2</v>
      </c>
      <c r="D74" s="7">
        <f t="shared" si="4"/>
        <v>-0.19999999999999574</v>
      </c>
      <c r="E74" s="7">
        <f t="shared" si="3"/>
        <v>48.949999999999996</v>
      </c>
    </row>
    <row r="75" spans="2:5" x14ac:dyDescent="0.25">
      <c r="B75" s="2">
        <v>42887</v>
      </c>
      <c r="C75" s="7">
        <v>50.1</v>
      </c>
      <c r="D75" s="7">
        <f t="shared" si="4"/>
        <v>0.89999999999999858</v>
      </c>
      <c r="E75" s="7">
        <f t="shared" si="3"/>
        <v>48.916666666666664</v>
      </c>
    </row>
    <row r="76" spans="2:5" x14ac:dyDescent="0.25">
      <c r="B76" s="2">
        <v>42917</v>
      </c>
      <c r="C76" s="7">
        <v>49.1</v>
      </c>
      <c r="D76" s="7">
        <f t="shared" si="4"/>
        <v>-1</v>
      </c>
      <c r="E76" s="7">
        <f t="shared" si="3"/>
        <v>48.833333333333336</v>
      </c>
    </row>
    <row r="77" spans="2:5" x14ac:dyDescent="0.25">
      <c r="B77" s="2">
        <v>42948</v>
      </c>
      <c r="C77" s="7">
        <v>49.9</v>
      </c>
      <c r="D77" s="7">
        <f t="shared" si="4"/>
        <v>0.79999999999999716</v>
      </c>
      <c r="E77" s="7">
        <f t="shared" si="3"/>
        <v>48.941666666666663</v>
      </c>
    </row>
    <row r="78" spans="2:5" x14ac:dyDescent="0.25">
      <c r="B78" s="2">
        <v>42979</v>
      </c>
      <c r="C78" s="7">
        <v>50.6</v>
      </c>
      <c r="D78" s="7">
        <f t="shared" si="4"/>
        <v>0.70000000000000284</v>
      </c>
      <c r="E78" s="7">
        <f t="shared" si="3"/>
        <v>49.19166666666667</v>
      </c>
    </row>
    <row r="79" spans="2:5" x14ac:dyDescent="0.25">
      <c r="B79" s="2">
        <v>43009</v>
      </c>
      <c r="C79" s="7">
        <v>50.2</v>
      </c>
      <c r="D79" s="7">
        <f t="shared" si="4"/>
        <v>-0.39999999999999858</v>
      </c>
      <c r="E79" s="7">
        <f t="shared" si="3"/>
        <v>49.375000000000007</v>
      </c>
    </row>
    <row r="80" spans="2:5" x14ac:dyDescent="0.25">
      <c r="B80" s="2">
        <v>43040</v>
      </c>
      <c r="C80" s="7">
        <v>51.2</v>
      </c>
      <c r="D80" s="7">
        <f t="shared" si="4"/>
        <v>1</v>
      </c>
      <c r="E80" s="7">
        <f t="shared" si="3"/>
        <v>49.64166666666668</v>
      </c>
    </row>
    <row r="81" spans="2:5" x14ac:dyDescent="0.25">
      <c r="B81" s="2">
        <v>43070</v>
      </c>
      <c r="C81" s="7">
        <v>49.9</v>
      </c>
      <c r="D81" s="7">
        <f t="shared" si="4"/>
        <v>-1.3000000000000043</v>
      </c>
      <c r="E81" s="7">
        <f t="shared" si="3"/>
        <v>49.683333333333337</v>
      </c>
    </row>
    <row r="82" spans="2:5" x14ac:dyDescent="0.25">
      <c r="B82" s="2">
        <v>43101</v>
      </c>
      <c r="C82" s="7">
        <v>50.7</v>
      </c>
      <c r="D82" s="7">
        <f t="shared" si="4"/>
        <v>0.80000000000000426</v>
      </c>
      <c r="E82" s="7">
        <f t="shared" si="3"/>
        <v>49.824999999999996</v>
      </c>
    </row>
    <row r="83" spans="2:5" x14ac:dyDescent="0.25">
      <c r="B83" s="2">
        <v>43132</v>
      </c>
      <c r="C83" s="7">
        <v>50.3</v>
      </c>
      <c r="D83" s="7">
        <f t="shared" si="4"/>
        <v>-0.40000000000000568</v>
      </c>
      <c r="E83" s="7">
        <f t="shared" si="3"/>
        <v>49.916666666666657</v>
      </c>
    </row>
    <row r="84" spans="2:5" x14ac:dyDescent="0.25">
      <c r="B84" s="2">
        <v>43160</v>
      </c>
      <c r="C84" s="7">
        <v>49.1</v>
      </c>
      <c r="D84" s="7">
        <f t="shared" si="4"/>
        <v>-1.1999999999999957</v>
      </c>
      <c r="E84" s="7">
        <f t="shared" si="3"/>
        <v>49.974999999999994</v>
      </c>
    </row>
    <row r="85" spans="2:5" x14ac:dyDescent="0.25">
      <c r="B85" s="2">
        <v>43191</v>
      </c>
      <c r="C85" s="7">
        <v>48.4</v>
      </c>
      <c r="D85" s="7">
        <f t="shared" si="4"/>
        <v>-0.70000000000000284</v>
      </c>
      <c r="E85" s="7">
        <f t="shared" si="3"/>
        <v>49.891666666666659</v>
      </c>
    </row>
    <row r="86" spans="2:5" x14ac:dyDescent="0.25">
      <c r="B86" s="2">
        <v>43221</v>
      </c>
      <c r="C86" s="7">
        <v>48.9</v>
      </c>
      <c r="D86" s="7">
        <f t="shared" si="4"/>
        <v>0.5</v>
      </c>
      <c r="E86" s="7">
        <f t="shared" si="3"/>
        <v>49.866666666666667</v>
      </c>
    </row>
    <row r="87" spans="2:5" x14ac:dyDescent="0.25">
      <c r="B87" s="2">
        <v>43252</v>
      </c>
      <c r="C87" s="7">
        <v>49.8</v>
      </c>
      <c r="D87" s="7">
        <f t="shared" si="4"/>
        <v>0.89999999999999858</v>
      </c>
      <c r="E87" s="7">
        <f t="shared" si="3"/>
        <v>49.841666666666661</v>
      </c>
    </row>
    <row r="88" spans="2:5" x14ac:dyDescent="0.25">
      <c r="B88" s="2">
        <v>43282</v>
      </c>
      <c r="C88" s="7">
        <v>48.3</v>
      </c>
      <c r="D88" s="7">
        <f t="shared" si="4"/>
        <v>-1.5</v>
      </c>
      <c r="E88" s="7">
        <f t="shared" si="3"/>
        <v>49.774999999999999</v>
      </c>
    </row>
    <row r="89" spans="2:5" x14ac:dyDescent="0.25">
      <c r="B89" s="2">
        <v>43313</v>
      </c>
      <c r="C89" s="7">
        <v>49.9</v>
      </c>
      <c r="D89" s="7">
        <f t="shared" si="4"/>
        <v>1.6000000000000014</v>
      </c>
      <c r="E89" s="7">
        <f t="shared" si="3"/>
        <v>49.774999999999999</v>
      </c>
    </row>
    <row r="90" spans="2:5" x14ac:dyDescent="0.25">
      <c r="B90" s="2">
        <v>43344</v>
      </c>
      <c r="C90" s="7">
        <v>51.3</v>
      </c>
      <c r="D90" s="7">
        <f t="shared" si="4"/>
        <v>1.3999999999999986</v>
      </c>
      <c r="E90" s="7">
        <f t="shared" si="3"/>
        <v>49.833333333333336</v>
      </c>
    </row>
    <row r="91" spans="2:5" x14ac:dyDescent="0.25">
      <c r="B91" s="2">
        <v>43374</v>
      </c>
      <c r="C91" s="7">
        <v>51</v>
      </c>
      <c r="D91" s="7">
        <f t="shared" si="4"/>
        <v>-0.29999999999999716</v>
      </c>
      <c r="E91" s="7">
        <f t="shared" si="3"/>
        <v>49.9</v>
      </c>
    </row>
    <row r="92" spans="2:5" x14ac:dyDescent="0.25">
      <c r="B92" s="2">
        <v>43405</v>
      </c>
      <c r="C92" s="7">
        <v>48.6</v>
      </c>
      <c r="D92" s="7">
        <f t="shared" si="4"/>
        <v>-2.3999999999999986</v>
      </c>
      <c r="E92" s="7">
        <f t="shared" si="3"/>
        <v>49.68333333333333</v>
      </c>
    </row>
    <row r="93" spans="2:5" x14ac:dyDescent="0.25">
      <c r="B93" s="2">
        <v>43435</v>
      </c>
      <c r="C93" s="7">
        <v>49.8</v>
      </c>
      <c r="D93" s="7">
        <f t="shared" si="4"/>
        <v>1.1999999999999957</v>
      </c>
      <c r="E93" s="7">
        <f t="shared" si="3"/>
        <v>49.67499999999999</v>
      </c>
    </row>
    <row r="94" spans="2:5" x14ac:dyDescent="0.25">
      <c r="B94" s="2">
        <v>43466</v>
      </c>
      <c r="C94" s="7">
        <v>48.3</v>
      </c>
      <c r="D94" s="7">
        <f t="shared" si="4"/>
        <v>-1.5</v>
      </c>
      <c r="E94" s="7">
        <f t="shared" si="3"/>
        <v>49.474999999999994</v>
      </c>
    </row>
    <row r="95" spans="2:5" x14ac:dyDescent="0.25">
      <c r="B95" s="2">
        <v>43497</v>
      </c>
      <c r="C95" s="7">
        <v>47.2</v>
      </c>
      <c r="D95" s="7">
        <f t="shared" si="4"/>
        <v>-1.0999999999999943</v>
      </c>
      <c r="E95" s="7">
        <f t="shared" si="3"/>
        <v>49.216666666666669</v>
      </c>
    </row>
    <row r="96" spans="2:5" x14ac:dyDescent="0.25">
      <c r="B96" s="2">
        <v>43525</v>
      </c>
      <c r="C96" s="7">
        <v>48.8</v>
      </c>
      <c r="D96" s="7">
        <f t="shared" si="4"/>
        <v>1.5999999999999943</v>
      </c>
      <c r="E96" s="7">
        <f t="shared" si="3"/>
        <v>49.191666666666663</v>
      </c>
    </row>
    <row r="97" spans="2:5" x14ac:dyDescent="0.25">
      <c r="B97" s="2">
        <v>43556</v>
      </c>
      <c r="C97" s="7">
        <v>50.2</v>
      </c>
      <c r="D97" s="7">
        <f t="shared" si="4"/>
        <v>1.4000000000000057</v>
      </c>
      <c r="E97" s="7">
        <f t="shared" si="3"/>
        <v>49.341666666666669</v>
      </c>
    </row>
    <row r="98" spans="2:5" x14ac:dyDescent="0.25">
      <c r="B98" s="2">
        <v>43586</v>
      </c>
      <c r="C98" s="7">
        <v>48.4</v>
      </c>
      <c r="D98" s="7">
        <f t="shared" si="4"/>
        <v>-1.8000000000000043</v>
      </c>
      <c r="E98" s="7">
        <f t="shared" ref="E98:E104" si="5">IF(ROW(A98)&lt;13,"",AVERAGEIFS($C$2:$C$5000,$B$2:$B$5000,"&gt;"&amp;EDATE(B98,-12),$B$2:$B$5000,"&lt;="&amp;B98))</f>
        <v>49.300000000000004</v>
      </c>
    </row>
    <row r="99" spans="2:5" x14ac:dyDescent="0.25">
      <c r="B99" s="2">
        <v>43617</v>
      </c>
      <c r="C99" s="7">
        <v>47.5</v>
      </c>
      <c r="D99" s="7">
        <f t="shared" si="4"/>
        <v>-0.89999999999999858</v>
      </c>
      <c r="E99" s="7">
        <f t="shared" si="5"/>
        <v>49.108333333333327</v>
      </c>
    </row>
    <row r="100" spans="2:5" x14ac:dyDescent="0.25">
      <c r="B100" s="2">
        <v>43647</v>
      </c>
      <c r="C100" s="7">
        <v>47.3</v>
      </c>
      <c r="D100" s="7">
        <f t="shared" si="4"/>
        <v>-0.20000000000000284</v>
      </c>
      <c r="E100" s="7">
        <f t="shared" si="5"/>
        <v>49.024999999999999</v>
      </c>
    </row>
    <row r="101" spans="2:5" x14ac:dyDescent="0.25">
      <c r="B101" s="2">
        <v>43678</v>
      </c>
      <c r="C101" s="7">
        <v>49</v>
      </c>
      <c r="D101" s="7">
        <f t="shared" si="4"/>
        <v>1.7000000000000028</v>
      </c>
      <c r="E101" s="7">
        <f t="shared" si="5"/>
        <v>48.949999999999996</v>
      </c>
    </row>
    <row r="102" spans="2:5" x14ac:dyDescent="0.25">
      <c r="B102" s="2">
        <v>43709</v>
      </c>
      <c r="C102" s="7">
        <v>48</v>
      </c>
      <c r="D102" s="7">
        <f t="shared" si="4"/>
        <v>-1</v>
      </c>
      <c r="E102" s="7">
        <f t="shared" si="5"/>
        <v>48.67499999999999</v>
      </c>
    </row>
    <row r="103" spans="2:5" x14ac:dyDescent="0.25">
      <c r="B103" s="2">
        <v>43739</v>
      </c>
      <c r="C103" s="7">
        <v>48.4</v>
      </c>
      <c r="D103" s="7">
        <f t="shared" si="4"/>
        <v>0.39999999999999858</v>
      </c>
      <c r="E103" s="7">
        <f t="shared" si="5"/>
        <v>48.458333333333321</v>
      </c>
    </row>
    <row r="104" spans="2:5" x14ac:dyDescent="0.25">
      <c r="B104" s="2">
        <v>43770</v>
      </c>
      <c r="C104" s="7">
        <v>49.4</v>
      </c>
      <c r="D104" s="7">
        <f t="shared" si="4"/>
        <v>1</v>
      </c>
      <c r="E104" s="7">
        <f t="shared" si="5"/>
        <v>48.524999999999999</v>
      </c>
    </row>
    <row r="105" spans="2:5" x14ac:dyDescent="0.25">
      <c r="B105" s="2">
        <v>43800</v>
      </c>
      <c r="C105" s="7">
        <v>50.1</v>
      </c>
      <c r="D105" s="7">
        <f>C105-C104</f>
        <v>0.70000000000000284</v>
      </c>
      <c r="E105" s="7">
        <f>IF(ROW(A105)&lt;13,"",AVERAGEIFS($C$2:$C$5000,$B$2:$B$5000,"&gt;"&amp;EDATE(B105,-12),$B$2:$B$5000,"&lt;="&amp;B105))</f>
        <v>48.550000000000004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1BADE-EF3F-4749-A135-E881CBB80CD0}">
  <sheetPr codeName="Sheet42"/>
  <dimension ref="A1:G106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40634</v>
      </c>
      <c r="C2" s="7">
        <v>50.6</v>
      </c>
      <c r="E2" s="7" t="str">
        <f t="shared" ref="E2:E33" si="0">IF(ROW(A2)&lt;13,"",AVERAGEIFS($C$2:$C$5000,$B$2:$B$5000,"&gt;"&amp;EDATE(B2,-12),$B$2:$B$5000,"&lt;="&amp;B2))</f>
        <v/>
      </c>
      <c r="F2" s="13">
        <f>INDEX(Spain[% Change],ROWS(Spain[% Change]),1)</f>
        <v>-0.10000000000000142</v>
      </c>
      <c r="G2" s="44">
        <f>INDEX(Spain[12 Mth Rolling Avg.],ROWS(Spain[12 Mth Rolling Avg.]),1)</f>
        <v>49.116666666666667</v>
      </c>
    </row>
    <row r="3" spans="1:7" x14ac:dyDescent="0.25">
      <c r="A3" t="s">
        <v>42</v>
      </c>
      <c r="B3" s="2">
        <v>40664</v>
      </c>
      <c r="C3" s="7">
        <v>48.2</v>
      </c>
      <c r="D3" s="7">
        <f>C3-C2</f>
        <v>-2.3999999999999986</v>
      </c>
      <c r="E3" s="7" t="str">
        <f t="shared" si="0"/>
        <v/>
      </c>
    </row>
    <row r="4" spans="1:7" x14ac:dyDescent="0.25">
      <c r="A4" t="s">
        <v>42</v>
      </c>
      <c r="B4" s="2">
        <v>40695</v>
      </c>
      <c r="C4" s="7">
        <v>47.3</v>
      </c>
      <c r="D4" s="7">
        <f t="shared" ref="D4:D67" si="1">C4-C3</f>
        <v>-0.90000000000000568</v>
      </c>
      <c r="E4" s="7" t="str">
        <f t="shared" si="0"/>
        <v/>
      </c>
    </row>
    <row r="5" spans="1:7" x14ac:dyDescent="0.25">
      <c r="A5" t="s">
        <v>42</v>
      </c>
      <c r="B5" s="2">
        <v>40725</v>
      </c>
      <c r="C5" s="7">
        <v>45.7</v>
      </c>
      <c r="D5" s="7">
        <f t="shared" si="1"/>
        <v>-1.5999999999999943</v>
      </c>
      <c r="E5" s="7" t="str">
        <f t="shared" si="0"/>
        <v/>
      </c>
    </row>
    <row r="6" spans="1:7" x14ac:dyDescent="0.25">
      <c r="A6" t="s">
        <v>42</v>
      </c>
      <c r="B6" s="2">
        <v>40756</v>
      </c>
      <c r="C6" s="7">
        <v>45.3</v>
      </c>
      <c r="D6" s="7">
        <f t="shared" si="1"/>
        <v>-0.40000000000000568</v>
      </c>
      <c r="E6" s="7" t="str">
        <f t="shared" si="0"/>
        <v/>
      </c>
    </row>
    <row r="7" spans="1:7" x14ac:dyDescent="0.25">
      <c r="A7" t="s">
        <v>42</v>
      </c>
      <c r="B7" s="2">
        <v>40787</v>
      </c>
      <c r="C7" s="7">
        <v>43.7</v>
      </c>
      <c r="D7" s="7">
        <f t="shared" si="1"/>
        <v>-1.5999999999999943</v>
      </c>
      <c r="E7" s="7" t="str">
        <f t="shared" si="0"/>
        <v/>
      </c>
    </row>
    <row r="8" spans="1:7" x14ac:dyDescent="0.25">
      <c r="A8" t="s">
        <v>42</v>
      </c>
      <c r="B8" s="2">
        <v>44154</v>
      </c>
      <c r="C8" s="7">
        <v>47.5</v>
      </c>
      <c r="D8" s="7">
        <f t="shared" si="1"/>
        <v>3.7999999999999972</v>
      </c>
      <c r="E8" s="7" t="str">
        <f t="shared" si="0"/>
        <v/>
      </c>
    </row>
    <row r="9" spans="1:7" x14ac:dyDescent="0.25">
      <c r="B9" s="2">
        <v>40848</v>
      </c>
      <c r="C9" s="7">
        <v>43.8</v>
      </c>
      <c r="D9" s="7">
        <f t="shared" si="1"/>
        <v>-3.7000000000000028</v>
      </c>
      <c r="E9" s="7" t="str">
        <f t="shared" si="0"/>
        <v/>
      </c>
    </row>
    <row r="10" spans="1:7" x14ac:dyDescent="0.25">
      <c r="B10" s="2">
        <v>40878</v>
      </c>
      <c r="C10" s="7">
        <v>43.7</v>
      </c>
      <c r="D10" s="7">
        <f t="shared" si="1"/>
        <v>-9.9999999999994316E-2</v>
      </c>
      <c r="E10" s="7" t="str">
        <f t="shared" si="0"/>
        <v/>
      </c>
    </row>
    <row r="11" spans="1:7" x14ac:dyDescent="0.25">
      <c r="B11" s="2">
        <v>40909</v>
      </c>
      <c r="C11" s="7">
        <v>45.1</v>
      </c>
      <c r="D11" s="7">
        <f t="shared" si="1"/>
        <v>1.3999999999999986</v>
      </c>
      <c r="E11" s="7" t="str">
        <f t="shared" si="0"/>
        <v/>
      </c>
    </row>
    <row r="12" spans="1:7" x14ac:dyDescent="0.25">
      <c r="B12" s="2">
        <v>40940</v>
      </c>
      <c r="C12" s="7">
        <v>45</v>
      </c>
      <c r="D12" s="7">
        <f t="shared" si="1"/>
        <v>-0.10000000000000142</v>
      </c>
      <c r="E12" s="7" t="str">
        <f t="shared" si="0"/>
        <v/>
      </c>
    </row>
    <row r="13" spans="1:7" x14ac:dyDescent="0.25">
      <c r="B13" s="2">
        <v>40969</v>
      </c>
      <c r="C13" s="7">
        <v>44.5</v>
      </c>
      <c r="D13" s="7">
        <f t="shared" si="1"/>
        <v>-0.5</v>
      </c>
      <c r="E13" s="7">
        <f t="shared" si="0"/>
        <v>45.718181818181819</v>
      </c>
    </row>
    <row r="14" spans="1:7" x14ac:dyDescent="0.25">
      <c r="B14" s="2">
        <v>41000</v>
      </c>
      <c r="C14" s="7">
        <v>43.5</v>
      </c>
      <c r="D14" s="7">
        <f t="shared" si="1"/>
        <v>-1</v>
      </c>
      <c r="E14" s="7">
        <f t="shared" si="0"/>
        <v>45.072727272727271</v>
      </c>
    </row>
    <row r="15" spans="1:7" x14ac:dyDescent="0.25">
      <c r="B15" s="2">
        <v>41030</v>
      </c>
      <c r="C15" s="7">
        <v>42</v>
      </c>
      <c r="D15" s="7">
        <f t="shared" si="1"/>
        <v>-1.5</v>
      </c>
      <c r="E15" s="7">
        <f t="shared" si="0"/>
        <v>44.509090909090908</v>
      </c>
    </row>
    <row r="16" spans="1:7" x14ac:dyDescent="0.25">
      <c r="B16" s="2">
        <v>41061</v>
      </c>
      <c r="C16" s="7">
        <v>41.1</v>
      </c>
      <c r="D16" s="7">
        <f t="shared" si="1"/>
        <v>-0.89999999999999858</v>
      </c>
      <c r="E16" s="7">
        <f t="shared" si="0"/>
        <v>43.945454545454545</v>
      </c>
    </row>
    <row r="17" spans="2:5" x14ac:dyDescent="0.25">
      <c r="B17" s="2">
        <v>41091</v>
      </c>
      <c r="C17" s="7">
        <v>42.3</v>
      </c>
      <c r="D17" s="7">
        <f t="shared" si="1"/>
        <v>1.1999999999999957</v>
      </c>
      <c r="E17" s="7">
        <f t="shared" si="0"/>
        <v>43.63636363636364</v>
      </c>
    </row>
    <row r="18" spans="2:5" x14ac:dyDescent="0.25">
      <c r="B18" s="2">
        <v>41122</v>
      </c>
      <c r="C18" s="7">
        <v>44</v>
      </c>
      <c r="D18" s="7">
        <f t="shared" si="1"/>
        <v>1.7000000000000028</v>
      </c>
      <c r="E18" s="7">
        <f t="shared" si="0"/>
        <v>43.518181818181816</v>
      </c>
    </row>
    <row r="19" spans="2:5" x14ac:dyDescent="0.25">
      <c r="B19" s="2">
        <v>41153</v>
      </c>
      <c r="C19" s="7">
        <v>44.6</v>
      </c>
      <c r="D19" s="7">
        <f t="shared" si="1"/>
        <v>0.60000000000000142</v>
      </c>
      <c r="E19" s="7">
        <f t="shared" si="0"/>
        <v>43.600000000000009</v>
      </c>
    </row>
    <row r="20" spans="2:5" x14ac:dyDescent="0.25">
      <c r="B20" s="2">
        <v>41183</v>
      </c>
      <c r="C20" s="7">
        <v>43.5</v>
      </c>
      <c r="D20" s="7">
        <f t="shared" si="1"/>
        <v>-1.1000000000000014</v>
      </c>
      <c r="E20" s="7">
        <f t="shared" si="0"/>
        <v>43.591666666666676</v>
      </c>
    </row>
    <row r="21" spans="2:5" x14ac:dyDescent="0.25">
      <c r="B21" s="2">
        <v>41214</v>
      </c>
      <c r="C21" s="7">
        <v>45.3</v>
      </c>
      <c r="D21" s="7">
        <f t="shared" si="1"/>
        <v>1.7999999999999972</v>
      </c>
      <c r="E21" s="7">
        <f t="shared" si="0"/>
        <v>43.716666666666669</v>
      </c>
    </row>
    <row r="22" spans="2:5" x14ac:dyDescent="0.25">
      <c r="B22" s="2">
        <v>41244</v>
      </c>
      <c r="C22" s="7">
        <v>44.6</v>
      </c>
      <c r="D22" s="7">
        <f t="shared" si="1"/>
        <v>-0.69999999999999574</v>
      </c>
      <c r="E22" s="7">
        <f t="shared" si="0"/>
        <v>43.791666666666664</v>
      </c>
    </row>
    <row r="23" spans="2:5" x14ac:dyDescent="0.25">
      <c r="B23" s="2">
        <v>41275</v>
      </c>
      <c r="C23" s="7">
        <v>46.1</v>
      </c>
      <c r="D23" s="7">
        <f t="shared" si="1"/>
        <v>1.5</v>
      </c>
      <c r="E23" s="7">
        <f t="shared" si="0"/>
        <v>43.875</v>
      </c>
    </row>
    <row r="24" spans="2:5" x14ac:dyDescent="0.25">
      <c r="B24" s="2">
        <v>41306</v>
      </c>
      <c r="C24" s="7">
        <v>46.8</v>
      </c>
      <c r="D24" s="7">
        <f t="shared" si="1"/>
        <v>0.69999999999999574</v>
      </c>
      <c r="E24" s="7">
        <f t="shared" si="0"/>
        <v>44.025000000000006</v>
      </c>
    </row>
    <row r="25" spans="2:5" x14ac:dyDescent="0.25">
      <c r="B25" s="2">
        <v>41334</v>
      </c>
      <c r="C25" s="7">
        <v>44.2</v>
      </c>
      <c r="D25" s="7">
        <f t="shared" si="1"/>
        <v>-2.5999999999999943</v>
      </c>
      <c r="E25" s="7">
        <f t="shared" si="0"/>
        <v>44.000000000000007</v>
      </c>
    </row>
    <row r="26" spans="2:5" x14ac:dyDescent="0.25">
      <c r="B26" s="2">
        <v>41365</v>
      </c>
      <c r="C26" s="7">
        <v>44.7</v>
      </c>
      <c r="D26" s="7">
        <f t="shared" si="1"/>
        <v>0.5</v>
      </c>
      <c r="E26" s="7">
        <f t="shared" si="0"/>
        <v>44.1</v>
      </c>
    </row>
    <row r="27" spans="2:5" x14ac:dyDescent="0.25">
      <c r="B27" s="2">
        <v>41395</v>
      </c>
      <c r="C27" s="7">
        <v>48.1</v>
      </c>
      <c r="D27" s="7">
        <f t="shared" si="1"/>
        <v>3.3999999999999986</v>
      </c>
      <c r="E27" s="7">
        <f t="shared" si="0"/>
        <v>44.608333333333341</v>
      </c>
    </row>
    <row r="28" spans="2:5" x14ac:dyDescent="0.25">
      <c r="B28" s="2">
        <v>41426</v>
      </c>
      <c r="C28" s="7">
        <v>50</v>
      </c>
      <c r="D28" s="7">
        <f t="shared" si="1"/>
        <v>1.8999999999999986</v>
      </c>
      <c r="E28" s="7">
        <f t="shared" si="0"/>
        <v>45.35</v>
      </c>
    </row>
    <row r="29" spans="2:5" x14ac:dyDescent="0.25">
      <c r="B29" s="2">
        <v>41456</v>
      </c>
      <c r="C29" s="7">
        <v>49.8</v>
      </c>
      <c r="D29" s="7">
        <f t="shared" si="1"/>
        <v>-0.20000000000000284</v>
      </c>
      <c r="E29" s="7">
        <f t="shared" si="0"/>
        <v>45.974999999999994</v>
      </c>
    </row>
    <row r="30" spans="2:5" x14ac:dyDescent="0.25">
      <c r="B30" s="2">
        <v>41487</v>
      </c>
      <c r="C30" s="7">
        <v>51.1</v>
      </c>
      <c r="D30" s="7">
        <f t="shared" si="1"/>
        <v>1.3000000000000043</v>
      </c>
      <c r="E30" s="7">
        <f t="shared" si="0"/>
        <v>46.566666666666663</v>
      </c>
    </row>
    <row r="31" spans="2:5" x14ac:dyDescent="0.25">
      <c r="B31" s="2">
        <v>41518</v>
      </c>
      <c r="C31" s="7">
        <v>50.7</v>
      </c>
      <c r="D31" s="7">
        <f t="shared" si="1"/>
        <v>-0.39999999999999858</v>
      </c>
      <c r="E31" s="7">
        <f t="shared" si="0"/>
        <v>47.07500000000001</v>
      </c>
    </row>
    <row r="32" spans="2:5" x14ac:dyDescent="0.25">
      <c r="B32" s="2">
        <v>41548</v>
      </c>
      <c r="C32" s="7">
        <v>50.9</v>
      </c>
      <c r="D32" s="7">
        <f t="shared" si="1"/>
        <v>0.19999999999999574</v>
      </c>
      <c r="E32" s="7">
        <f t="shared" si="0"/>
        <v>47.69166666666667</v>
      </c>
    </row>
    <row r="33" spans="2:5" x14ac:dyDescent="0.25">
      <c r="B33" s="2">
        <v>41579</v>
      </c>
      <c r="C33" s="7">
        <v>48.6</v>
      </c>
      <c r="D33" s="7">
        <f t="shared" si="1"/>
        <v>-2.2999999999999972</v>
      </c>
      <c r="E33" s="7">
        <f t="shared" si="0"/>
        <v>47.966666666666669</v>
      </c>
    </row>
    <row r="34" spans="2:5" x14ac:dyDescent="0.25">
      <c r="B34" s="2">
        <v>41609</v>
      </c>
      <c r="C34" s="7">
        <v>50.8</v>
      </c>
      <c r="D34" s="7">
        <f t="shared" si="1"/>
        <v>2.1999999999999957</v>
      </c>
      <c r="E34" s="7">
        <f t="shared" ref="E34:E65" si="2">IF(ROW(A34)&lt;13,"",AVERAGEIFS($C$2:$C$5000,$B$2:$B$5000,"&gt;"&amp;EDATE(B34,-12),$B$2:$B$5000,"&lt;="&amp;B34))</f>
        <v>48.483333333333327</v>
      </c>
    </row>
    <row r="35" spans="2:5" x14ac:dyDescent="0.25">
      <c r="B35" s="2">
        <v>41640</v>
      </c>
      <c r="C35" s="7">
        <v>52.2</v>
      </c>
      <c r="D35" s="7">
        <f t="shared" si="1"/>
        <v>1.4000000000000057</v>
      </c>
      <c r="E35" s="7">
        <f t="shared" si="2"/>
        <v>48.991666666666667</v>
      </c>
    </row>
    <row r="36" spans="2:5" x14ac:dyDescent="0.25">
      <c r="B36" s="2">
        <v>41671</v>
      </c>
      <c r="C36" s="7">
        <v>52.5</v>
      </c>
      <c r="D36" s="7">
        <f t="shared" si="1"/>
        <v>0.29999999999999716</v>
      </c>
      <c r="E36" s="7">
        <f t="shared" si="2"/>
        <v>49.466666666666669</v>
      </c>
    </row>
    <row r="37" spans="2:5" x14ac:dyDescent="0.25">
      <c r="B37" s="2">
        <v>41699</v>
      </c>
      <c r="C37" s="7">
        <v>52.8</v>
      </c>
      <c r="D37" s="7">
        <f t="shared" si="1"/>
        <v>0.29999999999999716</v>
      </c>
      <c r="E37" s="7">
        <f t="shared" si="2"/>
        <v>50.183333333333337</v>
      </c>
    </row>
    <row r="38" spans="2:5" x14ac:dyDescent="0.25">
      <c r="B38" s="2">
        <v>41730</v>
      </c>
      <c r="C38" s="7">
        <v>52.7</v>
      </c>
      <c r="D38" s="7">
        <f t="shared" si="1"/>
        <v>-9.9999999999994316E-2</v>
      </c>
      <c r="E38" s="7">
        <f t="shared" si="2"/>
        <v>50.85</v>
      </c>
    </row>
    <row r="39" spans="2:5" x14ac:dyDescent="0.25">
      <c r="B39" s="2">
        <v>41760</v>
      </c>
      <c r="C39" s="7">
        <v>52.9</v>
      </c>
      <c r="D39" s="7">
        <f t="shared" si="1"/>
        <v>0.19999999999999574</v>
      </c>
      <c r="E39" s="7">
        <f t="shared" si="2"/>
        <v>51.25</v>
      </c>
    </row>
    <row r="40" spans="2:5" x14ac:dyDescent="0.25">
      <c r="B40" s="2">
        <v>41791</v>
      </c>
      <c r="C40" s="7">
        <v>54.6</v>
      </c>
      <c r="D40" s="7">
        <f t="shared" si="1"/>
        <v>1.7000000000000028</v>
      </c>
      <c r="E40" s="7">
        <f t="shared" si="2"/>
        <v>51.633333333333333</v>
      </c>
    </row>
    <row r="41" spans="2:5" x14ac:dyDescent="0.25">
      <c r="B41" s="2">
        <v>41821</v>
      </c>
      <c r="C41" s="7">
        <v>53.9</v>
      </c>
      <c r="D41" s="7">
        <f t="shared" si="1"/>
        <v>-0.70000000000000284</v>
      </c>
      <c r="E41" s="7">
        <f t="shared" si="2"/>
        <v>51.975000000000001</v>
      </c>
    </row>
    <row r="42" spans="2:5" x14ac:dyDescent="0.25">
      <c r="B42" s="2">
        <v>41852</v>
      </c>
      <c r="C42" s="7">
        <v>52.8</v>
      </c>
      <c r="D42" s="7">
        <f t="shared" si="1"/>
        <v>-1.1000000000000014</v>
      </c>
      <c r="E42" s="7">
        <f t="shared" si="2"/>
        <v>52.116666666666653</v>
      </c>
    </row>
    <row r="43" spans="2:5" x14ac:dyDescent="0.25">
      <c r="B43" s="2">
        <v>41883</v>
      </c>
      <c r="C43" s="7">
        <v>52.6</v>
      </c>
      <c r="D43" s="7">
        <f t="shared" si="1"/>
        <v>-0.19999999999999574</v>
      </c>
      <c r="E43" s="7">
        <f t="shared" si="2"/>
        <v>52.274999999999999</v>
      </c>
    </row>
    <row r="44" spans="2:5" x14ac:dyDescent="0.25">
      <c r="B44" s="2">
        <v>41913</v>
      </c>
      <c r="C44" s="7">
        <v>52.6</v>
      </c>
      <c r="D44" s="7">
        <f t="shared" si="1"/>
        <v>0</v>
      </c>
      <c r="E44" s="7">
        <f t="shared" si="2"/>
        <v>52.416666666666664</v>
      </c>
    </row>
    <row r="45" spans="2:5" x14ac:dyDescent="0.25">
      <c r="B45" s="2">
        <v>41944</v>
      </c>
      <c r="C45" s="7">
        <v>54.7</v>
      </c>
      <c r="D45" s="7">
        <f t="shared" si="1"/>
        <v>2.1000000000000014</v>
      </c>
      <c r="E45" s="7">
        <f t="shared" si="2"/>
        <v>52.925000000000004</v>
      </c>
    </row>
    <row r="46" spans="2:5" x14ac:dyDescent="0.25">
      <c r="B46" s="2">
        <v>41974</v>
      </c>
      <c r="C46" s="7">
        <v>53.8</v>
      </c>
      <c r="D46" s="7">
        <f t="shared" si="1"/>
        <v>-0.90000000000000568</v>
      </c>
      <c r="E46" s="7">
        <f t="shared" si="2"/>
        <v>53.175000000000004</v>
      </c>
    </row>
    <row r="47" spans="2:5" x14ac:dyDescent="0.25">
      <c r="B47" s="2">
        <v>42005</v>
      </c>
      <c r="C47" s="7">
        <v>54.7</v>
      </c>
      <c r="D47" s="7">
        <f t="shared" si="1"/>
        <v>0.90000000000000568</v>
      </c>
      <c r="E47" s="7">
        <f t="shared" si="2"/>
        <v>53.383333333333333</v>
      </c>
    </row>
    <row r="48" spans="2:5" x14ac:dyDescent="0.25">
      <c r="B48" s="2">
        <v>42036</v>
      </c>
      <c r="C48" s="7">
        <v>54.2</v>
      </c>
      <c r="D48" s="7">
        <f t="shared" si="1"/>
        <v>-0.5</v>
      </c>
      <c r="E48" s="7">
        <f t="shared" si="2"/>
        <v>53.525000000000006</v>
      </c>
    </row>
    <row r="49" spans="2:5" x14ac:dyDescent="0.25">
      <c r="B49" s="2">
        <v>42064</v>
      </c>
      <c r="C49" s="7">
        <v>54.3</v>
      </c>
      <c r="D49" s="7">
        <f t="shared" si="1"/>
        <v>9.9999999999994316E-2</v>
      </c>
      <c r="E49" s="7">
        <f t="shared" si="2"/>
        <v>53.650000000000006</v>
      </c>
    </row>
    <row r="50" spans="2:5" x14ac:dyDescent="0.25">
      <c r="B50" s="2">
        <v>42095</v>
      </c>
      <c r="C50" s="7">
        <v>54.2</v>
      </c>
      <c r="D50" s="7">
        <f t="shared" si="1"/>
        <v>-9.9999999999994316E-2</v>
      </c>
      <c r="E50" s="7">
        <f t="shared" si="2"/>
        <v>53.775000000000006</v>
      </c>
    </row>
    <row r="51" spans="2:5" x14ac:dyDescent="0.25">
      <c r="B51" s="2">
        <v>42125</v>
      </c>
      <c r="C51" s="7">
        <v>55.8</v>
      </c>
      <c r="D51" s="7">
        <f t="shared" si="1"/>
        <v>1.5999999999999943</v>
      </c>
      <c r="E51" s="7">
        <f t="shared" si="2"/>
        <v>54.016666666666659</v>
      </c>
    </row>
    <row r="52" spans="2:5" x14ac:dyDescent="0.25">
      <c r="B52" s="2">
        <v>42156</v>
      </c>
      <c r="C52" s="7">
        <v>54.5</v>
      </c>
      <c r="D52" s="7">
        <f t="shared" si="1"/>
        <v>-1.2999999999999972</v>
      </c>
      <c r="E52" s="7">
        <f t="shared" si="2"/>
        <v>54.008333333333326</v>
      </c>
    </row>
    <row r="53" spans="2:5" x14ac:dyDescent="0.25">
      <c r="B53" s="2">
        <v>42186</v>
      </c>
      <c r="C53" s="7">
        <v>53.6</v>
      </c>
      <c r="D53" s="7">
        <f t="shared" si="1"/>
        <v>-0.89999999999999858</v>
      </c>
      <c r="E53" s="7">
        <f t="shared" si="2"/>
        <v>53.983333333333327</v>
      </c>
    </row>
    <row r="54" spans="2:5" x14ac:dyDescent="0.25">
      <c r="B54" s="2">
        <v>42217</v>
      </c>
      <c r="C54" s="7">
        <v>53.2</v>
      </c>
      <c r="D54" s="7">
        <f t="shared" si="1"/>
        <v>-0.39999999999999858</v>
      </c>
      <c r="E54" s="7">
        <f t="shared" si="2"/>
        <v>54.016666666666673</v>
      </c>
    </row>
    <row r="55" spans="2:5" x14ac:dyDescent="0.25">
      <c r="B55" s="2">
        <v>42248</v>
      </c>
      <c r="C55" s="7">
        <v>51.7</v>
      </c>
      <c r="D55" s="7">
        <f t="shared" si="1"/>
        <v>-1.5</v>
      </c>
      <c r="E55" s="7">
        <f t="shared" si="2"/>
        <v>53.94166666666667</v>
      </c>
    </row>
    <row r="56" spans="2:5" x14ac:dyDescent="0.25">
      <c r="B56" s="2">
        <v>42278</v>
      </c>
      <c r="C56" s="7">
        <v>51.3</v>
      </c>
      <c r="D56" s="7">
        <f t="shared" si="1"/>
        <v>-0.40000000000000568</v>
      </c>
      <c r="E56" s="7">
        <f t="shared" si="2"/>
        <v>53.833333333333336</v>
      </c>
    </row>
    <row r="57" spans="2:5" x14ac:dyDescent="0.25">
      <c r="B57" s="2">
        <v>42309</v>
      </c>
      <c r="C57" s="7">
        <v>53.1</v>
      </c>
      <c r="D57" s="7">
        <f t="shared" si="1"/>
        <v>1.8000000000000043</v>
      </c>
      <c r="E57" s="7">
        <f t="shared" si="2"/>
        <v>53.699999999999996</v>
      </c>
    </row>
    <row r="58" spans="2:5" x14ac:dyDescent="0.25">
      <c r="B58" s="2">
        <v>42339</v>
      </c>
      <c r="C58" s="7">
        <v>53</v>
      </c>
      <c r="D58" s="7">
        <f t="shared" si="1"/>
        <v>-0.10000000000000142</v>
      </c>
      <c r="E58" s="7">
        <f t="shared" si="2"/>
        <v>53.633333333333333</v>
      </c>
    </row>
    <row r="59" spans="2:5" x14ac:dyDescent="0.25">
      <c r="B59" s="2">
        <v>42370</v>
      </c>
      <c r="C59" s="7">
        <v>55.4</v>
      </c>
      <c r="D59" s="7">
        <f t="shared" si="1"/>
        <v>2.3999999999999986</v>
      </c>
      <c r="E59" s="7">
        <f t="shared" si="2"/>
        <v>53.691666666666663</v>
      </c>
    </row>
    <row r="60" spans="2:5" x14ac:dyDescent="0.25">
      <c r="B60" s="2">
        <v>42401</v>
      </c>
      <c r="C60" s="7">
        <v>54.1</v>
      </c>
      <c r="D60" s="7">
        <f t="shared" si="1"/>
        <v>-1.2999999999999972</v>
      </c>
      <c r="E60" s="7">
        <f t="shared" si="2"/>
        <v>53.683333333333337</v>
      </c>
    </row>
    <row r="61" spans="2:5" x14ac:dyDescent="0.25">
      <c r="B61" s="2">
        <v>42430</v>
      </c>
      <c r="C61" s="7">
        <v>53.4</v>
      </c>
      <c r="D61" s="7">
        <f t="shared" si="1"/>
        <v>-0.70000000000000284</v>
      </c>
      <c r="E61" s="7">
        <f t="shared" si="2"/>
        <v>53.608333333333341</v>
      </c>
    </row>
    <row r="62" spans="2:5" x14ac:dyDescent="0.25">
      <c r="B62" s="2">
        <v>42461</v>
      </c>
      <c r="C62" s="7">
        <v>53.5</v>
      </c>
      <c r="D62" s="7">
        <f t="shared" si="1"/>
        <v>0.10000000000000142</v>
      </c>
      <c r="E62" s="7">
        <f t="shared" si="2"/>
        <v>53.550000000000004</v>
      </c>
    </row>
    <row r="63" spans="2:5" x14ac:dyDescent="0.25">
      <c r="B63" s="2">
        <v>42491</v>
      </c>
      <c r="C63" s="7">
        <v>51.8</v>
      </c>
      <c r="D63" s="7">
        <f t="shared" si="1"/>
        <v>-1.7000000000000028</v>
      </c>
      <c r="E63" s="7">
        <f t="shared" si="2"/>
        <v>53.216666666666669</v>
      </c>
    </row>
    <row r="64" spans="2:5" x14ac:dyDescent="0.25">
      <c r="B64" s="2">
        <v>42522</v>
      </c>
      <c r="C64" s="7">
        <v>52.2</v>
      </c>
      <c r="D64" s="7">
        <f t="shared" si="1"/>
        <v>0.40000000000000568</v>
      </c>
      <c r="E64" s="7">
        <f t="shared" si="2"/>
        <v>53.024999999999999</v>
      </c>
    </row>
    <row r="65" spans="2:5" x14ac:dyDescent="0.25">
      <c r="B65" s="2">
        <v>42552</v>
      </c>
      <c r="C65" s="7">
        <v>51</v>
      </c>
      <c r="D65" s="7">
        <f t="shared" si="1"/>
        <v>-1.2000000000000028</v>
      </c>
      <c r="E65" s="7">
        <f t="shared" si="2"/>
        <v>52.80833333333333</v>
      </c>
    </row>
    <row r="66" spans="2:5" x14ac:dyDescent="0.25">
      <c r="B66" s="2">
        <v>42583</v>
      </c>
      <c r="C66" s="7">
        <v>51</v>
      </c>
      <c r="D66" s="7">
        <f t="shared" si="1"/>
        <v>0</v>
      </c>
      <c r="E66" s="7">
        <f t="shared" ref="E66:E97" si="3">IF(ROW(A66)&lt;13,"",AVERAGEIFS($C$2:$C$5000,$B$2:$B$5000,"&gt;"&amp;EDATE(B66,-12),$B$2:$B$5000,"&lt;="&amp;B66))</f>
        <v>52.625</v>
      </c>
    </row>
    <row r="67" spans="2:5" x14ac:dyDescent="0.25">
      <c r="B67" s="2">
        <v>42614</v>
      </c>
      <c r="C67" s="7">
        <v>52.3</v>
      </c>
      <c r="D67" s="7">
        <f t="shared" si="1"/>
        <v>1.2999999999999972</v>
      </c>
      <c r="E67" s="7">
        <f t="shared" si="3"/>
        <v>52.67499999999999</v>
      </c>
    </row>
    <row r="68" spans="2:5" x14ac:dyDescent="0.25">
      <c r="B68" s="2">
        <v>42644</v>
      </c>
      <c r="C68" s="7">
        <v>53.3</v>
      </c>
      <c r="D68" s="7">
        <f t="shared" ref="D68:D105" si="4">C68-C67</f>
        <v>1</v>
      </c>
      <c r="E68" s="7">
        <f t="shared" si="3"/>
        <v>52.841666666666661</v>
      </c>
    </row>
    <row r="69" spans="2:5" x14ac:dyDescent="0.25">
      <c r="B69" s="2">
        <v>42675</v>
      </c>
      <c r="C69" s="7">
        <v>54.5</v>
      </c>
      <c r="D69" s="7">
        <f t="shared" si="4"/>
        <v>1.2000000000000028</v>
      </c>
      <c r="E69" s="7">
        <f t="shared" si="3"/>
        <v>52.958333333333321</v>
      </c>
    </row>
    <row r="70" spans="2:5" x14ac:dyDescent="0.25">
      <c r="B70" s="2">
        <v>42705</v>
      </c>
      <c r="C70" s="7">
        <v>55.3</v>
      </c>
      <c r="D70" s="7">
        <f t="shared" si="4"/>
        <v>0.79999999999999716</v>
      </c>
      <c r="E70" s="7">
        <f t="shared" si="3"/>
        <v>53.15</v>
      </c>
    </row>
    <row r="71" spans="2:5" x14ac:dyDescent="0.25">
      <c r="B71" s="2">
        <v>42736</v>
      </c>
      <c r="C71" s="7">
        <v>55.6</v>
      </c>
      <c r="D71" s="7">
        <f t="shared" si="4"/>
        <v>0.30000000000000426</v>
      </c>
      <c r="E71" s="7">
        <f t="shared" si="3"/>
        <v>53.166666666666664</v>
      </c>
    </row>
    <row r="72" spans="2:5" x14ac:dyDescent="0.25">
      <c r="B72" s="2">
        <v>42767</v>
      </c>
      <c r="C72" s="7">
        <v>54.8</v>
      </c>
      <c r="D72" s="7">
        <f t="shared" si="4"/>
        <v>-0.80000000000000426</v>
      </c>
      <c r="E72" s="7">
        <f t="shared" si="3"/>
        <v>53.224999999999994</v>
      </c>
    </row>
    <row r="73" spans="2:5" x14ac:dyDescent="0.25">
      <c r="B73" s="2">
        <v>42795</v>
      </c>
      <c r="C73" s="7">
        <v>53.9</v>
      </c>
      <c r="D73" s="7">
        <f t="shared" si="4"/>
        <v>-0.89999999999999858</v>
      </c>
      <c r="E73" s="7">
        <f t="shared" si="3"/>
        <v>53.266666666666659</v>
      </c>
    </row>
    <row r="74" spans="2:5" x14ac:dyDescent="0.25">
      <c r="B74" s="2">
        <v>42826</v>
      </c>
      <c r="C74" s="7">
        <v>54.5</v>
      </c>
      <c r="D74" s="7">
        <f t="shared" si="4"/>
        <v>0.60000000000000142</v>
      </c>
      <c r="E74" s="7">
        <f t="shared" si="3"/>
        <v>53.35</v>
      </c>
    </row>
    <row r="75" spans="2:5" x14ac:dyDescent="0.25">
      <c r="B75" s="2">
        <v>42856</v>
      </c>
      <c r="C75" s="7">
        <v>55.4</v>
      </c>
      <c r="D75" s="7">
        <f t="shared" si="4"/>
        <v>0.89999999999999858</v>
      </c>
      <c r="E75" s="7">
        <f t="shared" si="3"/>
        <v>53.650000000000006</v>
      </c>
    </row>
    <row r="76" spans="2:5" x14ac:dyDescent="0.25">
      <c r="B76" s="2">
        <v>42887</v>
      </c>
      <c r="C76" s="7">
        <v>54.7</v>
      </c>
      <c r="D76" s="7">
        <f t="shared" si="4"/>
        <v>-0.69999999999999574</v>
      </c>
      <c r="E76" s="7">
        <f t="shared" si="3"/>
        <v>53.858333333333341</v>
      </c>
    </row>
    <row r="77" spans="2:5" x14ac:dyDescent="0.25">
      <c r="B77" s="2">
        <v>42917</v>
      </c>
      <c r="C77" s="7">
        <v>54</v>
      </c>
      <c r="D77" s="7">
        <f t="shared" si="4"/>
        <v>-0.70000000000000284</v>
      </c>
      <c r="E77" s="7">
        <f t="shared" si="3"/>
        <v>54.108333333333341</v>
      </c>
    </row>
    <row r="78" spans="2:5" x14ac:dyDescent="0.25">
      <c r="B78" s="2">
        <v>42948</v>
      </c>
      <c r="C78" s="7">
        <v>52.4</v>
      </c>
      <c r="D78" s="7">
        <f t="shared" si="4"/>
        <v>-1.6000000000000014</v>
      </c>
      <c r="E78" s="7">
        <f t="shared" si="3"/>
        <v>54.224999999999994</v>
      </c>
    </row>
    <row r="79" spans="2:5" x14ac:dyDescent="0.25">
      <c r="B79" s="2">
        <v>42979</v>
      </c>
      <c r="C79" s="7">
        <v>54.3</v>
      </c>
      <c r="D79" s="7">
        <f t="shared" si="4"/>
        <v>1.8999999999999986</v>
      </c>
      <c r="E79" s="7">
        <f t="shared" si="3"/>
        <v>54.391666666666659</v>
      </c>
    </row>
    <row r="80" spans="2:5" x14ac:dyDescent="0.25">
      <c r="B80" s="2">
        <v>43009</v>
      </c>
      <c r="C80" s="7">
        <v>55.8</v>
      </c>
      <c r="D80" s="7">
        <f t="shared" si="4"/>
        <v>1.5</v>
      </c>
      <c r="E80" s="7">
        <f t="shared" si="3"/>
        <v>54.599999999999987</v>
      </c>
    </row>
    <row r="81" spans="2:5" x14ac:dyDescent="0.25">
      <c r="B81" s="2">
        <v>43040</v>
      </c>
      <c r="C81" s="7">
        <v>56.1</v>
      </c>
      <c r="D81" s="7">
        <f t="shared" si="4"/>
        <v>0.30000000000000426</v>
      </c>
      <c r="E81" s="7">
        <f t="shared" si="3"/>
        <v>54.733333333333327</v>
      </c>
    </row>
    <row r="82" spans="2:5" x14ac:dyDescent="0.25">
      <c r="B82" s="2">
        <v>43070</v>
      </c>
      <c r="C82" s="7">
        <v>55.8</v>
      </c>
      <c r="D82" s="7">
        <f t="shared" si="4"/>
        <v>-0.30000000000000426</v>
      </c>
      <c r="E82" s="7">
        <f t="shared" si="3"/>
        <v>54.774999999999999</v>
      </c>
    </row>
    <row r="83" spans="2:5" x14ac:dyDescent="0.25">
      <c r="B83" s="2">
        <v>43101</v>
      </c>
      <c r="C83" s="7">
        <v>55.2</v>
      </c>
      <c r="D83" s="7">
        <f t="shared" si="4"/>
        <v>-0.59999999999999432</v>
      </c>
      <c r="E83" s="7">
        <f t="shared" si="3"/>
        <v>54.741666666666667</v>
      </c>
    </row>
    <row r="84" spans="2:5" x14ac:dyDescent="0.25">
      <c r="B84" s="2">
        <v>43132</v>
      </c>
      <c r="C84" s="7">
        <v>56</v>
      </c>
      <c r="D84" s="7">
        <f t="shared" si="4"/>
        <v>0.79999999999999716</v>
      </c>
      <c r="E84" s="7">
        <f t="shared" si="3"/>
        <v>54.841666666666669</v>
      </c>
    </row>
    <row r="85" spans="2:5" x14ac:dyDescent="0.25">
      <c r="B85" s="2">
        <v>43160</v>
      </c>
      <c r="C85" s="7">
        <v>54.8</v>
      </c>
      <c r="D85" s="7">
        <f t="shared" si="4"/>
        <v>-1.2000000000000028</v>
      </c>
      <c r="E85" s="7">
        <f t="shared" si="3"/>
        <v>54.916666666666664</v>
      </c>
    </row>
    <row r="86" spans="2:5" x14ac:dyDescent="0.25">
      <c r="B86" s="2">
        <v>43191</v>
      </c>
      <c r="C86" s="7">
        <v>54.4</v>
      </c>
      <c r="D86" s="7">
        <f t="shared" si="4"/>
        <v>-0.39999999999999858</v>
      </c>
      <c r="E86" s="7">
        <f t="shared" si="3"/>
        <v>54.908333333333331</v>
      </c>
    </row>
    <row r="87" spans="2:5" x14ac:dyDescent="0.25">
      <c r="B87" s="2">
        <v>43221</v>
      </c>
      <c r="C87" s="7">
        <v>53.4</v>
      </c>
      <c r="D87" s="7">
        <f t="shared" si="4"/>
        <v>-1</v>
      </c>
      <c r="E87" s="7">
        <f t="shared" si="3"/>
        <v>54.741666666666667</v>
      </c>
    </row>
    <row r="88" spans="2:5" x14ac:dyDescent="0.25">
      <c r="B88" s="2">
        <v>43252</v>
      </c>
      <c r="C88" s="7">
        <v>53.4</v>
      </c>
      <c r="D88" s="7">
        <f t="shared" si="4"/>
        <v>0</v>
      </c>
      <c r="E88" s="7">
        <f t="shared" si="3"/>
        <v>54.633333333333333</v>
      </c>
    </row>
    <row r="89" spans="2:5" x14ac:dyDescent="0.25">
      <c r="B89" s="2">
        <v>43282</v>
      </c>
      <c r="C89" s="7">
        <v>52.9</v>
      </c>
      <c r="D89" s="7">
        <f t="shared" si="4"/>
        <v>-0.5</v>
      </c>
      <c r="E89" s="7">
        <f t="shared" si="3"/>
        <v>54.541666666666657</v>
      </c>
    </row>
    <row r="90" spans="2:5" x14ac:dyDescent="0.25">
      <c r="B90" s="2">
        <v>43313</v>
      </c>
      <c r="C90" s="7">
        <v>53</v>
      </c>
      <c r="D90" s="7">
        <f t="shared" si="4"/>
        <v>0.10000000000000142</v>
      </c>
      <c r="E90" s="7">
        <f t="shared" si="3"/>
        <v>54.591666666666661</v>
      </c>
    </row>
    <row r="91" spans="2:5" x14ac:dyDescent="0.25">
      <c r="B91" s="2">
        <v>43344</v>
      </c>
      <c r="C91" s="7">
        <v>51.4</v>
      </c>
      <c r="D91" s="7">
        <f t="shared" si="4"/>
        <v>-1.6000000000000014</v>
      </c>
      <c r="E91" s="7">
        <f t="shared" si="3"/>
        <v>54.349999999999994</v>
      </c>
    </row>
    <row r="92" spans="2:5" x14ac:dyDescent="0.25">
      <c r="B92" s="2">
        <v>43374</v>
      </c>
      <c r="C92" s="7">
        <v>51.8</v>
      </c>
      <c r="D92" s="7">
        <f t="shared" si="4"/>
        <v>0.39999999999999858</v>
      </c>
      <c r="E92" s="7">
        <f t="shared" si="3"/>
        <v>54.016666666666659</v>
      </c>
    </row>
    <row r="93" spans="2:5" x14ac:dyDescent="0.25">
      <c r="B93" s="2">
        <v>43405</v>
      </c>
      <c r="C93" s="7">
        <v>52.6</v>
      </c>
      <c r="D93" s="7">
        <f t="shared" si="4"/>
        <v>0.80000000000000426</v>
      </c>
      <c r="E93" s="7">
        <f t="shared" si="3"/>
        <v>53.724999999999994</v>
      </c>
    </row>
    <row r="94" spans="2:5" x14ac:dyDescent="0.25">
      <c r="B94" s="2">
        <v>43435</v>
      </c>
      <c r="C94" s="7">
        <v>51.1</v>
      </c>
      <c r="D94" s="7">
        <f t="shared" si="4"/>
        <v>-1.5</v>
      </c>
      <c r="E94" s="7">
        <f t="shared" si="3"/>
        <v>53.333333333333336</v>
      </c>
    </row>
    <row r="95" spans="2:5" x14ac:dyDescent="0.25">
      <c r="B95" s="2">
        <v>43466</v>
      </c>
      <c r="C95" s="7">
        <v>52.4</v>
      </c>
      <c r="D95" s="7">
        <f t="shared" si="4"/>
        <v>1.2999999999999972</v>
      </c>
      <c r="E95" s="7">
        <f t="shared" si="3"/>
        <v>53.099999999999994</v>
      </c>
    </row>
    <row r="96" spans="2:5" x14ac:dyDescent="0.25">
      <c r="B96" s="2">
        <v>43497</v>
      </c>
      <c r="C96" s="7">
        <v>49.9</v>
      </c>
      <c r="D96" s="7">
        <f t="shared" si="4"/>
        <v>-2.5</v>
      </c>
      <c r="E96" s="7">
        <f t="shared" si="3"/>
        <v>52.591666666666661</v>
      </c>
    </row>
    <row r="97" spans="2:5" x14ac:dyDescent="0.25">
      <c r="B97" s="2">
        <v>43525</v>
      </c>
      <c r="C97" s="7">
        <v>50.9</v>
      </c>
      <c r="D97" s="7">
        <f t="shared" si="4"/>
        <v>1</v>
      </c>
      <c r="E97" s="7">
        <f t="shared" si="3"/>
        <v>52.266666666666673</v>
      </c>
    </row>
    <row r="98" spans="2:5" x14ac:dyDescent="0.25">
      <c r="B98" s="2">
        <v>43556</v>
      </c>
      <c r="C98" s="7">
        <v>51.8</v>
      </c>
      <c r="D98" s="7">
        <f t="shared" si="4"/>
        <v>0.89999999999999858</v>
      </c>
      <c r="E98" s="7">
        <f t="shared" ref="E98:E105" si="5">IF(ROW(A98)&lt;13,"",AVERAGEIFS($C$2:$C$5000,$B$2:$B$5000,"&gt;"&amp;EDATE(B98,-12),$B$2:$B$5000,"&lt;="&amp;B98))</f>
        <v>52.04999999999999</v>
      </c>
    </row>
    <row r="99" spans="2:5" x14ac:dyDescent="0.25">
      <c r="B99" s="2">
        <v>43586</v>
      </c>
      <c r="C99" s="7">
        <v>50.1</v>
      </c>
      <c r="D99" s="7">
        <f t="shared" si="4"/>
        <v>-1.6999999999999957</v>
      </c>
      <c r="E99" s="7">
        <f t="shared" si="5"/>
        <v>51.774999999999999</v>
      </c>
    </row>
    <row r="100" spans="2:5" x14ac:dyDescent="0.25">
      <c r="B100" s="2">
        <v>43617</v>
      </c>
      <c r="C100" s="7">
        <v>47.9</v>
      </c>
      <c r="D100" s="7">
        <f t="shared" si="4"/>
        <v>-2.2000000000000028</v>
      </c>
      <c r="E100" s="7">
        <f t="shared" si="5"/>
        <v>51.316666666666663</v>
      </c>
    </row>
    <row r="101" spans="2:5" x14ac:dyDescent="0.25">
      <c r="B101" s="2">
        <v>43647</v>
      </c>
      <c r="C101" s="7">
        <v>48.2</v>
      </c>
      <c r="D101" s="7">
        <f t="shared" si="4"/>
        <v>0.30000000000000426</v>
      </c>
      <c r="E101" s="7">
        <f t="shared" si="5"/>
        <v>50.92499999999999</v>
      </c>
    </row>
    <row r="102" spans="2:5" x14ac:dyDescent="0.25">
      <c r="B102" s="2">
        <v>43678</v>
      </c>
      <c r="C102" s="7">
        <v>48.8</v>
      </c>
      <c r="D102" s="7">
        <f t="shared" si="4"/>
        <v>0.59999999999999432</v>
      </c>
      <c r="E102" s="7">
        <f t="shared" si="5"/>
        <v>50.574999999999989</v>
      </c>
    </row>
    <row r="103" spans="2:5" x14ac:dyDescent="0.25">
      <c r="B103" s="2">
        <v>43709</v>
      </c>
      <c r="C103" s="7">
        <v>47.7</v>
      </c>
      <c r="D103" s="7">
        <f t="shared" si="4"/>
        <v>-1.0999999999999943</v>
      </c>
      <c r="E103" s="7">
        <f t="shared" si="5"/>
        <v>50.266666666666673</v>
      </c>
    </row>
    <row r="104" spans="2:5" x14ac:dyDescent="0.25">
      <c r="B104" s="2">
        <v>43739</v>
      </c>
      <c r="C104" s="7">
        <v>46.8</v>
      </c>
      <c r="D104" s="7">
        <f t="shared" si="4"/>
        <v>-0.90000000000000568</v>
      </c>
      <c r="E104" s="7">
        <f t="shared" si="5"/>
        <v>49.849999999999994</v>
      </c>
    </row>
    <row r="105" spans="2:5" x14ac:dyDescent="0.25">
      <c r="B105" s="2">
        <v>43770</v>
      </c>
      <c r="C105" s="7">
        <v>47.5</v>
      </c>
      <c r="D105" s="7">
        <f t="shared" si="4"/>
        <v>0.70000000000000284</v>
      </c>
      <c r="E105" s="7">
        <f t="shared" si="5"/>
        <v>49.425000000000004</v>
      </c>
    </row>
    <row r="106" spans="2:5" x14ac:dyDescent="0.25">
      <c r="B106" s="2">
        <v>43800</v>
      </c>
      <c r="C106" s="7">
        <v>47.4</v>
      </c>
      <c r="D106" s="7">
        <f>C106-C105</f>
        <v>-0.10000000000000142</v>
      </c>
      <c r="E106" s="7">
        <f>IF(ROW(A106)&lt;13,"",AVERAGEIFS($C$2:$C$5000,$B$2:$B$5000,"&gt;"&amp;EDATE(B106,-12),$B$2:$B$5000,"&lt;="&amp;B106))</f>
        <v>49.116666666666667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57F58-61B9-4E17-B2B9-4AB9193FFF31}">
  <sheetPr codeName="Sheet43"/>
  <dimension ref="A1:G56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42125</v>
      </c>
      <c r="C2" s="7">
        <v>67.3</v>
      </c>
      <c r="E2" s="7" t="str">
        <f t="shared" ref="E2:E33" si="0">IF(ROW(A2)&lt;13,"",AVERAGEIFS($C$2:$C$5000,$B$2:$B$5000,"&gt;"&amp;EDATE(B2,-12),$B$2:$B$5000,"&lt;="&amp;B2))</f>
        <v/>
      </c>
      <c r="F2" s="13">
        <f>INDEX(SriLanka[% Change],ROWS(SriLanka[% Change]),1)</f>
        <v>-1.6000000000000014</v>
      </c>
      <c r="G2" s="44">
        <f>INDEX(SriLanka[12 Mth Rolling Avg.],ROWS(SriLanka[12 Mth Rolling Avg.]),1)</f>
        <v>54.31666666666667</v>
      </c>
    </row>
    <row r="3" spans="1:7" x14ac:dyDescent="0.25">
      <c r="A3" t="s">
        <v>43</v>
      </c>
      <c r="B3" s="2">
        <v>42156</v>
      </c>
      <c r="C3" s="7">
        <v>57.5</v>
      </c>
      <c r="D3" s="7">
        <f>C3-C2</f>
        <v>-9.7999999999999972</v>
      </c>
      <c r="E3" s="7" t="str">
        <f t="shared" si="0"/>
        <v/>
      </c>
    </row>
    <row r="4" spans="1:7" x14ac:dyDescent="0.25">
      <c r="A4" t="s">
        <v>43</v>
      </c>
      <c r="B4" s="2">
        <v>42186</v>
      </c>
      <c r="C4" s="7">
        <v>55.5</v>
      </c>
      <c r="D4" s="7">
        <f t="shared" ref="D4:D56" si="1">C4-C3</f>
        <v>-2</v>
      </c>
      <c r="E4" s="7" t="str">
        <f t="shared" si="0"/>
        <v/>
      </c>
    </row>
    <row r="5" spans="1:7" x14ac:dyDescent="0.25">
      <c r="A5" t="s">
        <v>43</v>
      </c>
      <c r="B5" s="2">
        <v>42217</v>
      </c>
      <c r="C5" s="7">
        <v>56.5</v>
      </c>
      <c r="D5" s="7">
        <f t="shared" si="1"/>
        <v>1</v>
      </c>
      <c r="E5" s="7" t="str">
        <f t="shared" si="0"/>
        <v/>
      </c>
    </row>
    <row r="6" spans="1:7" x14ac:dyDescent="0.25">
      <c r="A6" t="s">
        <v>43</v>
      </c>
      <c r="B6" s="2">
        <v>42248</v>
      </c>
      <c r="C6" s="7">
        <v>53.2</v>
      </c>
      <c r="D6" s="7">
        <f t="shared" si="1"/>
        <v>-3.2999999999999972</v>
      </c>
      <c r="E6" s="7" t="str">
        <f t="shared" si="0"/>
        <v/>
      </c>
    </row>
    <row r="7" spans="1:7" x14ac:dyDescent="0.25">
      <c r="A7" t="s">
        <v>43</v>
      </c>
      <c r="B7" s="2">
        <v>42278</v>
      </c>
      <c r="C7" s="7">
        <v>57.8</v>
      </c>
      <c r="D7" s="7">
        <f t="shared" si="1"/>
        <v>4.5999999999999943</v>
      </c>
      <c r="E7" s="7" t="str">
        <f t="shared" si="0"/>
        <v/>
      </c>
    </row>
    <row r="8" spans="1:7" x14ac:dyDescent="0.25">
      <c r="A8" t="s">
        <v>43</v>
      </c>
      <c r="B8" s="2">
        <v>44154</v>
      </c>
      <c r="C8" s="7">
        <v>56</v>
      </c>
      <c r="D8" s="7">
        <f t="shared" si="1"/>
        <v>-1.7999999999999972</v>
      </c>
      <c r="E8" s="7" t="str">
        <f t="shared" si="0"/>
        <v/>
      </c>
    </row>
    <row r="9" spans="1:7" x14ac:dyDescent="0.25">
      <c r="B9" s="2">
        <v>42339</v>
      </c>
      <c r="C9" s="7">
        <v>57.9</v>
      </c>
      <c r="D9" s="7">
        <f t="shared" si="1"/>
        <v>1.8999999999999986</v>
      </c>
      <c r="E9" s="7" t="str">
        <f t="shared" si="0"/>
        <v/>
      </c>
    </row>
    <row r="10" spans="1:7" x14ac:dyDescent="0.25">
      <c r="B10" s="2">
        <v>42370</v>
      </c>
      <c r="C10" s="7">
        <v>51.9</v>
      </c>
      <c r="D10" s="7">
        <f t="shared" si="1"/>
        <v>-6</v>
      </c>
      <c r="E10" s="7" t="str">
        <f t="shared" si="0"/>
        <v/>
      </c>
    </row>
    <row r="11" spans="1:7" x14ac:dyDescent="0.25">
      <c r="B11" s="2">
        <v>42401</v>
      </c>
      <c r="C11" s="7">
        <v>55.3</v>
      </c>
      <c r="D11" s="7">
        <f t="shared" si="1"/>
        <v>3.3999999999999986</v>
      </c>
      <c r="E11" s="7" t="str">
        <f t="shared" si="0"/>
        <v/>
      </c>
    </row>
    <row r="12" spans="1:7" x14ac:dyDescent="0.25">
      <c r="B12" s="2">
        <v>42430</v>
      </c>
      <c r="C12" s="7">
        <v>60.7</v>
      </c>
      <c r="D12" s="7">
        <f t="shared" si="1"/>
        <v>5.4000000000000057</v>
      </c>
      <c r="E12" s="7" t="str">
        <f t="shared" si="0"/>
        <v/>
      </c>
    </row>
    <row r="13" spans="1:7" x14ac:dyDescent="0.25">
      <c r="B13" s="2">
        <v>42461</v>
      </c>
      <c r="C13" s="7">
        <v>41.6</v>
      </c>
      <c r="D13" s="7">
        <f t="shared" si="1"/>
        <v>-19.100000000000001</v>
      </c>
      <c r="E13" s="7">
        <f t="shared" si="0"/>
        <v>55.927272727272729</v>
      </c>
    </row>
    <row r="14" spans="1:7" x14ac:dyDescent="0.25">
      <c r="B14" s="2">
        <v>42491</v>
      </c>
      <c r="C14" s="7">
        <v>47.9</v>
      </c>
      <c r="D14" s="7">
        <f t="shared" si="1"/>
        <v>6.2999999999999972</v>
      </c>
      <c r="E14" s="7">
        <f t="shared" si="0"/>
        <v>54.163636363636357</v>
      </c>
    </row>
    <row r="15" spans="1:7" x14ac:dyDescent="0.25">
      <c r="B15" s="2">
        <v>42522</v>
      </c>
      <c r="C15" s="7">
        <v>55.1</v>
      </c>
      <c r="D15" s="7">
        <f t="shared" si="1"/>
        <v>7.2000000000000028</v>
      </c>
      <c r="E15" s="7">
        <f t="shared" si="0"/>
        <v>53.945454545454545</v>
      </c>
    </row>
    <row r="16" spans="1:7" x14ac:dyDescent="0.25">
      <c r="B16" s="2">
        <v>42552</v>
      </c>
      <c r="C16" s="7">
        <v>50.6</v>
      </c>
      <c r="D16" s="7">
        <f t="shared" si="1"/>
        <v>-4.5</v>
      </c>
      <c r="E16" s="7">
        <f t="shared" si="0"/>
        <v>53.5</v>
      </c>
    </row>
    <row r="17" spans="2:5" x14ac:dyDescent="0.25">
      <c r="B17" s="2">
        <v>42583</v>
      </c>
      <c r="C17" s="7">
        <v>53.5</v>
      </c>
      <c r="D17" s="7">
        <f t="shared" si="1"/>
        <v>2.8999999999999986</v>
      </c>
      <c r="E17" s="7">
        <f t="shared" si="0"/>
        <v>53.227272727272727</v>
      </c>
    </row>
    <row r="18" spans="2:5" x14ac:dyDescent="0.25">
      <c r="B18" s="2">
        <v>42614</v>
      </c>
      <c r="C18" s="7">
        <v>57.7</v>
      </c>
      <c r="D18" s="7">
        <f t="shared" si="1"/>
        <v>4.2000000000000028</v>
      </c>
      <c r="E18" s="7">
        <f t="shared" si="0"/>
        <v>53.636363636363633</v>
      </c>
    </row>
    <row r="19" spans="2:5" x14ac:dyDescent="0.25">
      <c r="B19" s="2">
        <v>42644</v>
      </c>
      <c r="C19" s="7">
        <v>56.5</v>
      </c>
      <c r="D19" s="7">
        <f t="shared" si="1"/>
        <v>-1.2000000000000028</v>
      </c>
      <c r="E19" s="7">
        <f t="shared" si="0"/>
        <v>53.518181818181823</v>
      </c>
    </row>
    <row r="20" spans="2:5" x14ac:dyDescent="0.25">
      <c r="B20" s="2">
        <v>42675</v>
      </c>
      <c r="C20" s="7">
        <v>58.4</v>
      </c>
      <c r="D20" s="7">
        <f t="shared" si="1"/>
        <v>1.8999999999999986</v>
      </c>
      <c r="E20" s="7">
        <f t="shared" si="0"/>
        <v>53.925000000000004</v>
      </c>
    </row>
    <row r="21" spans="2:5" x14ac:dyDescent="0.25">
      <c r="B21" s="2">
        <v>42705</v>
      </c>
      <c r="C21" s="7">
        <v>58.3</v>
      </c>
      <c r="D21" s="7">
        <f t="shared" si="1"/>
        <v>-0.10000000000000142</v>
      </c>
      <c r="E21" s="7">
        <f t="shared" si="0"/>
        <v>53.958333333333321</v>
      </c>
    </row>
    <row r="22" spans="2:5" x14ac:dyDescent="0.25">
      <c r="B22" s="2">
        <v>42736</v>
      </c>
      <c r="C22" s="7">
        <v>56.2</v>
      </c>
      <c r="D22" s="7">
        <f t="shared" si="1"/>
        <v>-2.0999999999999943</v>
      </c>
      <c r="E22" s="7">
        <f t="shared" si="0"/>
        <v>54.31666666666667</v>
      </c>
    </row>
    <row r="23" spans="2:5" x14ac:dyDescent="0.25">
      <c r="B23" s="2">
        <v>42767</v>
      </c>
      <c r="C23" s="7">
        <v>57.1</v>
      </c>
      <c r="D23" s="7">
        <f t="shared" si="1"/>
        <v>0.89999999999999858</v>
      </c>
      <c r="E23" s="7">
        <f t="shared" si="0"/>
        <v>54.466666666666669</v>
      </c>
    </row>
    <row r="24" spans="2:5" x14ac:dyDescent="0.25">
      <c r="B24" s="2">
        <v>42795</v>
      </c>
      <c r="C24" s="7">
        <v>66.5</v>
      </c>
      <c r="D24" s="7">
        <f t="shared" si="1"/>
        <v>9.3999999999999986</v>
      </c>
      <c r="E24" s="7">
        <f t="shared" si="0"/>
        <v>54.949999999999996</v>
      </c>
    </row>
    <row r="25" spans="2:5" x14ac:dyDescent="0.25">
      <c r="B25" s="2">
        <v>42826</v>
      </c>
      <c r="C25" s="7">
        <v>41.8</v>
      </c>
      <c r="D25" s="7">
        <f t="shared" si="1"/>
        <v>-24.700000000000003</v>
      </c>
      <c r="E25" s="7">
        <f t="shared" si="0"/>
        <v>54.966666666666661</v>
      </c>
    </row>
    <row r="26" spans="2:5" x14ac:dyDescent="0.25">
      <c r="B26" s="2">
        <v>42856</v>
      </c>
      <c r="C26" s="7">
        <v>57.9</v>
      </c>
      <c r="D26" s="7">
        <f t="shared" si="1"/>
        <v>16.100000000000001</v>
      </c>
      <c r="E26" s="7">
        <f t="shared" si="0"/>
        <v>55.79999999999999</v>
      </c>
    </row>
    <row r="27" spans="2:5" x14ac:dyDescent="0.25">
      <c r="B27" s="2">
        <v>42887</v>
      </c>
      <c r="C27" s="7">
        <v>56.1</v>
      </c>
      <c r="D27" s="7">
        <f t="shared" si="1"/>
        <v>-1.7999999999999972</v>
      </c>
      <c r="E27" s="7">
        <f t="shared" si="0"/>
        <v>55.883333333333326</v>
      </c>
    </row>
    <row r="28" spans="2:5" x14ac:dyDescent="0.25">
      <c r="B28" s="2">
        <v>42917</v>
      </c>
      <c r="C28" s="7">
        <v>54.3</v>
      </c>
      <c r="D28" s="7">
        <f t="shared" si="1"/>
        <v>-1.8000000000000043</v>
      </c>
      <c r="E28" s="7">
        <f t="shared" si="0"/>
        <v>56.191666666666663</v>
      </c>
    </row>
    <row r="29" spans="2:5" x14ac:dyDescent="0.25">
      <c r="B29" s="2">
        <v>42948</v>
      </c>
      <c r="C29" s="7">
        <v>54.4</v>
      </c>
      <c r="D29" s="7">
        <f t="shared" si="1"/>
        <v>0.10000000000000142</v>
      </c>
      <c r="E29" s="7">
        <f t="shared" si="0"/>
        <v>56.266666666666659</v>
      </c>
    </row>
    <row r="30" spans="2:5" x14ac:dyDescent="0.25">
      <c r="B30" s="2">
        <v>42979</v>
      </c>
      <c r="C30" s="7">
        <v>59</v>
      </c>
      <c r="D30" s="7">
        <f t="shared" si="1"/>
        <v>4.6000000000000014</v>
      </c>
      <c r="E30" s="7">
        <f t="shared" si="0"/>
        <v>56.375</v>
      </c>
    </row>
    <row r="31" spans="2:5" x14ac:dyDescent="0.25">
      <c r="B31" s="2">
        <v>43009</v>
      </c>
      <c r="C31" s="7">
        <v>54.8</v>
      </c>
      <c r="D31" s="7">
        <f t="shared" si="1"/>
        <v>-4.2000000000000028</v>
      </c>
      <c r="E31" s="7">
        <f t="shared" si="0"/>
        <v>56.233333333333327</v>
      </c>
    </row>
    <row r="32" spans="2:5" x14ac:dyDescent="0.25">
      <c r="B32" s="2">
        <v>43040</v>
      </c>
      <c r="C32" s="7">
        <v>58.8</v>
      </c>
      <c r="D32" s="7">
        <f t="shared" si="1"/>
        <v>4</v>
      </c>
      <c r="E32" s="7">
        <f t="shared" si="0"/>
        <v>56.266666666666652</v>
      </c>
    </row>
    <row r="33" spans="2:5" x14ac:dyDescent="0.25">
      <c r="B33" s="2">
        <v>43070</v>
      </c>
      <c r="C33" s="7">
        <v>59.1</v>
      </c>
      <c r="D33" s="7">
        <f t="shared" si="1"/>
        <v>0.30000000000000426</v>
      </c>
      <c r="E33" s="7">
        <f t="shared" si="0"/>
        <v>56.333333333333336</v>
      </c>
    </row>
    <row r="34" spans="2:5" x14ac:dyDescent="0.25">
      <c r="B34" s="2">
        <v>43101</v>
      </c>
      <c r="C34" s="7">
        <v>51.7</v>
      </c>
      <c r="D34" s="7">
        <f t="shared" si="1"/>
        <v>-7.3999999999999986</v>
      </c>
      <c r="E34" s="7">
        <f t="shared" ref="E34:E56" si="2">IF(ROW(A34)&lt;13,"",AVERAGEIFS($C$2:$C$5000,$B$2:$B$5000,"&gt;"&amp;EDATE(B34,-12),$B$2:$B$5000,"&lt;="&amp;B34))</f>
        <v>55.958333333333336</v>
      </c>
    </row>
    <row r="35" spans="2:5" x14ac:dyDescent="0.25">
      <c r="B35" s="2">
        <v>43132</v>
      </c>
      <c r="C35" s="7">
        <v>55.6</v>
      </c>
      <c r="D35" s="7">
        <f t="shared" si="1"/>
        <v>3.8999999999999986</v>
      </c>
      <c r="E35" s="7">
        <f t="shared" si="2"/>
        <v>55.833333333333336</v>
      </c>
    </row>
    <row r="36" spans="2:5" x14ac:dyDescent="0.25">
      <c r="B36" s="2">
        <v>43160</v>
      </c>
      <c r="C36" s="7">
        <v>65.599999999999994</v>
      </c>
      <c r="D36" s="7">
        <f t="shared" si="1"/>
        <v>9.9999999999999929</v>
      </c>
      <c r="E36" s="7">
        <f t="shared" si="2"/>
        <v>55.758333333333333</v>
      </c>
    </row>
    <row r="37" spans="2:5" x14ac:dyDescent="0.25">
      <c r="B37" s="2">
        <v>43191</v>
      </c>
      <c r="C37" s="7">
        <v>45.5</v>
      </c>
      <c r="D37" s="7">
        <f t="shared" si="1"/>
        <v>-20.099999999999994</v>
      </c>
      <c r="E37" s="7">
        <f t="shared" si="2"/>
        <v>56.06666666666667</v>
      </c>
    </row>
    <row r="38" spans="2:5" x14ac:dyDescent="0.25">
      <c r="B38" s="2">
        <v>43221</v>
      </c>
      <c r="C38" s="7">
        <v>60.6</v>
      </c>
      <c r="D38" s="7">
        <f t="shared" si="1"/>
        <v>15.100000000000001</v>
      </c>
      <c r="E38" s="7">
        <f t="shared" si="2"/>
        <v>56.291666666666679</v>
      </c>
    </row>
    <row r="39" spans="2:5" x14ac:dyDescent="0.25">
      <c r="B39" s="2">
        <v>43252</v>
      </c>
      <c r="C39" s="7">
        <v>57.6</v>
      </c>
      <c r="D39" s="7">
        <f t="shared" si="1"/>
        <v>-3</v>
      </c>
      <c r="E39" s="7">
        <f t="shared" si="2"/>
        <v>56.416666666666679</v>
      </c>
    </row>
    <row r="40" spans="2:5" x14ac:dyDescent="0.25">
      <c r="B40" s="2">
        <v>43282</v>
      </c>
      <c r="C40" s="7">
        <v>57.2</v>
      </c>
      <c r="D40" s="7">
        <f t="shared" si="1"/>
        <v>-0.39999999999999858</v>
      </c>
      <c r="E40" s="7">
        <f t="shared" si="2"/>
        <v>56.658333333333339</v>
      </c>
    </row>
    <row r="41" spans="2:5" x14ac:dyDescent="0.25">
      <c r="B41" s="2">
        <v>43313</v>
      </c>
      <c r="C41" s="7">
        <v>58.2</v>
      </c>
      <c r="D41" s="7">
        <f t="shared" si="1"/>
        <v>1</v>
      </c>
      <c r="E41" s="7">
        <f t="shared" si="2"/>
        <v>56.975000000000016</v>
      </c>
    </row>
    <row r="42" spans="2:5" x14ac:dyDescent="0.25">
      <c r="B42" s="2">
        <v>43344</v>
      </c>
      <c r="C42" s="7">
        <v>54.1</v>
      </c>
      <c r="D42" s="7">
        <f t="shared" si="1"/>
        <v>-4.1000000000000014</v>
      </c>
      <c r="E42" s="7">
        <f t="shared" si="2"/>
        <v>56.566666666666684</v>
      </c>
    </row>
    <row r="43" spans="2:5" x14ac:dyDescent="0.25">
      <c r="B43" s="2">
        <v>43374</v>
      </c>
      <c r="C43" s="7">
        <v>58.2</v>
      </c>
      <c r="D43" s="7">
        <f t="shared" si="1"/>
        <v>4.1000000000000014</v>
      </c>
      <c r="E43" s="7">
        <f t="shared" si="2"/>
        <v>56.850000000000016</v>
      </c>
    </row>
    <row r="44" spans="2:5" x14ac:dyDescent="0.25">
      <c r="B44" s="2">
        <v>43405</v>
      </c>
      <c r="C44" s="7">
        <v>54.3</v>
      </c>
      <c r="D44" s="7">
        <f t="shared" si="1"/>
        <v>-3.9000000000000057</v>
      </c>
      <c r="E44" s="7">
        <f t="shared" si="2"/>
        <v>56.475000000000001</v>
      </c>
    </row>
    <row r="45" spans="2:5" x14ac:dyDescent="0.25">
      <c r="B45" s="2">
        <v>43435</v>
      </c>
      <c r="C45" s="7">
        <v>53.7</v>
      </c>
      <c r="D45" s="7">
        <f t="shared" si="1"/>
        <v>-0.59999999999999432</v>
      </c>
      <c r="E45" s="7">
        <f t="shared" si="2"/>
        <v>56.025000000000006</v>
      </c>
    </row>
    <row r="46" spans="2:5" x14ac:dyDescent="0.25">
      <c r="B46" s="2">
        <v>43466</v>
      </c>
      <c r="C46" s="7">
        <v>54.4</v>
      </c>
      <c r="D46" s="7">
        <f t="shared" si="1"/>
        <v>0.69999999999999574</v>
      </c>
      <c r="E46" s="7">
        <f t="shared" si="2"/>
        <v>56.25</v>
      </c>
    </row>
    <row r="47" spans="2:5" x14ac:dyDescent="0.25">
      <c r="B47" s="2">
        <v>43497</v>
      </c>
      <c r="C47" s="7">
        <v>50.6</v>
      </c>
      <c r="D47" s="7">
        <f t="shared" si="1"/>
        <v>-3.7999999999999972</v>
      </c>
      <c r="E47" s="7">
        <f t="shared" si="2"/>
        <v>55.833333333333336</v>
      </c>
    </row>
    <row r="48" spans="2:5" x14ac:dyDescent="0.25">
      <c r="B48" s="2">
        <v>43525</v>
      </c>
      <c r="C48" s="7">
        <v>66.900000000000006</v>
      </c>
      <c r="D48" s="7">
        <f t="shared" si="1"/>
        <v>16.300000000000004</v>
      </c>
      <c r="E48" s="7">
        <f t="shared" si="2"/>
        <v>55.941666666666663</v>
      </c>
    </row>
    <row r="49" spans="2:5" x14ac:dyDescent="0.25">
      <c r="B49" s="2">
        <v>43556</v>
      </c>
      <c r="C49" s="7">
        <v>41</v>
      </c>
      <c r="D49" s="7">
        <f t="shared" si="1"/>
        <v>-25.900000000000006</v>
      </c>
      <c r="E49" s="7">
        <f t="shared" si="2"/>
        <v>55.566666666666663</v>
      </c>
    </row>
    <row r="50" spans="2:5" x14ac:dyDescent="0.25">
      <c r="B50" s="2">
        <v>43586</v>
      </c>
      <c r="C50" s="7">
        <v>50.7</v>
      </c>
      <c r="D50" s="7">
        <f t="shared" si="1"/>
        <v>9.7000000000000028</v>
      </c>
      <c r="E50" s="7">
        <f t="shared" si="2"/>
        <v>54.741666666666674</v>
      </c>
    </row>
    <row r="51" spans="2:5" x14ac:dyDescent="0.25">
      <c r="B51" s="2">
        <v>43617</v>
      </c>
      <c r="C51" s="7">
        <v>53.9</v>
      </c>
      <c r="D51" s="7">
        <f t="shared" si="1"/>
        <v>3.1999999999999957</v>
      </c>
      <c r="E51" s="7">
        <f t="shared" si="2"/>
        <v>54.433333333333337</v>
      </c>
    </row>
    <row r="52" spans="2:5" x14ac:dyDescent="0.25">
      <c r="B52" s="2">
        <v>43647</v>
      </c>
      <c r="C52" s="7">
        <v>55.7</v>
      </c>
      <c r="D52" s="7">
        <f t="shared" si="1"/>
        <v>1.8000000000000043</v>
      </c>
      <c r="E52" s="7">
        <f t="shared" si="2"/>
        <v>54.308333333333337</v>
      </c>
    </row>
    <row r="53" spans="2:5" x14ac:dyDescent="0.25">
      <c r="B53" s="2">
        <v>43678</v>
      </c>
      <c r="C53" s="7">
        <v>56.6</v>
      </c>
      <c r="D53" s="7">
        <f t="shared" si="1"/>
        <v>0.89999999999999858</v>
      </c>
      <c r="E53" s="7">
        <f t="shared" si="2"/>
        <v>54.175000000000011</v>
      </c>
    </row>
    <row r="54" spans="2:5" x14ac:dyDescent="0.25">
      <c r="B54" s="2">
        <v>43709</v>
      </c>
      <c r="C54" s="7">
        <v>54.7</v>
      </c>
      <c r="D54" s="7">
        <f t="shared" si="1"/>
        <v>-1.8999999999999986</v>
      </c>
      <c r="E54" s="7">
        <f t="shared" si="2"/>
        <v>54.225000000000001</v>
      </c>
    </row>
    <row r="55" spans="2:5" x14ac:dyDescent="0.25">
      <c r="B55" s="2">
        <v>43739</v>
      </c>
      <c r="C55" s="7">
        <v>57.6</v>
      </c>
      <c r="D55" s="7">
        <f t="shared" si="1"/>
        <v>2.8999999999999986</v>
      </c>
      <c r="E55" s="7">
        <f t="shared" si="2"/>
        <v>54.175000000000004</v>
      </c>
    </row>
    <row r="56" spans="2:5" x14ac:dyDescent="0.25">
      <c r="B56" s="2">
        <v>43770</v>
      </c>
      <c r="C56" s="7">
        <v>56</v>
      </c>
      <c r="D56" s="7">
        <f t="shared" si="1"/>
        <v>-1.6000000000000014</v>
      </c>
      <c r="E56" s="7">
        <f t="shared" si="2"/>
        <v>54.31666666666667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ED99A-C5A6-4624-84E1-BDCFA6C5AC93}">
  <sheetPr codeName="Sheet44"/>
  <dimension ref="A1:G303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34639</v>
      </c>
      <c r="C2" s="7">
        <v>70.400000000000006</v>
      </c>
      <c r="E2" s="7" t="str">
        <f t="shared" ref="E2:E65" si="0">IF(ROW(A2)&lt;13,"",AVERAGEIFS($C$2:$C$5000,$B$2:$B$5000,"&gt;"&amp;EDATE(B2,-12),$B$2:$B$5000,"&lt;="&amp;B2))</f>
        <v/>
      </c>
      <c r="F2" s="13">
        <f>INDEX(Sweden[% Change],ROWS(Sweden[% Change]),1)</f>
        <v>1.7000000000000028</v>
      </c>
      <c r="G2" s="44">
        <f>INDEX(Sweden[12 Mth Rolling Avg.],ROWS(Sweden[12 Mth Rolling Avg.]),1)</f>
        <v>50.025000000000006</v>
      </c>
    </row>
    <row r="3" spans="1:7" x14ac:dyDescent="0.25">
      <c r="A3" t="s">
        <v>44</v>
      </c>
      <c r="B3" s="2">
        <v>34669</v>
      </c>
      <c r="C3" s="7">
        <v>67.099999999999994</v>
      </c>
      <c r="D3" s="7">
        <f>C3-C2</f>
        <v>-3.3000000000000114</v>
      </c>
      <c r="E3" s="7" t="str">
        <f t="shared" si="0"/>
        <v/>
      </c>
    </row>
    <row r="4" spans="1:7" x14ac:dyDescent="0.25">
      <c r="A4" t="s">
        <v>44</v>
      </c>
      <c r="B4" s="2">
        <v>34700</v>
      </c>
      <c r="C4" s="7">
        <v>64.2</v>
      </c>
      <c r="D4" s="7">
        <f t="shared" ref="D4:D67" si="1">C4-C3</f>
        <v>-2.8999999999999915</v>
      </c>
      <c r="E4" s="7" t="str">
        <f t="shared" si="0"/>
        <v/>
      </c>
    </row>
    <row r="5" spans="1:7" x14ac:dyDescent="0.25">
      <c r="A5" t="s">
        <v>44</v>
      </c>
      <c r="B5" s="2">
        <v>34731</v>
      </c>
      <c r="C5" s="7">
        <v>64.8</v>
      </c>
      <c r="D5" s="7">
        <f t="shared" si="1"/>
        <v>0.59999999999999432</v>
      </c>
      <c r="E5" s="7" t="str">
        <f t="shared" si="0"/>
        <v/>
      </c>
    </row>
    <row r="6" spans="1:7" x14ac:dyDescent="0.25">
      <c r="A6" t="s">
        <v>44</v>
      </c>
      <c r="B6" s="2">
        <v>34759</v>
      </c>
      <c r="C6" s="7">
        <v>61.8</v>
      </c>
      <c r="D6" s="7">
        <f t="shared" si="1"/>
        <v>-3</v>
      </c>
      <c r="E6" s="7" t="str">
        <f t="shared" si="0"/>
        <v/>
      </c>
    </row>
    <row r="7" spans="1:7" x14ac:dyDescent="0.25">
      <c r="A7" t="s">
        <v>44</v>
      </c>
      <c r="B7" s="2">
        <v>34790</v>
      </c>
      <c r="C7" s="7">
        <v>60.3</v>
      </c>
      <c r="D7" s="7">
        <f t="shared" si="1"/>
        <v>-1.5</v>
      </c>
      <c r="E7" s="7" t="str">
        <f t="shared" si="0"/>
        <v/>
      </c>
    </row>
    <row r="8" spans="1:7" x14ac:dyDescent="0.25">
      <c r="A8" t="s">
        <v>44</v>
      </c>
      <c r="B8" s="2">
        <v>44154</v>
      </c>
      <c r="C8" s="7">
        <v>45.4</v>
      </c>
      <c r="D8" s="7">
        <f t="shared" si="1"/>
        <v>-14.899999999999999</v>
      </c>
      <c r="E8" s="7" t="str">
        <f t="shared" si="0"/>
        <v/>
      </c>
    </row>
    <row r="9" spans="1:7" x14ac:dyDescent="0.25">
      <c r="B9" s="2">
        <v>34851</v>
      </c>
      <c r="C9" s="7">
        <v>55.1</v>
      </c>
      <c r="D9" s="7">
        <f t="shared" si="1"/>
        <v>9.7000000000000028</v>
      </c>
      <c r="E9" s="7" t="str">
        <f t="shared" si="0"/>
        <v/>
      </c>
    </row>
    <row r="10" spans="1:7" x14ac:dyDescent="0.25">
      <c r="B10" s="2">
        <v>34881</v>
      </c>
      <c r="C10" s="7">
        <v>56.7</v>
      </c>
      <c r="D10" s="7">
        <f t="shared" si="1"/>
        <v>1.6000000000000014</v>
      </c>
      <c r="E10" s="7" t="str">
        <f t="shared" si="0"/>
        <v/>
      </c>
    </row>
    <row r="11" spans="1:7" x14ac:dyDescent="0.25">
      <c r="B11" s="2">
        <v>34912</v>
      </c>
      <c r="C11" s="7">
        <v>53.2</v>
      </c>
      <c r="D11" s="7">
        <f t="shared" si="1"/>
        <v>-3.5</v>
      </c>
      <c r="E11" s="7" t="str">
        <f t="shared" si="0"/>
        <v/>
      </c>
    </row>
    <row r="12" spans="1:7" x14ac:dyDescent="0.25">
      <c r="B12" s="2">
        <v>34943</v>
      </c>
      <c r="C12" s="7">
        <v>53.4</v>
      </c>
      <c r="D12" s="7">
        <f t="shared" si="1"/>
        <v>0.19999999999999574</v>
      </c>
      <c r="E12" s="7" t="str">
        <f t="shared" si="0"/>
        <v/>
      </c>
    </row>
    <row r="13" spans="1:7" x14ac:dyDescent="0.25">
      <c r="B13" s="2">
        <v>34973</v>
      </c>
      <c r="C13" s="7">
        <v>52.4</v>
      </c>
      <c r="D13" s="7">
        <f t="shared" si="1"/>
        <v>-1</v>
      </c>
      <c r="E13" s="7">
        <f t="shared" si="0"/>
        <v>59.945454545454545</v>
      </c>
    </row>
    <row r="14" spans="1:7" x14ac:dyDescent="0.25">
      <c r="B14" s="2">
        <v>35004</v>
      </c>
      <c r="C14" s="7">
        <v>49.3</v>
      </c>
      <c r="D14" s="7">
        <f t="shared" si="1"/>
        <v>-3.1000000000000014</v>
      </c>
      <c r="E14" s="7">
        <f t="shared" si="0"/>
        <v>58.027272727272724</v>
      </c>
    </row>
    <row r="15" spans="1:7" x14ac:dyDescent="0.25">
      <c r="B15" s="2">
        <v>35034</v>
      </c>
      <c r="C15" s="7">
        <v>48.9</v>
      </c>
      <c r="D15" s="7">
        <f t="shared" si="1"/>
        <v>-0.39999999999999858</v>
      </c>
      <c r="E15" s="7">
        <f t="shared" si="0"/>
        <v>56.372727272727268</v>
      </c>
    </row>
    <row r="16" spans="1:7" x14ac:dyDescent="0.25">
      <c r="B16" s="2">
        <v>35065</v>
      </c>
      <c r="C16" s="7">
        <v>46.3</v>
      </c>
      <c r="D16" s="7">
        <f t="shared" si="1"/>
        <v>-2.6000000000000014</v>
      </c>
      <c r="E16" s="7">
        <f t="shared" si="0"/>
        <v>54.745454545454542</v>
      </c>
    </row>
    <row r="17" spans="2:5" x14ac:dyDescent="0.25">
      <c r="B17" s="2">
        <v>35096</v>
      </c>
      <c r="C17" s="7">
        <v>47.5</v>
      </c>
      <c r="D17" s="7">
        <f t="shared" si="1"/>
        <v>1.2000000000000028</v>
      </c>
      <c r="E17" s="7">
        <f t="shared" si="0"/>
        <v>53.172727272727258</v>
      </c>
    </row>
    <row r="18" spans="2:5" x14ac:dyDescent="0.25">
      <c r="B18" s="2">
        <v>35125</v>
      </c>
      <c r="C18" s="7">
        <v>46.9</v>
      </c>
      <c r="D18" s="7">
        <f t="shared" si="1"/>
        <v>-0.60000000000000142</v>
      </c>
      <c r="E18" s="7">
        <f t="shared" si="0"/>
        <v>51.818181818181806</v>
      </c>
    </row>
    <row r="19" spans="2:5" x14ac:dyDescent="0.25">
      <c r="B19" s="2">
        <v>35156</v>
      </c>
      <c r="C19" s="7">
        <v>46.1</v>
      </c>
      <c r="D19" s="7">
        <f t="shared" si="1"/>
        <v>-0.79999999999999716</v>
      </c>
      <c r="E19" s="7">
        <f t="shared" si="0"/>
        <v>50.527272727272724</v>
      </c>
    </row>
    <row r="20" spans="2:5" x14ac:dyDescent="0.25">
      <c r="B20" s="2">
        <v>35186</v>
      </c>
      <c r="C20" s="7">
        <v>46.9</v>
      </c>
      <c r="D20" s="7">
        <f t="shared" si="1"/>
        <v>0.79999999999999716</v>
      </c>
      <c r="E20" s="7">
        <f t="shared" si="0"/>
        <v>50.224999999999994</v>
      </c>
    </row>
    <row r="21" spans="2:5" x14ac:dyDescent="0.25">
      <c r="B21" s="2">
        <v>35217</v>
      </c>
      <c r="C21" s="7">
        <v>48.2</v>
      </c>
      <c r="D21" s="7">
        <f t="shared" si="1"/>
        <v>1.3000000000000043</v>
      </c>
      <c r="E21" s="7">
        <f t="shared" si="0"/>
        <v>49.650000000000006</v>
      </c>
    </row>
    <row r="22" spans="2:5" x14ac:dyDescent="0.25">
      <c r="B22" s="2">
        <v>35247</v>
      </c>
      <c r="C22" s="7">
        <v>53.2</v>
      </c>
      <c r="D22" s="7">
        <f t="shared" si="1"/>
        <v>5</v>
      </c>
      <c r="E22" s="7">
        <f t="shared" si="0"/>
        <v>49.358333333333341</v>
      </c>
    </row>
    <row r="23" spans="2:5" x14ac:dyDescent="0.25">
      <c r="B23" s="2">
        <v>35278</v>
      </c>
      <c r="C23" s="7">
        <v>50.1</v>
      </c>
      <c r="D23" s="7">
        <f t="shared" si="1"/>
        <v>-3.1000000000000014</v>
      </c>
      <c r="E23" s="7">
        <f t="shared" si="0"/>
        <v>49.1</v>
      </c>
    </row>
    <row r="24" spans="2:5" x14ac:dyDescent="0.25">
      <c r="B24" s="2">
        <v>35309</v>
      </c>
      <c r="C24" s="7">
        <v>51.7</v>
      </c>
      <c r="D24" s="7">
        <f t="shared" si="1"/>
        <v>1.6000000000000014</v>
      </c>
      <c r="E24" s="7">
        <f t="shared" si="0"/>
        <v>48.958333333333336</v>
      </c>
    </row>
    <row r="25" spans="2:5" x14ac:dyDescent="0.25">
      <c r="B25" s="2">
        <v>35339</v>
      </c>
      <c r="C25" s="7">
        <v>52.1</v>
      </c>
      <c r="D25" s="7">
        <f t="shared" si="1"/>
        <v>0.39999999999999858</v>
      </c>
      <c r="E25" s="7">
        <f t="shared" si="0"/>
        <v>48.933333333333337</v>
      </c>
    </row>
    <row r="26" spans="2:5" x14ac:dyDescent="0.25">
      <c r="B26" s="2">
        <v>35370</v>
      </c>
      <c r="C26" s="7">
        <v>54.3</v>
      </c>
      <c r="D26" s="7">
        <f t="shared" si="1"/>
        <v>2.1999999999999957</v>
      </c>
      <c r="E26" s="7">
        <f t="shared" si="0"/>
        <v>49.349999999999994</v>
      </c>
    </row>
    <row r="27" spans="2:5" x14ac:dyDescent="0.25">
      <c r="B27" s="2">
        <v>35400</v>
      </c>
      <c r="C27" s="7">
        <v>54.5</v>
      </c>
      <c r="D27" s="7">
        <f t="shared" si="1"/>
        <v>0.20000000000000284</v>
      </c>
      <c r="E27" s="7">
        <f t="shared" si="0"/>
        <v>49.816666666666663</v>
      </c>
    </row>
    <row r="28" spans="2:5" x14ac:dyDescent="0.25">
      <c r="B28" s="2">
        <v>35431</v>
      </c>
      <c r="C28" s="7">
        <v>57</v>
      </c>
      <c r="D28" s="7">
        <f t="shared" si="1"/>
        <v>2.5</v>
      </c>
      <c r="E28" s="7">
        <f t="shared" si="0"/>
        <v>50.708333333333336</v>
      </c>
    </row>
    <row r="29" spans="2:5" x14ac:dyDescent="0.25">
      <c r="B29" s="2">
        <v>35462</v>
      </c>
      <c r="C29" s="7">
        <v>55.7</v>
      </c>
      <c r="D29" s="7">
        <f t="shared" si="1"/>
        <v>-1.2999999999999972</v>
      </c>
      <c r="E29" s="7">
        <f t="shared" si="0"/>
        <v>51.391666666666673</v>
      </c>
    </row>
    <row r="30" spans="2:5" x14ac:dyDescent="0.25">
      <c r="B30" s="2">
        <v>35490</v>
      </c>
      <c r="C30" s="7">
        <v>55.6</v>
      </c>
      <c r="D30" s="7">
        <f t="shared" si="1"/>
        <v>-0.10000000000000142</v>
      </c>
      <c r="E30" s="7">
        <f t="shared" si="0"/>
        <v>52.116666666666674</v>
      </c>
    </row>
    <row r="31" spans="2:5" x14ac:dyDescent="0.25">
      <c r="B31" s="2">
        <v>35521</v>
      </c>
      <c r="C31" s="7">
        <v>55.1</v>
      </c>
      <c r="D31" s="7">
        <f t="shared" si="1"/>
        <v>-0.5</v>
      </c>
      <c r="E31" s="7">
        <f t="shared" si="0"/>
        <v>52.866666666666674</v>
      </c>
    </row>
    <row r="32" spans="2:5" x14ac:dyDescent="0.25">
      <c r="B32" s="2">
        <v>35551</v>
      </c>
      <c r="C32" s="7">
        <v>59.5</v>
      </c>
      <c r="D32" s="7">
        <f t="shared" si="1"/>
        <v>4.3999999999999986</v>
      </c>
      <c r="E32" s="7">
        <f t="shared" si="0"/>
        <v>53.916666666666664</v>
      </c>
    </row>
    <row r="33" spans="2:5" x14ac:dyDescent="0.25">
      <c r="B33" s="2">
        <v>35582</v>
      </c>
      <c r="C33" s="7">
        <v>59.2</v>
      </c>
      <c r="D33" s="7">
        <f t="shared" si="1"/>
        <v>-0.29999999999999716</v>
      </c>
      <c r="E33" s="7">
        <f t="shared" si="0"/>
        <v>54.833333333333336</v>
      </c>
    </row>
    <row r="34" spans="2:5" x14ac:dyDescent="0.25">
      <c r="B34" s="2">
        <v>35612</v>
      </c>
      <c r="C34" s="7">
        <v>56.5</v>
      </c>
      <c r="D34" s="7">
        <f t="shared" si="1"/>
        <v>-2.7000000000000028</v>
      </c>
      <c r="E34" s="7">
        <f t="shared" si="0"/>
        <v>55.108333333333341</v>
      </c>
    </row>
    <row r="35" spans="2:5" x14ac:dyDescent="0.25">
      <c r="B35" s="2">
        <v>35643</v>
      </c>
      <c r="C35" s="7">
        <v>59.2</v>
      </c>
      <c r="D35" s="7">
        <f t="shared" si="1"/>
        <v>2.7000000000000028</v>
      </c>
      <c r="E35" s="7">
        <f t="shared" si="0"/>
        <v>55.866666666666674</v>
      </c>
    </row>
    <row r="36" spans="2:5" x14ac:dyDescent="0.25">
      <c r="B36" s="2">
        <v>35674</v>
      </c>
      <c r="C36" s="7">
        <v>60.3</v>
      </c>
      <c r="D36" s="7">
        <f t="shared" si="1"/>
        <v>1.0999999999999943</v>
      </c>
      <c r="E36" s="7">
        <f t="shared" si="0"/>
        <v>56.583333333333336</v>
      </c>
    </row>
    <row r="37" spans="2:5" x14ac:dyDescent="0.25">
      <c r="B37" s="2">
        <v>35704</v>
      </c>
      <c r="C37" s="7">
        <v>60.4</v>
      </c>
      <c r="D37" s="7">
        <f t="shared" si="1"/>
        <v>0.10000000000000142</v>
      </c>
      <c r="E37" s="7">
        <f t="shared" si="0"/>
        <v>57.274999999999999</v>
      </c>
    </row>
    <row r="38" spans="2:5" x14ac:dyDescent="0.25">
      <c r="B38" s="2">
        <v>35735</v>
      </c>
      <c r="C38" s="7">
        <v>59.9</v>
      </c>
      <c r="D38" s="7">
        <f t="shared" si="1"/>
        <v>-0.5</v>
      </c>
      <c r="E38" s="7">
        <f t="shared" si="0"/>
        <v>57.741666666666653</v>
      </c>
    </row>
    <row r="39" spans="2:5" x14ac:dyDescent="0.25">
      <c r="B39" s="2">
        <v>35765</v>
      </c>
      <c r="C39" s="7">
        <v>60</v>
      </c>
      <c r="D39" s="7">
        <f t="shared" si="1"/>
        <v>0.10000000000000142</v>
      </c>
      <c r="E39" s="7">
        <f t="shared" si="0"/>
        <v>58.199999999999989</v>
      </c>
    </row>
    <row r="40" spans="2:5" x14ac:dyDescent="0.25">
      <c r="B40" s="2">
        <v>35796</v>
      </c>
      <c r="C40" s="7">
        <v>58.6</v>
      </c>
      <c r="D40" s="7">
        <f t="shared" si="1"/>
        <v>-1.3999999999999986</v>
      </c>
      <c r="E40" s="7">
        <f t="shared" si="0"/>
        <v>58.333333333333336</v>
      </c>
    </row>
    <row r="41" spans="2:5" x14ac:dyDescent="0.25">
      <c r="B41" s="2">
        <v>35827</v>
      </c>
      <c r="C41" s="7">
        <v>56.1</v>
      </c>
      <c r="D41" s="7">
        <f t="shared" si="1"/>
        <v>-2.5</v>
      </c>
      <c r="E41" s="7">
        <f t="shared" si="0"/>
        <v>58.366666666666667</v>
      </c>
    </row>
    <row r="42" spans="2:5" x14ac:dyDescent="0.25">
      <c r="B42" s="2">
        <v>35855</v>
      </c>
      <c r="C42" s="7">
        <v>56.9</v>
      </c>
      <c r="D42" s="7">
        <f t="shared" si="1"/>
        <v>0.79999999999999716</v>
      </c>
      <c r="E42" s="7">
        <f t="shared" si="0"/>
        <v>58.474999999999994</v>
      </c>
    </row>
    <row r="43" spans="2:5" x14ac:dyDescent="0.25">
      <c r="B43" s="2">
        <v>35886</v>
      </c>
      <c r="C43" s="7">
        <v>57.3</v>
      </c>
      <c r="D43" s="7">
        <f t="shared" si="1"/>
        <v>0.39999999999999858</v>
      </c>
      <c r="E43" s="7">
        <f t="shared" si="0"/>
        <v>58.658333333333324</v>
      </c>
    </row>
    <row r="44" spans="2:5" x14ac:dyDescent="0.25">
      <c r="B44" s="2">
        <v>35916</v>
      </c>
      <c r="C44" s="7">
        <v>54.1</v>
      </c>
      <c r="D44" s="7">
        <f t="shared" si="1"/>
        <v>-3.1999999999999957</v>
      </c>
      <c r="E44" s="7">
        <f t="shared" si="0"/>
        <v>58.208333333333321</v>
      </c>
    </row>
    <row r="45" spans="2:5" x14ac:dyDescent="0.25">
      <c r="B45" s="2">
        <v>35947</v>
      </c>
      <c r="C45" s="7">
        <v>51.6</v>
      </c>
      <c r="D45" s="7">
        <f t="shared" si="1"/>
        <v>-2.5</v>
      </c>
      <c r="E45" s="7">
        <f t="shared" si="0"/>
        <v>57.57500000000001</v>
      </c>
    </row>
    <row r="46" spans="2:5" x14ac:dyDescent="0.25">
      <c r="B46" s="2">
        <v>35977</v>
      </c>
      <c r="C46" s="7">
        <v>47.9</v>
      </c>
      <c r="D46" s="7">
        <f t="shared" si="1"/>
        <v>-3.7000000000000028</v>
      </c>
      <c r="E46" s="7">
        <f t="shared" si="0"/>
        <v>56.858333333333341</v>
      </c>
    </row>
    <row r="47" spans="2:5" x14ac:dyDescent="0.25">
      <c r="B47" s="2">
        <v>36008</v>
      </c>
      <c r="C47" s="7">
        <v>52.4</v>
      </c>
      <c r="D47" s="7">
        <f t="shared" si="1"/>
        <v>4.5</v>
      </c>
      <c r="E47" s="7">
        <f t="shared" si="0"/>
        <v>56.291666666666664</v>
      </c>
    </row>
    <row r="48" spans="2:5" x14ac:dyDescent="0.25">
      <c r="B48" s="2">
        <v>36039</v>
      </c>
      <c r="C48" s="7">
        <v>47.9</v>
      </c>
      <c r="D48" s="7">
        <f t="shared" si="1"/>
        <v>-4.5</v>
      </c>
      <c r="E48" s="7">
        <f t="shared" si="0"/>
        <v>55.258333333333326</v>
      </c>
    </row>
    <row r="49" spans="2:5" x14ac:dyDescent="0.25">
      <c r="B49" s="2">
        <v>36069</v>
      </c>
      <c r="C49" s="7">
        <v>48.2</v>
      </c>
      <c r="D49" s="7">
        <f t="shared" si="1"/>
        <v>0.30000000000000426</v>
      </c>
      <c r="E49" s="7">
        <f t="shared" si="0"/>
        <v>54.241666666666674</v>
      </c>
    </row>
    <row r="50" spans="2:5" x14ac:dyDescent="0.25">
      <c r="B50" s="2">
        <v>36100</v>
      </c>
      <c r="C50" s="7">
        <v>46.9</v>
      </c>
      <c r="D50" s="7">
        <f t="shared" si="1"/>
        <v>-1.3000000000000043</v>
      </c>
      <c r="E50" s="7">
        <f t="shared" si="0"/>
        <v>53.158333333333331</v>
      </c>
    </row>
    <row r="51" spans="2:5" x14ac:dyDescent="0.25">
      <c r="B51" s="2">
        <v>36130</v>
      </c>
      <c r="C51" s="7">
        <v>44.4</v>
      </c>
      <c r="D51" s="7">
        <f t="shared" si="1"/>
        <v>-2.5</v>
      </c>
      <c r="E51" s="7">
        <f t="shared" si="0"/>
        <v>51.858333333333327</v>
      </c>
    </row>
    <row r="52" spans="2:5" x14ac:dyDescent="0.25">
      <c r="B52" s="2">
        <v>36161</v>
      </c>
      <c r="C52" s="7">
        <v>48.6</v>
      </c>
      <c r="D52" s="7">
        <f t="shared" si="1"/>
        <v>4.2000000000000028</v>
      </c>
      <c r="E52" s="7">
        <f t="shared" si="0"/>
        <v>51.024999999999999</v>
      </c>
    </row>
    <row r="53" spans="2:5" x14ac:dyDescent="0.25">
      <c r="B53" s="2">
        <v>36192</v>
      </c>
      <c r="C53" s="7">
        <v>49.4</v>
      </c>
      <c r="D53" s="7">
        <f t="shared" si="1"/>
        <v>0.79999999999999716</v>
      </c>
      <c r="E53" s="7">
        <f t="shared" si="0"/>
        <v>50.466666666666647</v>
      </c>
    </row>
    <row r="54" spans="2:5" x14ac:dyDescent="0.25">
      <c r="B54" s="2">
        <v>36220</v>
      </c>
      <c r="C54" s="7">
        <v>50.6</v>
      </c>
      <c r="D54" s="7">
        <f t="shared" si="1"/>
        <v>1.2000000000000028</v>
      </c>
      <c r="E54" s="7">
        <f t="shared" si="0"/>
        <v>49.941666666666663</v>
      </c>
    </row>
    <row r="55" spans="2:5" x14ac:dyDescent="0.25">
      <c r="B55" s="2">
        <v>36251</v>
      </c>
      <c r="C55" s="7">
        <v>52.6</v>
      </c>
      <c r="D55" s="7">
        <f t="shared" si="1"/>
        <v>2</v>
      </c>
      <c r="E55" s="7">
        <f t="shared" si="0"/>
        <v>49.550000000000004</v>
      </c>
    </row>
    <row r="56" spans="2:5" x14ac:dyDescent="0.25">
      <c r="B56" s="2">
        <v>36281</v>
      </c>
      <c r="C56" s="7">
        <v>51.6</v>
      </c>
      <c r="D56" s="7">
        <f t="shared" si="1"/>
        <v>-1</v>
      </c>
      <c r="E56" s="7">
        <f t="shared" si="0"/>
        <v>49.341666666666669</v>
      </c>
    </row>
    <row r="57" spans="2:5" x14ac:dyDescent="0.25">
      <c r="B57" s="2">
        <v>36312</v>
      </c>
      <c r="C57" s="7">
        <v>55.7</v>
      </c>
      <c r="D57" s="7">
        <f t="shared" si="1"/>
        <v>4.1000000000000014</v>
      </c>
      <c r="E57" s="7">
        <f t="shared" si="0"/>
        <v>49.683333333333337</v>
      </c>
    </row>
    <row r="58" spans="2:5" x14ac:dyDescent="0.25">
      <c r="B58" s="2">
        <v>36342</v>
      </c>
      <c r="C58" s="7">
        <v>54.6</v>
      </c>
      <c r="D58" s="7">
        <f t="shared" si="1"/>
        <v>-1.1000000000000014</v>
      </c>
      <c r="E58" s="7">
        <f t="shared" si="0"/>
        <v>50.241666666666674</v>
      </c>
    </row>
    <row r="59" spans="2:5" x14ac:dyDescent="0.25">
      <c r="B59" s="2">
        <v>36373</v>
      </c>
      <c r="C59" s="7">
        <v>56.8</v>
      </c>
      <c r="D59" s="7">
        <f t="shared" si="1"/>
        <v>2.1999999999999957</v>
      </c>
      <c r="E59" s="7">
        <f t="shared" si="0"/>
        <v>50.608333333333327</v>
      </c>
    </row>
    <row r="60" spans="2:5" x14ac:dyDescent="0.25">
      <c r="B60" s="2">
        <v>36404</v>
      </c>
      <c r="C60" s="7">
        <v>57.8</v>
      </c>
      <c r="D60" s="7">
        <f t="shared" si="1"/>
        <v>1</v>
      </c>
      <c r="E60" s="7">
        <f t="shared" si="0"/>
        <v>51.433333333333337</v>
      </c>
    </row>
    <row r="61" spans="2:5" x14ac:dyDescent="0.25">
      <c r="B61" s="2">
        <v>36434</v>
      </c>
      <c r="C61" s="7">
        <v>59.4</v>
      </c>
      <c r="D61" s="7">
        <f t="shared" si="1"/>
        <v>1.6000000000000014</v>
      </c>
      <c r="E61" s="7">
        <f t="shared" si="0"/>
        <v>52.366666666666667</v>
      </c>
    </row>
    <row r="62" spans="2:5" x14ac:dyDescent="0.25">
      <c r="B62" s="2">
        <v>36465</v>
      </c>
      <c r="C62" s="7">
        <v>60</v>
      </c>
      <c r="D62" s="7">
        <f t="shared" si="1"/>
        <v>0.60000000000000142</v>
      </c>
      <c r="E62" s="7">
        <f t="shared" si="0"/>
        <v>53.458333333333336</v>
      </c>
    </row>
    <row r="63" spans="2:5" x14ac:dyDescent="0.25">
      <c r="B63" s="2">
        <v>36495</v>
      </c>
      <c r="C63" s="7">
        <v>62.9</v>
      </c>
      <c r="D63" s="7">
        <f t="shared" si="1"/>
        <v>2.8999999999999986</v>
      </c>
      <c r="E63" s="7">
        <f t="shared" si="0"/>
        <v>55</v>
      </c>
    </row>
    <row r="64" spans="2:5" x14ac:dyDescent="0.25">
      <c r="B64" s="2">
        <v>36526</v>
      </c>
      <c r="C64" s="7">
        <v>61.7</v>
      </c>
      <c r="D64" s="7">
        <f t="shared" si="1"/>
        <v>-1.1999999999999957</v>
      </c>
      <c r="E64" s="7">
        <f t="shared" si="0"/>
        <v>56.091666666666669</v>
      </c>
    </row>
    <row r="65" spans="2:5" x14ac:dyDescent="0.25">
      <c r="B65" s="2">
        <v>36557</v>
      </c>
      <c r="C65" s="7">
        <v>62.1</v>
      </c>
      <c r="D65" s="7">
        <f t="shared" si="1"/>
        <v>0.39999999999999858</v>
      </c>
      <c r="E65" s="7">
        <f t="shared" si="0"/>
        <v>57.150000000000006</v>
      </c>
    </row>
    <row r="66" spans="2:5" x14ac:dyDescent="0.25">
      <c r="B66" s="2">
        <v>36586</v>
      </c>
      <c r="C66" s="7">
        <v>64.400000000000006</v>
      </c>
      <c r="D66" s="7">
        <f t="shared" si="1"/>
        <v>2.3000000000000043</v>
      </c>
      <c r="E66" s="7">
        <f t="shared" ref="E66:E129" si="2">IF(ROW(A66)&lt;13,"",AVERAGEIFS($C$2:$C$5000,$B$2:$B$5000,"&gt;"&amp;EDATE(B66,-12),$B$2:$B$5000,"&lt;="&amp;B66))</f>
        <v>58.300000000000004</v>
      </c>
    </row>
    <row r="67" spans="2:5" x14ac:dyDescent="0.25">
      <c r="B67" s="2">
        <v>36617</v>
      </c>
      <c r="C67" s="7">
        <v>62.3</v>
      </c>
      <c r="D67" s="7">
        <f t="shared" si="1"/>
        <v>-2.1000000000000085</v>
      </c>
      <c r="E67" s="7">
        <f t="shared" si="2"/>
        <v>59.108333333333327</v>
      </c>
    </row>
    <row r="68" spans="2:5" x14ac:dyDescent="0.25">
      <c r="B68" s="2">
        <v>36647</v>
      </c>
      <c r="C68" s="7">
        <v>62.3</v>
      </c>
      <c r="D68" s="7">
        <f t="shared" ref="D68:D131" si="3">C68-C67</f>
        <v>0</v>
      </c>
      <c r="E68" s="7">
        <f t="shared" si="2"/>
        <v>59.999999999999993</v>
      </c>
    </row>
    <row r="69" spans="2:5" x14ac:dyDescent="0.25">
      <c r="B69" s="2">
        <v>36678</v>
      </c>
      <c r="C69" s="7">
        <v>60.6</v>
      </c>
      <c r="D69" s="7">
        <f t="shared" si="3"/>
        <v>-1.6999999999999957</v>
      </c>
      <c r="E69" s="7">
        <f t="shared" si="2"/>
        <v>60.408333333333331</v>
      </c>
    </row>
    <row r="70" spans="2:5" x14ac:dyDescent="0.25">
      <c r="B70" s="2">
        <v>36708</v>
      </c>
      <c r="C70" s="7">
        <v>60.1</v>
      </c>
      <c r="D70" s="7">
        <f t="shared" si="3"/>
        <v>-0.5</v>
      </c>
      <c r="E70" s="7">
        <f t="shared" si="2"/>
        <v>60.866666666666667</v>
      </c>
    </row>
    <row r="71" spans="2:5" x14ac:dyDescent="0.25">
      <c r="B71" s="2">
        <v>36739</v>
      </c>
      <c r="C71" s="7">
        <v>60.5</v>
      </c>
      <c r="D71" s="7">
        <f t="shared" si="3"/>
        <v>0.39999999999999858</v>
      </c>
      <c r="E71" s="7">
        <f t="shared" si="2"/>
        <v>61.175000000000011</v>
      </c>
    </row>
    <row r="72" spans="2:5" x14ac:dyDescent="0.25">
      <c r="B72" s="2">
        <v>36770</v>
      </c>
      <c r="C72" s="7">
        <v>59.7</v>
      </c>
      <c r="D72" s="7">
        <f t="shared" si="3"/>
        <v>-0.79999999999999716</v>
      </c>
      <c r="E72" s="7">
        <f t="shared" si="2"/>
        <v>61.333333333333343</v>
      </c>
    </row>
    <row r="73" spans="2:5" x14ac:dyDescent="0.25">
      <c r="B73" s="2">
        <v>36800</v>
      </c>
      <c r="C73" s="7">
        <v>58.7</v>
      </c>
      <c r="D73" s="7">
        <f t="shared" si="3"/>
        <v>-1</v>
      </c>
      <c r="E73" s="7">
        <f t="shared" si="2"/>
        <v>61.275000000000013</v>
      </c>
    </row>
    <row r="74" spans="2:5" x14ac:dyDescent="0.25">
      <c r="B74" s="2">
        <v>36831</v>
      </c>
      <c r="C74" s="7">
        <v>55.6</v>
      </c>
      <c r="D74" s="7">
        <f t="shared" si="3"/>
        <v>-3.1000000000000014</v>
      </c>
      <c r="E74" s="7">
        <f t="shared" si="2"/>
        <v>60.908333333333353</v>
      </c>
    </row>
    <row r="75" spans="2:5" x14ac:dyDescent="0.25">
      <c r="B75" s="2">
        <v>36861</v>
      </c>
      <c r="C75" s="7">
        <v>54.2</v>
      </c>
      <c r="D75" s="7">
        <f t="shared" si="3"/>
        <v>-1.3999999999999986</v>
      </c>
      <c r="E75" s="7">
        <f t="shared" si="2"/>
        <v>60.183333333333344</v>
      </c>
    </row>
    <row r="76" spans="2:5" x14ac:dyDescent="0.25">
      <c r="B76" s="2">
        <v>36892</v>
      </c>
      <c r="C76" s="7">
        <v>52.2</v>
      </c>
      <c r="D76" s="7">
        <f t="shared" si="3"/>
        <v>-2</v>
      </c>
      <c r="E76" s="7">
        <f t="shared" si="2"/>
        <v>59.39166666666668</v>
      </c>
    </row>
    <row r="77" spans="2:5" x14ac:dyDescent="0.25">
      <c r="B77" s="2">
        <v>36923</v>
      </c>
      <c r="C77" s="7">
        <v>50.9</v>
      </c>
      <c r="D77" s="7">
        <f t="shared" si="3"/>
        <v>-1.3000000000000043</v>
      </c>
      <c r="E77" s="7">
        <f t="shared" si="2"/>
        <v>58.458333333333336</v>
      </c>
    </row>
    <row r="78" spans="2:5" x14ac:dyDescent="0.25">
      <c r="B78" s="2">
        <v>36951</v>
      </c>
      <c r="C78" s="7">
        <v>46.4</v>
      </c>
      <c r="D78" s="7">
        <f t="shared" si="3"/>
        <v>-4.5</v>
      </c>
      <c r="E78" s="7">
        <f t="shared" si="2"/>
        <v>56.958333333333336</v>
      </c>
    </row>
    <row r="79" spans="2:5" x14ac:dyDescent="0.25">
      <c r="B79" s="2">
        <v>36982</v>
      </c>
      <c r="C79" s="7">
        <v>48.5</v>
      </c>
      <c r="D79" s="7">
        <f t="shared" si="3"/>
        <v>2.1000000000000014</v>
      </c>
      <c r="E79" s="7">
        <f t="shared" si="2"/>
        <v>55.80833333333333</v>
      </c>
    </row>
    <row r="80" spans="2:5" x14ac:dyDescent="0.25">
      <c r="B80" s="2">
        <v>37012</v>
      </c>
      <c r="C80" s="7">
        <v>51.6</v>
      </c>
      <c r="D80" s="7">
        <f t="shared" si="3"/>
        <v>3.1000000000000014</v>
      </c>
      <c r="E80" s="7">
        <f t="shared" si="2"/>
        <v>54.916666666666664</v>
      </c>
    </row>
    <row r="81" spans="2:5" x14ac:dyDescent="0.25">
      <c r="B81" s="2">
        <v>37043</v>
      </c>
      <c r="C81" s="7">
        <v>48.1</v>
      </c>
      <c r="D81" s="7">
        <f t="shared" si="3"/>
        <v>-3.5</v>
      </c>
      <c r="E81" s="7">
        <f t="shared" si="2"/>
        <v>53.875</v>
      </c>
    </row>
    <row r="82" spans="2:5" x14ac:dyDescent="0.25">
      <c r="B82" s="2">
        <v>37073</v>
      </c>
      <c r="C82" s="7">
        <v>53.9</v>
      </c>
      <c r="D82" s="7">
        <f t="shared" si="3"/>
        <v>5.7999999999999972</v>
      </c>
      <c r="E82" s="7">
        <f t="shared" si="2"/>
        <v>53.358333333333327</v>
      </c>
    </row>
    <row r="83" spans="2:5" x14ac:dyDescent="0.25">
      <c r="B83" s="2">
        <v>37104</v>
      </c>
      <c r="C83" s="7">
        <v>47.9</v>
      </c>
      <c r="D83" s="7">
        <f t="shared" si="3"/>
        <v>-6</v>
      </c>
      <c r="E83" s="7">
        <f t="shared" si="2"/>
        <v>52.30833333333333</v>
      </c>
    </row>
    <row r="84" spans="2:5" x14ac:dyDescent="0.25">
      <c r="B84" s="2">
        <v>37135</v>
      </c>
      <c r="C84" s="7">
        <v>47.1</v>
      </c>
      <c r="D84" s="7">
        <f t="shared" si="3"/>
        <v>-0.79999999999999716</v>
      </c>
      <c r="E84" s="7">
        <f t="shared" si="2"/>
        <v>51.258333333333333</v>
      </c>
    </row>
    <row r="85" spans="2:5" x14ac:dyDescent="0.25">
      <c r="B85" s="2">
        <v>37165</v>
      </c>
      <c r="C85" s="7">
        <v>45.4</v>
      </c>
      <c r="D85" s="7">
        <f t="shared" si="3"/>
        <v>-1.7000000000000028</v>
      </c>
      <c r="E85" s="7">
        <f t="shared" si="2"/>
        <v>50.15</v>
      </c>
    </row>
    <row r="86" spans="2:5" x14ac:dyDescent="0.25">
      <c r="B86" s="2">
        <v>37196</v>
      </c>
      <c r="C86" s="7">
        <v>48.2</v>
      </c>
      <c r="D86" s="7">
        <f t="shared" si="3"/>
        <v>2.8000000000000043</v>
      </c>
      <c r="E86" s="7">
        <f t="shared" si="2"/>
        <v>49.533333333333339</v>
      </c>
    </row>
    <row r="87" spans="2:5" x14ac:dyDescent="0.25">
      <c r="B87" s="2">
        <v>37226</v>
      </c>
      <c r="C87" s="7">
        <v>48.6</v>
      </c>
      <c r="D87" s="7">
        <f t="shared" si="3"/>
        <v>0.39999999999999858</v>
      </c>
      <c r="E87" s="7">
        <f t="shared" si="2"/>
        <v>49.066666666666663</v>
      </c>
    </row>
    <row r="88" spans="2:5" x14ac:dyDescent="0.25">
      <c r="B88" s="2">
        <v>37257</v>
      </c>
      <c r="C88" s="7">
        <v>51.2</v>
      </c>
      <c r="D88" s="7">
        <f t="shared" si="3"/>
        <v>2.6000000000000014</v>
      </c>
      <c r="E88" s="7">
        <f t="shared" si="2"/>
        <v>48.983333333333327</v>
      </c>
    </row>
    <row r="89" spans="2:5" x14ac:dyDescent="0.25">
      <c r="B89" s="2">
        <v>37288</v>
      </c>
      <c r="C89" s="7">
        <v>53.7</v>
      </c>
      <c r="D89" s="7">
        <f t="shared" si="3"/>
        <v>2.5</v>
      </c>
      <c r="E89" s="7">
        <f t="shared" si="2"/>
        <v>49.216666666666669</v>
      </c>
    </row>
    <row r="90" spans="2:5" x14ac:dyDescent="0.25">
      <c r="B90" s="2">
        <v>37316</v>
      </c>
      <c r="C90" s="7">
        <v>54.3</v>
      </c>
      <c r="D90" s="7">
        <f t="shared" si="3"/>
        <v>0.59999999999999432</v>
      </c>
      <c r="E90" s="7">
        <f t="shared" si="2"/>
        <v>49.875</v>
      </c>
    </row>
    <row r="91" spans="2:5" x14ac:dyDescent="0.25">
      <c r="B91" s="2">
        <v>37347</v>
      </c>
      <c r="C91" s="7">
        <v>54.3</v>
      </c>
      <c r="D91" s="7">
        <f t="shared" si="3"/>
        <v>0</v>
      </c>
      <c r="E91" s="7">
        <f t="shared" si="2"/>
        <v>50.358333333333327</v>
      </c>
    </row>
    <row r="92" spans="2:5" x14ac:dyDescent="0.25">
      <c r="B92" s="2">
        <v>37377</v>
      </c>
      <c r="C92" s="7">
        <v>57.3</v>
      </c>
      <c r="D92" s="7">
        <f t="shared" si="3"/>
        <v>3</v>
      </c>
      <c r="E92" s="7">
        <f t="shared" si="2"/>
        <v>50.833333333333336</v>
      </c>
    </row>
    <row r="93" spans="2:5" x14ac:dyDescent="0.25">
      <c r="B93" s="2">
        <v>37408</v>
      </c>
      <c r="C93" s="7">
        <v>56</v>
      </c>
      <c r="D93" s="7">
        <f t="shared" si="3"/>
        <v>-1.2999999999999972</v>
      </c>
      <c r="E93" s="7">
        <f t="shared" si="2"/>
        <v>51.491666666666667</v>
      </c>
    </row>
    <row r="94" spans="2:5" x14ac:dyDescent="0.25">
      <c r="B94" s="2">
        <v>37438</v>
      </c>
      <c r="C94" s="7">
        <v>54.3</v>
      </c>
      <c r="D94" s="7">
        <f t="shared" si="3"/>
        <v>-1.7000000000000028</v>
      </c>
      <c r="E94" s="7">
        <f t="shared" si="2"/>
        <v>51.524999999999999</v>
      </c>
    </row>
    <row r="95" spans="2:5" x14ac:dyDescent="0.25">
      <c r="B95" s="2">
        <v>37469</v>
      </c>
      <c r="C95" s="7">
        <v>54.2</v>
      </c>
      <c r="D95" s="7">
        <f t="shared" si="3"/>
        <v>-9.9999999999994316E-2</v>
      </c>
      <c r="E95" s="7">
        <f t="shared" si="2"/>
        <v>52.050000000000004</v>
      </c>
    </row>
    <row r="96" spans="2:5" x14ac:dyDescent="0.25">
      <c r="B96" s="2">
        <v>37500</v>
      </c>
      <c r="C96" s="7">
        <v>54</v>
      </c>
      <c r="D96" s="7">
        <f t="shared" si="3"/>
        <v>-0.20000000000000284</v>
      </c>
      <c r="E96" s="7">
        <f t="shared" si="2"/>
        <v>52.625</v>
      </c>
    </row>
    <row r="97" spans="2:5" x14ac:dyDescent="0.25">
      <c r="B97" s="2">
        <v>37530</v>
      </c>
      <c r="C97" s="7">
        <v>53.2</v>
      </c>
      <c r="D97" s="7">
        <f t="shared" si="3"/>
        <v>-0.79999999999999716</v>
      </c>
      <c r="E97" s="7">
        <f t="shared" si="2"/>
        <v>53.275000000000006</v>
      </c>
    </row>
    <row r="98" spans="2:5" x14ac:dyDescent="0.25">
      <c r="B98" s="2">
        <v>37561</v>
      </c>
      <c r="C98" s="7">
        <v>54.4</v>
      </c>
      <c r="D98" s="7">
        <f t="shared" si="3"/>
        <v>1.1999999999999957</v>
      </c>
      <c r="E98" s="7">
        <f t="shared" si="2"/>
        <v>53.791666666666679</v>
      </c>
    </row>
    <row r="99" spans="2:5" x14ac:dyDescent="0.25">
      <c r="B99" s="2">
        <v>37591</v>
      </c>
      <c r="C99" s="7">
        <v>54.7</v>
      </c>
      <c r="D99" s="7">
        <f t="shared" si="3"/>
        <v>0.30000000000000426</v>
      </c>
      <c r="E99" s="7">
        <f t="shared" si="2"/>
        <v>54.300000000000004</v>
      </c>
    </row>
    <row r="100" spans="2:5" x14ac:dyDescent="0.25">
      <c r="B100" s="2">
        <v>37622</v>
      </c>
      <c r="C100" s="7">
        <v>57.2</v>
      </c>
      <c r="D100" s="7">
        <f t="shared" si="3"/>
        <v>2.5</v>
      </c>
      <c r="E100" s="7">
        <f t="shared" si="2"/>
        <v>54.800000000000011</v>
      </c>
    </row>
    <row r="101" spans="2:5" x14ac:dyDescent="0.25">
      <c r="B101" s="2">
        <v>37653</v>
      </c>
      <c r="C101" s="7">
        <v>55.9</v>
      </c>
      <c r="D101" s="7">
        <f t="shared" si="3"/>
        <v>-1.3000000000000043</v>
      </c>
      <c r="E101" s="7">
        <f t="shared" si="2"/>
        <v>54.983333333333327</v>
      </c>
    </row>
    <row r="102" spans="2:5" x14ac:dyDescent="0.25">
      <c r="B102" s="2">
        <v>37681</v>
      </c>
      <c r="C102" s="7">
        <v>49.4</v>
      </c>
      <c r="D102" s="7">
        <f t="shared" si="3"/>
        <v>-6.5</v>
      </c>
      <c r="E102" s="7">
        <f t="shared" si="2"/>
        <v>54.574999999999989</v>
      </c>
    </row>
    <row r="103" spans="2:5" x14ac:dyDescent="0.25">
      <c r="B103" s="2">
        <v>37712</v>
      </c>
      <c r="C103" s="7">
        <v>51.7</v>
      </c>
      <c r="D103" s="7">
        <f t="shared" si="3"/>
        <v>2.3000000000000043</v>
      </c>
      <c r="E103" s="7">
        <f t="shared" si="2"/>
        <v>54.358333333333327</v>
      </c>
    </row>
    <row r="104" spans="2:5" x14ac:dyDescent="0.25">
      <c r="B104" s="2">
        <v>37742</v>
      </c>
      <c r="C104" s="7">
        <v>48.1</v>
      </c>
      <c r="D104" s="7">
        <f t="shared" si="3"/>
        <v>-3.6000000000000014</v>
      </c>
      <c r="E104" s="7">
        <f t="shared" si="2"/>
        <v>53.591666666666669</v>
      </c>
    </row>
    <row r="105" spans="2:5" x14ac:dyDescent="0.25">
      <c r="B105" s="2">
        <v>37773</v>
      </c>
      <c r="C105" s="7">
        <v>49.5</v>
      </c>
      <c r="D105" s="7">
        <f t="shared" si="3"/>
        <v>1.3999999999999986</v>
      </c>
      <c r="E105" s="7">
        <f t="shared" si="2"/>
        <v>53.04999999999999</v>
      </c>
    </row>
    <row r="106" spans="2:5" x14ac:dyDescent="0.25">
      <c r="B106" s="2">
        <v>37803</v>
      </c>
      <c r="C106" s="7">
        <v>51.7</v>
      </c>
      <c r="D106" s="7">
        <f t="shared" si="3"/>
        <v>2.2000000000000028</v>
      </c>
      <c r="E106" s="7">
        <f t="shared" si="2"/>
        <v>52.833333333333336</v>
      </c>
    </row>
    <row r="107" spans="2:5" x14ac:dyDescent="0.25">
      <c r="B107" s="2">
        <v>37834</v>
      </c>
      <c r="C107" s="7">
        <v>52.4</v>
      </c>
      <c r="D107" s="7">
        <f t="shared" si="3"/>
        <v>0.69999999999999574</v>
      </c>
      <c r="E107" s="7">
        <f t="shared" si="2"/>
        <v>52.68333333333333</v>
      </c>
    </row>
    <row r="108" spans="2:5" x14ac:dyDescent="0.25">
      <c r="B108" s="2">
        <v>37865</v>
      </c>
      <c r="C108" s="7">
        <v>50.5</v>
      </c>
      <c r="D108" s="7">
        <f t="shared" si="3"/>
        <v>-1.8999999999999986</v>
      </c>
      <c r="E108" s="7">
        <f t="shared" si="2"/>
        <v>52.391666666666659</v>
      </c>
    </row>
    <row r="109" spans="2:5" x14ac:dyDescent="0.25">
      <c r="B109" s="2">
        <v>37895</v>
      </c>
      <c r="C109" s="7">
        <v>53.2</v>
      </c>
      <c r="D109" s="7">
        <f t="shared" si="3"/>
        <v>2.7000000000000028</v>
      </c>
      <c r="E109" s="7">
        <f t="shared" si="2"/>
        <v>52.391666666666673</v>
      </c>
    </row>
    <row r="110" spans="2:5" x14ac:dyDescent="0.25">
      <c r="B110" s="2">
        <v>37926</v>
      </c>
      <c r="C110" s="7">
        <v>57.1</v>
      </c>
      <c r="D110" s="7">
        <f t="shared" si="3"/>
        <v>3.8999999999999986</v>
      </c>
      <c r="E110" s="7">
        <f t="shared" si="2"/>
        <v>52.616666666666674</v>
      </c>
    </row>
    <row r="111" spans="2:5" x14ac:dyDescent="0.25">
      <c r="B111" s="2">
        <v>37956</v>
      </c>
      <c r="C111" s="7">
        <v>57</v>
      </c>
      <c r="D111" s="7">
        <f t="shared" si="3"/>
        <v>-0.10000000000000142</v>
      </c>
      <c r="E111" s="7">
        <f t="shared" si="2"/>
        <v>52.808333333333337</v>
      </c>
    </row>
    <row r="112" spans="2:5" x14ac:dyDescent="0.25">
      <c r="B112" s="2">
        <v>37987</v>
      </c>
      <c r="C112" s="7">
        <v>57.7</v>
      </c>
      <c r="D112" s="7">
        <f t="shared" si="3"/>
        <v>0.70000000000000284</v>
      </c>
      <c r="E112" s="7">
        <f t="shared" si="2"/>
        <v>52.85</v>
      </c>
    </row>
    <row r="113" spans="2:5" x14ac:dyDescent="0.25">
      <c r="B113" s="2">
        <v>38018</v>
      </c>
      <c r="C113" s="7">
        <v>56.6</v>
      </c>
      <c r="D113" s="7">
        <f t="shared" si="3"/>
        <v>-1.1000000000000014</v>
      </c>
      <c r="E113" s="7">
        <f t="shared" si="2"/>
        <v>52.908333333333331</v>
      </c>
    </row>
    <row r="114" spans="2:5" x14ac:dyDescent="0.25">
      <c r="B114" s="2">
        <v>38047</v>
      </c>
      <c r="C114" s="7">
        <v>61.1</v>
      </c>
      <c r="D114" s="7">
        <f t="shared" si="3"/>
        <v>4.5</v>
      </c>
      <c r="E114" s="7">
        <f t="shared" si="2"/>
        <v>53.883333333333333</v>
      </c>
    </row>
    <row r="115" spans="2:5" x14ac:dyDescent="0.25">
      <c r="B115" s="2">
        <v>38078</v>
      </c>
      <c r="C115" s="7">
        <v>60.8</v>
      </c>
      <c r="D115" s="7">
        <f t="shared" si="3"/>
        <v>-0.30000000000000426</v>
      </c>
      <c r="E115" s="7">
        <f t="shared" si="2"/>
        <v>54.641666666666673</v>
      </c>
    </row>
    <row r="116" spans="2:5" x14ac:dyDescent="0.25">
      <c r="B116" s="2">
        <v>38108</v>
      </c>
      <c r="C116" s="7">
        <v>59.5</v>
      </c>
      <c r="D116" s="7">
        <f t="shared" si="3"/>
        <v>-1.2999999999999972</v>
      </c>
      <c r="E116" s="7">
        <f t="shared" si="2"/>
        <v>55.591666666666669</v>
      </c>
    </row>
    <row r="117" spans="2:5" x14ac:dyDescent="0.25">
      <c r="B117" s="2">
        <v>38139</v>
      </c>
      <c r="C117" s="7">
        <v>59.3</v>
      </c>
      <c r="D117" s="7">
        <f t="shared" si="3"/>
        <v>-0.20000000000000284</v>
      </c>
      <c r="E117" s="7">
        <f t="shared" si="2"/>
        <v>56.408333333333331</v>
      </c>
    </row>
    <row r="118" spans="2:5" x14ac:dyDescent="0.25">
      <c r="B118" s="2">
        <v>38169</v>
      </c>
      <c r="C118" s="7">
        <v>57.3</v>
      </c>
      <c r="D118" s="7">
        <f t="shared" si="3"/>
        <v>-2</v>
      </c>
      <c r="E118" s="7">
        <f t="shared" si="2"/>
        <v>56.875</v>
      </c>
    </row>
    <row r="119" spans="2:5" x14ac:dyDescent="0.25">
      <c r="B119" s="2">
        <v>38200</v>
      </c>
      <c r="C119" s="7">
        <v>57.6</v>
      </c>
      <c r="D119" s="7">
        <f t="shared" si="3"/>
        <v>0.30000000000000426</v>
      </c>
      <c r="E119" s="7">
        <f t="shared" si="2"/>
        <v>57.30833333333333</v>
      </c>
    </row>
    <row r="120" spans="2:5" x14ac:dyDescent="0.25">
      <c r="B120" s="2">
        <v>38231</v>
      </c>
      <c r="C120" s="7">
        <v>57.6</v>
      </c>
      <c r="D120" s="7">
        <f t="shared" si="3"/>
        <v>0</v>
      </c>
      <c r="E120" s="7">
        <f t="shared" si="2"/>
        <v>57.900000000000006</v>
      </c>
    </row>
    <row r="121" spans="2:5" x14ac:dyDescent="0.25">
      <c r="B121" s="2">
        <v>38261</v>
      </c>
      <c r="C121" s="7">
        <v>57.5</v>
      </c>
      <c r="D121" s="7">
        <f t="shared" si="3"/>
        <v>-0.10000000000000142</v>
      </c>
      <c r="E121" s="7">
        <f t="shared" si="2"/>
        <v>58.258333333333333</v>
      </c>
    </row>
    <row r="122" spans="2:5" x14ac:dyDescent="0.25">
      <c r="B122" s="2">
        <v>38292</v>
      </c>
      <c r="C122" s="7">
        <v>55.3</v>
      </c>
      <c r="D122" s="7">
        <f t="shared" si="3"/>
        <v>-2.2000000000000028</v>
      </c>
      <c r="E122" s="7">
        <f t="shared" si="2"/>
        <v>58.108333333333327</v>
      </c>
    </row>
    <row r="123" spans="2:5" x14ac:dyDescent="0.25">
      <c r="B123" s="2">
        <v>38322</v>
      </c>
      <c r="C123" s="7">
        <v>56.3</v>
      </c>
      <c r="D123" s="7">
        <f t="shared" si="3"/>
        <v>1</v>
      </c>
      <c r="E123" s="7">
        <f t="shared" si="2"/>
        <v>58.04999999999999</v>
      </c>
    </row>
    <row r="124" spans="2:5" x14ac:dyDescent="0.25">
      <c r="B124" s="2">
        <v>38353</v>
      </c>
      <c r="C124" s="7">
        <v>55.4</v>
      </c>
      <c r="D124" s="7">
        <f t="shared" si="3"/>
        <v>-0.89999999999999858</v>
      </c>
      <c r="E124" s="7">
        <f t="shared" si="2"/>
        <v>57.858333333333327</v>
      </c>
    </row>
    <row r="125" spans="2:5" x14ac:dyDescent="0.25">
      <c r="B125" s="2">
        <v>38384</v>
      </c>
      <c r="C125" s="7">
        <v>55</v>
      </c>
      <c r="D125" s="7">
        <f t="shared" si="3"/>
        <v>-0.39999999999999858</v>
      </c>
      <c r="E125" s="7">
        <f t="shared" si="2"/>
        <v>57.724999999999994</v>
      </c>
    </row>
    <row r="126" spans="2:5" x14ac:dyDescent="0.25">
      <c r="B126" s="2">
        <v>38412</v>
      </c>
      <c r="C126" s="7">
        <v>54.2</v>
      </c>
      <c r="D126" s="7">
        <f t="shared" si="3"/>
        <v>-0.79999999999999716</v>
      </c>
      <c r="E126" s="7">
        <f t="shared" si="2"/>
        <v>57.150000000000006</v>
      </c>
    </row>
    <row r="127" spans="2:5" x14ac:dyDescent="0.25">
      <c r="B127" s="2">
        <v>38443</v>
      </c>
      <c r="C127" s="7">
        <v>52.8</v>
      </c>
      <c r="D127" s="7">
        <f t="shared" si="3"/>
        <v>-1.4000000000000057</v>
      </c>
      <c r="E127" s="7">
        <f t="shared" si="2"/>
        <v>56.483333333333341</v>
      </c>
    </row>
    <row r="128" spans="2:5" x14ac:dyDescent="0.25">
      <c r="B128" s="2">
        <v>38473</v>
      </c>
      <c r="C128" s="7">
        <v>53</v>
      </c>
      <c r="D128" s="7">
        <f t="shared" si="3"/>
        <v>0.20000000000000284</v>
      </c>
      <c r="E128" s="7">
        <f t="shared" si="2"/>
        <v>55.941666666666663</v>
      </c>
    </row>
    <row r="129" spans="2:5" x14ac:dyDescent="0.25">
      <c r="B129" s="2">
        <v>38504</v>
      </c>
      <c r="C129" s="7">
        <v>51.8</v>
      </c>
      <c r="D129" s="7">
        <f t="shared" si="3"/>
        <v>-1.2000000000000028</v>
      </c>
      <c r="E129" s="7">
        <f t="shared" si="2"/>
        <v>55.316666666666663</v>
      </c>
    </row>
    <row r="130" spans="2:5" x14ac:dyDescent="0.25">
      <c r="B130" s="2">
        <v>38534</v>
      </c>
      <c r="C130" s="7">
        <v>53.9</v>
      </c>
      <c r="D130" s="7">
        <f t="shared" si="3"/>
        <v>2.1000000000000014</v>
      </c>
      <c r="E130" s="7">
        <f t="shared" ref="E130:E193" si="4">IF(ROW(A130)&lt;13,"",AVERAGEIFS($C$2:$C$5000,$B$2:$B$5000,"&gt;"&amp;EDATE(B130,-12),$B$2:$B$5000,"&lt;="&amp;B130))</f>
        <v>55.033333333333331</v>
      </c>
    </row>
    <row r="131" spans="2:5" x14ac:dyDescent="0.25">
      <c r="B131" s="2">
        <v>38565</v>
      </c>
      <c r="C131" s="7">
        <v>55.2</v>
      </c>
      <c r="D131" s="7">
        <f t="shared" si="3"/>
        <v>1.3000000000000043</v>
      </c>
      <c r="E131" s="7">
        <f t="shared" si="4"/>
        <v>54.833333333333336</v>
      </c>
    </row>
    <row r="132" spans="2:5" x14ac:dyDescent="0.25">
      <c r="B132" s="2">
        <v>38596</v>
      </c>
      <c r="C132" s="7">
        <v>56.3</v>
      </c>
      <c r="D132" s="7">
        <f t="shared" ref="D132:D195" si="5">C132-C131</f>
        <v>1.0999999999999943</v>
      </c>
      <c r="E132" s="7">
        <f t="shared" si="4"/>
        <v>54.725000000000001</v>
      </c>
    </row>
    <row r="133" spans="2:5" x14ac:dyDescent="0.25">
      <c r="B133" s="2">
        <v>38626</v>
      </c>
      <c r="C133" s="7">
        <v>57.1</v>
      </c>
      <c r="D133" s="7">
        <f t="shared" si="5"/>
        <v>0.80000000000000426</v>
      </c>
      <c r="E133" s="7">
        <f t="shared" si="4"/>
        <v>54.691666666666663</v>
      </c>
    </row>
    <row r="134" spans="2:5" x14ac:dyDescent="0.25">
      <c r="B134" s="2">
        <v>38657</v>
      </c>
      <c r="C134" s="7">
        <v>57.4</v>
      </c>
      <c r="D134" s="7">
        <f t="shared" si="5"/>
        <v>0.29999999999999716</v>
      </c>
      <c r="E134" s="7">
        <f t="shared" si="4"/>
        <v>54.866666666666667</v>
      </c>
    </row>
    <row r="135" spans="2:5" x14ac:dyDescent="0.25">
      <c r="B135" s="2">
        <v>38687</v>
      </c>
      <c r="C135" s="7">
        <v>57.5</v>
      </c>
      <c r="D135" s="7">
        <f t="shared" si="5"/>
        <v>0.10000000000000142</v>
      </c>
      <c r="E135" s="7">
        <f t="shared" si="4"/>
        <v>54.966666666666669</v>
      </c>
    </row>
    <row r="136" spans="2:5" x14ac:dyDescent="0.25">
      <c r="B136" s="2">
        <v>38718</v>
      </c>
      <c r="C136" s="7">
        <v>57.7</v>
      </c>
      <c r="D136" s="7">
        <f t="shared" si="5"/>
        <v>0.20000000000000284</v>
      </c>
      <c r="E136" s="7">
        <f t="shared" si="4"/>
        <v>55.158333333333339</v>
      </c>
    </row>
    <row r="137" spans="2:5" x14ac:dyDescent="0.25">
      <c r="B137" s="2">
        <v>38749</v>
      </c>
      <c r="C137" s="7">
        <v>58.4</v>
      </c>
      <c r="D137" s="7">
        <f t="shared" si="5"/>
        <v>0.69999999999999574</v>
      </c>
      <c r="E137" s="7">
        <f t="shared" si="4"/>
        <v>55.44166666666667</v>
      </c>
    </row>
    <row r="138" spans="2:5" x14ac:dyDescent="0.25">
      <c r="B138" s="2">
        <v>38777</v>
      </c>
      <c r="C138" s="7">
        <v>61.7</v>
      </c>
      <c r="D138" s="7">
        <f t="shared" si="5"/>
        <v>3.3000000000000043</v>
      </c>
      <c r="E138" s="7">
        <f t="shared" si="4"/>
        <v>56.06666666666667</v>
      </c>
    </row>
    <row r="139" spans="2:5" x14ac:dyDescent="0.25">
      <c r="B139" s="2">
        <v>38808</v>
      </c>
      <c r="C139" s="7">
        <v>60.9</v>
      </c>
      <c r="D139" s="7">
        <f t="shared" si="5"/>
        <v>-0.80000000000000426</v>
      </c>
      <c r="E139" s="7">
        <f t="shared" si="4"/>
        <v>56.741666666666667</v>
      </c>
    </row>
    <row r="140" spans="2:5" x14ac:dyDescent="0.25">
      <c r="B140" s="2">
        <v>38838</v>
      </c>
      <c r="C140" s="7">
        <v>61.9</v>
      </c>
      <c r="D140" s="7">
        <f t="shared" si="5"/>
        <v>1</v>
      </c>
      <c r="E140" s="7">
        <f t="shared" si="4"/>
        <v>57.483333333333327</v>
      </c>
    </row>
    <row r="141" spans="2:5" x14ac:dyDescent="0.25">
      <c r="B141" s="2">
        <v>38869</v>
      </c>
      <c r="C141" s="7">
        <v>62.8</v>
      </c>
      <c r="D141" s="7">
        <f t="shared" si="5"/>
        <v>0.89999999999999858</v>
      </c>
      <c r="E141" s="7">
        <f t="shared" si="4"/>
        <v>58.399999999999984</v>
      </c>
    </row>
    <row r="142" spans="2:5" x14ac:dyDescent="0.25">
      <c r="B142" s="2">
        <v>38899</v>
      </c>
      <c r="C142" s="7">
        <v>62.5</v>
      </c>
      <c r="D142" s="7">
        <f t="shared" si="5"/>
        <v>-0.29999999999999716</v>
      </c>
      <c r="E142" s="7">
        <f t="shared" si="4"/>
        <v>59.116666666666653</v>
      </c>
    </row>
    <row r="143" spans="2:5" x14ac:dyDescent="0.25">
      <c r="B143" s="2">
        <v>38930</v>
      </c>
      <c r="C143" s="7">
        <v>61.2</v>
      </c>
      <c r="D143" s="7">
        <f t="shared" si="5"/>
        <v>-1.2999999999999972</v>
      </c>
      <c r="E143" s="7">
        <f t="shared" si="4"/>
        <v>59.616666666666667</v>
      </c>
    </row>
    <row r="144" spans="2:5" x14ac:dyDescent="0.25">
      <c r="B144" s="2">
        <v>38961</v>
      </c>
      <c r="C144" s="7">
        <v>61.6</v>
      </c>
      <c r="D144" s="7">
        <f t="shared" si="5"/>
        <v>0.39999999999999858</v>
      </c>
      <c r="E144" s="7">
        <f t="shared" si="4"/>
        <v>60.05833333333333</v>
      </c>
    </row>
    <row r="145" spans="2:5" x14ac:dyDescent="0.25">
      <c r="B145" s="2">
        <v>38991</v>
      </c>
      <c r="C145" s="7">
        <v>59.6</v>
      </c>
      <c r="D145" s="7">
        <f t="shared" si="5"/>
        <v>-2</v>
      </c>
      <c r="E145" s="7">
        <f t="shared" si="4"/>
        <v>60.266666666666673</v>
      </c>
    </row>
    <row r="146" spans="2:5" x14ac:dyDescent="0.25">
      <c r="B146" s="2">
        <v>39022</v>
      </c>
      <c r="C146" s="7">
        <v>63.2</v>
      </c>
      <c r="D146" s="7">
        <f t="shared" si="5"/>
        <v>3.6000000000000014</v>
      </c>
      <c r="E146" s="7">
        <f t="shared" si="4"/>
        <v>60.750000000000007</v>
      </c>
    </row>
    <row r="147" spans="2:5" x14ac:dyDescent="0.25">
      <c r="B147" s="2">
        <v>39052</v>
      </c>
      <c r="C147" s="7">
        <v>63.8</v>
      </c>
      <c r="D147" s="7">
        <f t="shared" si="5"/>
        <v>0.59999999999999432</v>
      </c>
      <c r="E147" s="7">
        <f t="shared" si="4"/>
        <v>61.275000000000006</v>
      </c>
    </row>
    <row r="148" spans="2:5" x14ac:dyDescent="0.25">
      <c r="B148" s="2">
        <v>39083</v>
      </c>
      <c r="C148" s="7">
        <v>61.8</v>
      </c>
      <c r="D148" s="7">
        <f t="shared" si="5"/>
        <v>-2</v>
      </c>
      <c r="E148" s="7">
        <f t="shared" si="4"/>
        <v>61.616666666666667</v>
      </c>
    </row>
    <row r="149" spans="2:5" x14ac:dyDescent="0.25">
      <c r="B149" s="2">
        <v>39114</v>
      </c>
      <c r="C149" s="7">
        <v>63.1</v>
      </c>
      <c r="D149" s="7">
        <f t="shared" si="5"/>
        <v>1.3000000000000043</v>
      </c>
      <c r="E149" s="7">
        <f t="shared" si="4"/>
        <v>62.008333333333333</v>
      </c>
    </row>
    <row r="150" spans="2:5" x14ac:dyDescent="0.25">
      <c r="B150" s="2">
        <v>39142</v>
      </c>
      <c r="C150" s="7">
        <v>59.9</v>
      </c>
      <c r="D150" s="7">
        <f t="shared" si="5"/>
        <v>-3.2000000000000028</v>
      </c>
      <c r="E150" s="7">
        <f t="shared" si="4"/>
        <v>61.858333333333327</v>
      </c>
    </row>
    <row r="151" spans="2:5" x14ac:dyDescent="0.25">
      <c r="B151" s="2">
        <v>39173</v>
      </c>
      <c r="C151" s="7">
        <v>59.5</v>
      </c>
      <c r="D151" s="7">
        <f t="shared" si="5"/>
        <v>-0.39999999999999858</v>
      </c>
      <c r="E151" s="7">
        <f t="shared" si="4"/>
        <v>61.741666666666667</v>
      </c>
    </row>
    <row r="152" spans="2:5" x14ac:dyDescent="0.25">
      <c r="B152" s="2">
        <v>39203</v>
      </c>
      <c r="C152" s="7">
        <v>58.8</v>
      </c>
      <c r="D152" s="7">
        <f t="shared" si="5"/>
        <v>-0.70000000000000284</v>
      </c>
      <c r="E152" s="7">
        <f t="shared" si="4"/>
        <v>61.483333333333327</v>
      </c>
    </row>
    <row r="153" spans="2:5" x14ac:dyDescent="0.25">
      <c r="B153" s="2">
        <v>39234</v>
      </c>
      <c r="C153" s="7">
        <v>58.9</v>
      </c>
      <c r="D153" s="7">
        <f t="shared" si="5"/>
        <v>0.10000000000000142</v>
      </c>
      <c r="E153" s="7">
        <f t="shared" si="4"/>
        <v>61.158333333333331</v>
      </c>
    </row>
    <row r="154" spans="2:5" x14ac:dyDescent="0.25">
      <c r="B154" s="2">
        <v>39264</v>
      </c>
      <c r="C154" s="7">
        <v>58.1</v>
      </c>
      <c r="D154" s="7">
        <f t="shared" si="5"/>
        <v>-0.79999999999999716</v>
      </c>
      <c r="E154" s="7">
        <f t="shared" si="4"/>
        <v>60.791666666666664</v>
      </c>
    </row>
    <row r="155" spans="2:5" x14ac:dyDescent="0.25">
      <c r="B155" s="2">
        <v>39295</v>
      </c>
      <c r="C155" s="7">
        <v>57.4</v>
      </c>
      <c r="D155" s="7">
        <f t="shared" si="5"/>
        <v>-0.70000000000000284</v>
      </c>
      <c r="E155" s="7">
        <f t="shared" si="4"/>
        <v>60.474999999999994</v>
      </c>
    </row>
    <row r="156" spans="2:5" x14ac:dyDescent="0.25">
      <c r="B156" s="2">
        <v>39326</v>
      </c>
      <c r="C156" s="7">
        <v>57.6</v>
      </c>
      <c r="D156" s="7">
        <f t="shared" si="5"/>
        <v>0.20000000000000284</v>
      </c>
      <c r="E156" s="7">
        <f t="shared" si="4"/>
        <v>60.141666666666673</v>
      </c>
    </row>
    <row r="157" spans="2:5" x14ac:dyDescent="0.25">
      <c r="B157" s="2">
        <v>39356</v>
      </c>
      <c r="C157" s="7">
        <v>58.5</v>
      </c>
      <c r="D157" s="7">
        <f t="shared" si="5"/>
        <v>0.89999999999999858</v>
      </c>
      <c r="E157" s="7">
        <f t="shared" si="4"/>
        <v>60.050000000000004</v>
      </c>
    </row>
    <row r="158" spans="2:5" x14ac:dyDescent="0.25">
      <c r="B158" s="2">
        <v>39387</v>
      </c>
      <c r="C158" s="7">
        <v>57.2</v>
      </c>
      <c r="D158" s="7">
        <f t="shared" si="5"/>
        <v>-1.2999999999999972</v>
      </c>
      <c r="E158" s="7">
        <f t="shared" si="4"/>
        <v>59.550000000000011</v>
      </c>
    </row>
    <row r="159" spans="2:5" x14ac:dyDescent="0.25">
      <c r="B159" s="2">
        <v>39417</v>
      </c>
      <c r="C159" s="7">
        <v>56.7</v>
      </c>
      <c r="D159" s="7">
        <f t="shared" si="5"/>
        <v>-0.5</v>
      </c>
      <c r="E159" s="7">
        <f t="shared" si="4"/>
        <v>58.958333333333343</v>
      </c>
    </row>
    <row r="160" spans="2:5" x14ac:dyDescent="0.25">
      <c r="B160" s="2">
        <v>39448</v>
      </c>
      <c r="C160" s="7">
        <v>55.2</v>
      </c>
      <c r="D160" s="7">
        <f t="shared" si="5"/>
        <v>-1.5</v>
      </c>
      <c r="E160" s="7">
        <f t="shared" si="4"/>
        <v>58.408333333333339</v>
      </c>
    </row>
    <row r="161" spans="2:5" x14ac:dyDescent="0.25">
      <c r="B161" s="2">
        <v>39479</v>
      </c>
      <c r="C161" s="7">
        <v>55.8</v>
      </c>
      <c r="D161" s="7">
        <f t="shared" si="5"/>
        <v>0.59999999999999432</v>
      </c>
      <c r="E161" s="7">
        <f t="shared" si="4"/>
        <v>57.800000000000004</v>
      </c>
    </row>
    <row r="162" spans="2:5" x14ac:dyDescent="0.25">
      <c r="B162" s="2">
        <v>39508</v>
      </c>
      <c r="C162" s="7">
        <v>54.5</v>
      </c>
      <c r="D162" s="7">
        <f t="shared" si="5"/>
        <v>-1.2999999999999972</v>
      </c>
      <c r="E162" s="7">
        <f t="shared" si="4"/>
        <v>57.35</v>
      </c>
    </row>
    <row r="163" spans="2:5" x14ac:dyDescent="0.25">
      <c r="B163" s="2">
        <v>39539</v>
      </c>
      <c r="C163" s="7">
        <v>50.6</v>
      </c>
      <c r="D163" s="7">
        <f t="shared" si="5"/>
        <v>-3.8999999999999986</v>
      </c>
      <c r="E163" s="7">
        <f t="shared" si="4"/>
        <v>56.608333333333327</v>
      </c>
    </row>
    <row r="164" spans="2:5" x14ac:dyDescent="0.25">
      <c r="B164" s="2">
        <v>39569</v>
      </c>
      <c r="C164" s="7">
        <v>50.5</v>
      </c>
      <c r="D164" s="7">
        <f t="shared" si="5"/>
        <v>-0.10000000000000142</v>
      </c>
      <c r="E164" s="7">
        <f t="shared" si="4"/>
        <v>55.916666666666664</v>
      </c>
    </row>
    <row r="165" spans="2:5" x14ac:dyDescent="0.25">
      <c r="B165" s="2">
        <v>39600</v>
      </c>
      <c r="C165" s="7">
        <v>48.8</v>
      </c>
      <c r="D165" s="7">
        <f t="shared" si="5"/>
        <v>-1.7000000000000028</v>
      </c>
      <c r="E165" s="7">
        <f t="shared" si="4"/>
        <v>55.074999999999996</v>
      </c>
    </row>
    <row r="166" spans="2:5" x14ac:dyDescent="0.25">
      <c r="B166" s="2">
        <v>39630</v>
      </c>
      <c r="C166" s="7">
        <v>45.6</v>
      </c>
      <c r="D166" s="7">
        <f t="shared" si="5"/>
        <v>-3.1999999999999957</v>
      </c>
      <c r="E166" s="7">
        <f t="shared" si="4"/>
        <v>54.033333333333331</v>
      </c>
    </row>
    <row r="167" spans="2:5" x14ac:dyDescent="0.25">
      <c r="B167" s="2">
        <v>39661</v>
      </c>
      <c r="C167" s="7">
        <v>46.9</v>
      </c>
      <c r="D167" s="7">
        <f t="shared" si="5"/>
        <v>1.2999999999999972</v>
      </c>
      <c r="E167" s="7">
        <f t="shared" si="4"/>
        <v>53.158333333333331</v>
      </c>
    </row>
    <row r="168" spans="2:5" x14ac:dyDescent="0.25">
      <c r="B168" s="2">
        <v>39692</v>
      </c>
      <c r="C168" s="7">
        <v>41.4</v>
      </c>
      <c r="D168" s="7">
        <f t="shared" si="5"/>
        <v>-5.5</v>
      </c>
      <c r="E168" s="7">
        <f t="shared" si="4"/>
        <v>51.808333333333337</v>
      </c>
    </row>
    <row r="169" spans="2:5" x14ac:dyDescent="0.25">
      <c r="B169" s="2">
        <v>39722</v>
      </c>
      <c r="C169" s="7">
        <v>38.200000000000003</v>
      </c>
      <c r="D169" s="7">
        <f t="shared" si="5"/>
        <v>-3.1999999999999957</v>
      </c>
      <c r="E169" s="7">
        <f t="shared" si="4"/>
        <v>50.116666666666674</v>
      </c>
    </row>
    <row r="170" spans="2:5" x14ac:dyDescent="0.25">
      <c r="B170" s="2">
        <v>39753</v>
      </c>
      <c r="C170" s="7">
        <v>35</v>
      </c>
      <c r="D170" s="7">
        <f t="shared" si="5"/>
        <v>-3.2000000000000028</v>
      </c>
      <c r="E170" s="7">
        <f t="shared" si="4"/>
        <v>48.266666666666673</v>
      </c>
    </row>
    <row r="171" spans="2:5" x14ac:dyDescent="0.25">
      <c r="B171" s="2">
        <v>39783</v>
      </c>
      <c r="C171" s="7">
        <v>34</v>
      </c>
      <c r="D171" s="7">
        <f t="shared" si="5"/>
        <v>-1</v>
      </c>
      <c r="E171" s="7">
        <f t="shared" si="4"/>
        <v>46.375</v>
      </c>
    </row>
    <row r="172" spans="2:5" x14ac:dyDescent="0.25">
      <c r="B172" s="2">
        <v>39814</v>
      </c>
      <c r="C172" s="7">
        <v>34.200000000000003</v>
      </c>
      <c r="D172" s="7">
        <f t="shared" si="5"/>
        <v>0.20000000000000284</v>
      </c>
      <c r="E172" s="7">
        <f t="shared" si="4"/>
        <v>44.625</v>
      </c>
    </row>
    <row r="173" spans="2:5" x14ac:dyDescent="0.25">
      <c r="B173" s="2">
        <v>39845</v>
      </c>
      <c r="C173" s="7">
        <v>34.1</v>
      </c>
      <c r="D173" s="7">
        <f t="shared" si="5"/>
        <v>-0.10000000000000142</v>
      </c>
      <c r="E173" s="7">
        <f t="shared" si="4"/>
        <v>42.816666666666663</v>
      </c>
    </row>
    <row r="174" spans="2:5" x14ac:dyDescent="0.25">
      <c r="B174" s="2">
        <v>39873</v>
      </c>
      <c r="C174" s="7">
        <v>37.1</v>
      </c>
      <c r="D174" s="7">
        <f t="shared" si="5"/>
        <v>3</v>
      </c>
      <c r="E174" s="7">
        <f t="shared" si="4"/>
        <v>41.366666666666667</v>
      </c>
    </row>
    <row r="175" spans="2:5" x14ac:dyDescent="0.25">
      <c r="B175" s="2">
        <v>39904</v>
      </c>
      <c r="C175" s="7">
        <v>39.200000000000003</v>
      </c>
      <c r="D175" s="7">
        <f t="shared" si="5"/>
        <v>2.1000000000000014</v>
      </c>
      <c r="E175" s="7">
        <f t="shared" si="4"/>
        <v>40.416666666666671</v>
      </c>
    </row>
    <row r="176" spans="2:5" x14ac:dyDescent="0.25">
      <c r="B176" s="2">
        <v>39934</v>
      </c>
      <c r="C176" s="7">
        <v>43.4</v>
      </c>
      <c r="D176" s="7">
        <f t="shared" si="5"/>
        <v>4.1999999999999957</v>
      </c>
      <c r="E176" s="7">
        <f t="shared" si="4"/>
        <v>39.825000000000003</v>
      </c>
    </row>
    <row r="177" spans="2:5" x14ac:dyDescent="0.25">
      <c r="B177" s="2">
        <v>39965</v>
      </c>
      <c r="C177" s="7">
        <v>49.6</v>
      </c>
      <c r="D177" s="7">
        <f t="shared" si="5"/>
        <v>6.2000000000000028</v>
      </c>
      <c r="E177" s="7">
        <f t="shared" si="4"/>
        <v>39.891666666666673</v>
      </c>
    </row>
    <row r="178" spans="2:5" x14ac:dyDescent="0.25">
      <c r="B178" s="2">
        <v>39995</v>
      </c>
      <c r="C178" s="7">
        <v>52.1</v>
      </c>
      <c r="D178" s="7">
        <f t="shared" si="5"/>
        <v>2.5</v>
      </c>
      <c r="E178" s="7">
        <f t="shared" si="4"/>
        <v>40.433333333333337</v>
      </c>
    </row>
    <row r="179" spans="2:5" x14ac:dyDescent="0.25">
      <c r="B179" s="2">
        <v>40026</v>
      </c>
      <c r="C179" s="7">
        <v>54.1</v>
      </c>
      <c r="D179" s="7">
        <f t="shared" si="5"/>
        <v>2</v>
      </c>
      <c r="E179" s="7">
        <f t="shared" si="4"/>
        <v>41.033333333333339</v>
      </c>
    </row>
    <row r="180" spans="2:5" x14ac:dyDescent="0.25">
      <c r="B180" s="2">
        <v>40057</v>
      </c>
      <c r="C180" s="7">
        <v>56.1</v>
      </c>
      <c r="D180" s="7">
        <f t="shared" si="5"/>
        <v>2</v>
      </c>
      <c r="E180" s="7">
        <f t="shared" si="4"/>
        <v>42.25833333333334</v>
      </c>
    </row>
    <row r="181" spans="2:5" x14ac:dyDescent="0.25">
      <c r="B181" s="2">
        <v>40087</v>
      </c>
      <c r="C181" s="7">
        <v>57.1</v>
      </c>
      <c r="D181" s="7">
        <f t="shared" si="5"/>
        <v>1</v>
      </c>
      <c r="E181" s="7">
        <f t="shared" si="4"/>
        <v>43.833333333333343</v>
      </c>
    </row>
    <row r="182" spans="2:5" x14ac:dyDescent="0.25">
      <c r="B182" s="2">
        <v>40118</v>
      </c>
      <c r="C182" s="7">
        <v>58.5</v>
      </c>
      <c r="D182" s="7">
        <f t="shared" si="5"/>
        <v>1.3999999999999986</v>
      </c>
      <c r="E182" s="7">
        <f t="shared" si="4"/>
        <v>45.791666666666679</v>
      </c>
    </row>
    <row r="183" spans="2:5" x14ac:dyDescent="0.25">
      <c r="B183" s="2">
        <v>40148</v>
      </c>
      <c r="C183" s="7">
        <v>59.9</v>
      </c>
      <c r="D183" s="7">
        <f t="shared" si="5"/>
        <v>1.3999999999999986</v>
      </c>
      <c r="E183" s="7">
        <f t="shared" si="4"/>
        <v>47.95000000000001</v>
      </c>
    </row>
    <row r="184" spans="2:5" x14ac:dyDescent="0.25">
      <c r="B184" s="2">
        <v>40179</v>
      </c>
      <c r="C184" s="7">
        <v>62</v>
      </c>
      <c r="D184" s="7">
        <f t="shared" si="5"/>
        <v>2.1000000000000014</v>
      </c>
      <c r="E184" s="7">
        <f t="shared" si="4"/>
        <v>50.266666666666673</v>
      </c>
    </row>
    <row r="185" spans="2:5" x14ac:dyDescent="0.25">
      <c r="B185" s="2">
        <v>40210</v>
      </c>
      <c r="C185" s="7">
        <v>61.2</v>
      </c>
      <c r="D185" s="7">
        <f t="shared" si="5"/>
        <v>-0.79999999999999716</v>
      </c>
      <c r="E185" s="7">
        <f t="shared" si="4"/>
        <v>52.525000000000006</v>
      </c>
    </row>
    <row r="186" spans="2:5" x14ac:dyDescent="0.25">
      <c r="B186" s="2">
        <v>40238</v>
      </c>
      <c r="C186" s="7">
        <v>61.1</v>
      </c>
      <c r="D186" s="7">
        <f t="shared" si="5"/>
        <v>-0.10000000000000142</v>
      </c>
      <c r="E186" s="7">
        <f t="shared" si="4"/>
        <v>54.525000000000006</v>
      </c>
    </row>
    <row r="187" spans="2:5" x14ac:dyDescent="0.25">
      <c r="B187" s="2">
        <v>40269</v>
      </c>
      <c r="C187" s="7">
        <v>63.5</v>
      </c>
      <c r="D187" s="7">
        <f t="shared" si="5"/>
        <v>2.3999999999999986</v>
      </c>
      <c r="E187" s="7">
        <f t="shared" si="4"/>
        <v>56.550000000000004</v>
      </c>
    </row>
    <row r="188" spans="2:5" x14ac:dyDescent="0.25">
      <c r="B188" s="2">
        <v>40299</v>
      </c>
      <c r="C188" s="7">
        <v>65.099999999999994</v>
      </c>
      <c r="D188" s="7">
        <f t="shared" si="5"/>
        <v>1.5999999999999943</v>
      </c>
      <c r="E188" s="7">
        <f t="shared" si="4"/>
        <v>58.358333333333327</v>
      </c>
    </row>
    <row r="189" spans="2:5" x14ac:dyDescent="0.25">
      <c r="B189" s="2">
        <v>40330</v>
      </c>
      <c r="C189" s="7">
        <v>61</v>
      </c>
      <c r="D189" s="7">
        <f t="shared" si="5"/>
        <v>-4.0999999999999943</v>
      </c>
      <c r="E189" s="7">
        <f t="shared" si="4"/>
        <v>59.30833333333333</v>
      </c>
    </row>
    <row r="190" spans="2:5" x14ac:dyDescent="0.25">
      <c r="B190" s="2">
        <v>40360</v>
      </c>
      <c r="C190" s="7">
        <v>61.7</v>
      </c>
      <c r="D190" s="7">
        <f t="shared" si="5"/>
        <v>0.70000000000000284</v>
      </c>
      <c r="E190" s="7">
        <f t="shared" si="4"/>
        <v>60.108333333333341</v>
      </c>
    </row>
    <row r="191" spans="2:5" x14ac:dyDescent="0.25">
      <c r="B191" s="2">
        <v>40391</v>
      </c>
      <c r="C191" s="7">
        <v>62.1</v>
      </c>
      <c r="D191" s="7">
        <f t="shared" si="5"/>
        <v>0.39999999999999858</v>
      </c>
      <c r="E191" s="7">
        <f t="shared" si="4"/>
        <v>60.775000000000006</v>
      </c>
    </row>
    <row r="192" spans="2:5" x14ac:dyDescent="0.25">
      <c r="B192" s="2">
        <v>40422</v>
      </c>
      <c r="C192" s="7">
        <v>63.6</v>
      </c>
      <c r="D192" s="7">
        <f t="shared" si="5"/>
        <v>1.5</v>
      </c>
      <c r="E192" s="7">
        <f t="shared" si="4"/>
        <v>61.400000000000006</v>
      </c>
    </row>
    <row r="193" spans="2:5" x14ac:dyDescent="0.25">
      <c r="B193" s="2">
        <v>40452</v>
      </c>
      <c r="C193" s="7">
        <v>62.6</v>
      </c>
      <c r="D193" s="7">
        <f t="shared" si="5"/>
        <v>-1</v>
      </c>
      <c r="E193" s="7">
        <f t="shared" si="4"/>
        <v>61.858333333333348</v>
      </c>
    </row>
    <row r="194" spans="2:5" x14ac:dyDescent="0.25">
      <c r="B194" s="2">
        <v>40483</v>
      </c>
      <c r="C194" s="7">
        <v>63.6</v>
      </c>
      <c r="D194" s="7">
        <f t="shared" si="5"/>
        <v>1</v>
      </c>
      <c r="E194" s="7">
        <f t="shared" ref="E194:E257" si="6">IF(ROW(A194)&lt;13,"",AVERAGEIFS($C$2:$C$5000,$B$2:$B$5000,"&gt;"&amp;EDATE(B194,-12),$B$2:$B$5000,"&lt;="&amp;B194))</f>
        <v>62.283333333333339</v>
      </c>
    </row>
    <row r="195" spans="2:5" x14ac:dyDescent="0.25">
      <c r="B195" s="2">
        <v>40513</v>
      </c>
      <c r="C195" s="7">
        <v>61.9</v>
      </c>
      <c r="D195" s="7">
        <f t="shared" si="5"/>
        <v>-1.7000000000000028</v>
      </c>
      <c r="E195" s="7">
        <f t="shared" si="6"/>
        <v>62.449999999999996</v>
      </c>
    </row>
    <row r="196" spans="2:5" x14ac:dyDescent="0.25">
      <c r="B196" s="2">
        <v>40544</v>
      </c>
      <c r="C196" s="7">
        <v>60.8</v>
      </c>
      <c r="D196" s="7">
        <f t="shared" ref="D196:D259" si="7">C196-C195</f>
        <v>-1.1000000000000014</v>
      </c>
      <c r="E196" s="7">
        <f t="shared" si="6"/>
        <v>62.349999999999994</v>
      </c>
    </row>
    <row r="197" spans="2:5" x14ac:dyDescent="0.25">
      <c r="B197" s="2">
        <v>40575</v>
      </c>
      <c r="C197" s="7">
        <v>60.3</v>
      </c>
      <c r="D197" s="7">
        <f t="shared" si="7"/>
        <v>-0.5</v>
      </c>
      <c r="E197" s="7">
        <f t="shared" si="6"/>
        <v>62.274999999999999</v>
      </c>
    </row>
    <row r="198" spans="2:5" x14ac:dyDescent="0.25">
      <c r="B198" s="2">
        <v>40603</v>
      </c>
      <c r="C198" s="7">
        <v>57.9</v>
      </c>
      <c r="D198" s="7">
        <f t="shared" si="7"/>
        <v>-2.3999999999999986</v>
      </c>
      <c r="E198" s="7">
        <f t="shared" si="6"/>
        <v>62.008333333333333</v>
      </c>
    </row>
    <row r="199" spans="2:5" x14ac:dyDescent="0.25">
      <c r="B199" s="2">
        <v>40634</v>
      </c>
      <c r="C199" s="7">
        <v>58.7</v>
      </c>
      <c r="D199" s="7">
        <f t="shared" si="7"/>
        <v>0.80000000000000426</v>
      </c>
      <c r="E199" s="7">
        <f t="shared" si="6"/>
        <v>61.608333333333327</v>
      </c>
    </row>
    <row r="200" spans="2:5" x14ac:dyDescent="0.25">
      <c r="B200" s="2">
        <v>40664</v>
      </c>
      <c r="C200" s="7">
        <v>54.8</v>
      </c>
      <c r="D200" s="7">
        <f t="shared" si="7"/>
        <v>-3.9000000000000057</v>
      </c>
      <c r="E200" s="7">
        <f t="shared" si="6"/>
        <v>60.75</v>
      </c>
    </row>
    <row r="201" spans="2:5" x14ac:dyDescent="0.25">
      <c r="B201" s="2">
        <v>40695</v>
      </c>
      <c r="C201" s="7">
        <v>51.6</v>
      </c>
      <c r="D201" s="7">
        <f t="shared" si="7"/>
        <v>-3.1999999999999957</v>
      </c>
      <c r="E201" s="7">
        <f t="shared" si="6"/>
        <v>59.966666666666669</v>
      </c>
    </row>
    <row r="202" spans="2:5" x14ac:dyDescent="0.25">
      <c r="B202" s="2">
        <v>40725</v>
      </c>
      <c r="C202" s="7">
        <v>47.3</v>
      </c>
      <c r="D202" s="7">
        <f t="shared" si="7"/>
        <v>-4.3000000000000043</v>
      </c>
      <c r="E202" s="7">
        <f t="shared" si="6"/>
        <v>58.766666666666659</v>
      </c>
    </row>
    <row r="203" spans="2:5" x14ac:dyDescent="0.25">
      <c r="B203" s="2">
        <v>40756</v>
      </c>
      <c r="C203" s="7">
        <v>50.3</v>
      </c>
      <c r="D203" s="7">
        <f t="shared" si="7"/>
        <v>3</v>
      </c>
      <c r="E203" s="7">
        <f t="shared" si="6"/>
        <v>57.783333333333324</v>
      </c>
    </row>
    <row r="204" spans="2:5" x14ac:dyDescent="0.25">
      <c r="B204" s="2">
        <v>40787</v>
      </c>
      <c r="C204" s="7">
        <v>48.7</v>
      </c>
      <c r="D204" s="7">
        <f t="shared" si="7"/>
        <v>-1.5999999999999943</v>
      </c>
      <c r="E204" s="7">
        <f t="shared" si="6"/>
        <v>56.541666666666657</v>
      </c>
    </row>
    <row r="205" spans="2:5" x14ac:dyDescent="0.25">
      <c r="B205" s="2">
        <v>40817</v>
      </c>
      <c r="C205" s="7">
        <v>51.3</v>
      </c>
      <c r="D205" s="7">
        <f t="shared" si="7"/>
        <v>2.5999999999999943</v>
      </c>
      <c r="E205" s="7">
        <f t="shared" si="6"/>
        <v>55.599999999999994</v>
      </c>
    </row>
    <row r="206" spans="2:5" x14ac:dyDescent="0.25">
      <c r="B206" s="2">
        <v>40848</v>
      </c>
      <c r="C206" s="7">
        <v>49.6</v>
      </c>
      <c r="D206" s="7">
        <f t="shared" si="7"/>
        <v>-1.6999999999999957</v>
      </c>
      <c r="E206" s="7">
        <f t="shared" si="6"/>
        <v>54.433333333333337</v>
      </c>
    </row>
    <row r="207" spans="2:5" x14ac:dyDescent="0.25">
      <c r="B207" s="2">
        <v>40878</v>
      </c>
      <c r="C207" s="7">
        <v>50.6</v>
      </c>
      <c r="D207" s="7">
        <f t="shared" si="7"/>
        <v>1</v>
      </c>
      <c r="E207" s="7">
        <f t="shared" si="6"/>
        <v>53.491666666666674</v>
      </c>
    </row>
    <row r="208" spans="2:5" x14ac:dyDescent="0.25">
      <c r="B208" s="2">
        <v>40909</v>
      </c>
      <c r="C208" s="7">
        <v>50.3</v>
      </c>
      <c r="D208" s="7">
        <f t="shared" si="7"/>
        <v>-0.30000000000000426</v>
      </c>
      <c r="E208" s="7">
        <f t="shared" si="6"/>
        <v>52.616666666666667</v>
      </c>
    </row>
    <row r="209" spans="2:5" x14ac:dyDescent="0.25">
      <c r="B209" s="2">
        <v>40940</v>
      </c>
      <c r="C209" s="7">
        <v>49.5</v>
      </c>
      <c r="D209" s="7">
        <f t="shared" si="7"/>
        <v>-0.79999999999999716</v>
      </c>
      <c r="E209" s="7">
        <f t="shared" si="6"/>
        <v>51.716666666666661</v>
      </c>
    </row>
    <row r="210" spans="2:5" x14ac:dyDescent="0.25">
      <c r="B210" s="2">
        <v>40969</v>
      </c>
      <c r="C210" s="7">
        <v>49.4</v>
      </c>
      <c r="D210" s="7">
        <f t="shared" si="7"/>
        <v>-0.10000000000000142</v>
      </c>
      <c r="E210" s="7">
        <f t="shared" si="6"/>
        <v>51.008333333333333</v>
      </c>
    </row>
    <row r="211" spans="2:5" x14ac:dyDescent="0.25">
      <c r="B211" s="2">
        <v>41000</v>
      </c>
      <c r="C211" s="7">
        <v>49.2</v>
      </c>
      <c r="D211" s="7">
        <f t="shared" si="7"/>
        <v>-0.19999999999999574</v>
      </c>
      <c r="E211" s="7">
        <f t="shared" si="6"/>
        <v>50.216666666666676</v>
      </c>
    </row>
    <row r="212" spans="2:5" x14ac:dyDescent="0.25">
      <c r="B212" s="2">
        <v>41030</v>
      </c>
      <c r="C212" s="7">
        <v>48.1</v>
      </c>
      <c r="D212" s="7">
        <f t="shared" si="7"/>
        <v>-1.1000000000000014</v>
      </c>
      <c r="E212" s="7">
        <f t="shared" si="6"/>
        <v>49.658333333333339</v>
      </c>
    </row>
    <row r="213" spans="2:5" x14ac:dyDescent="0.25">
      <c r="B213" s="2">
        <v>41061</v>
      </c>
      <c r="C213" s="7">
        <v>47.5</v>
      </c>
      <c r="D213" s="7">
        <f t="shared" si="7"/>
        <v>-0.60000000000000142</v>
      </c>
      <c r="E213" s="7">
        <f t="shared" si="6"/>
        <v>49.316666666666663</v>
      </c>
    </row>
    <row r="214" spans="2:5" x14ac:dyDescent="0.25">
      <c r="B214" s="2">
        <v>41091</v>
      </c>
      <c r="C214" s="7">
        <v>48.6</v>
      </c>
      <c r="D214" s="7">
        <f t="shared" si="7"/>
        <v>1.1000000000000014</v>
      </c>
      <c r="E214" s="7">
        <f t="shared" si="6"/>
        <v>49.425000000000004</v>
      </c>
    </row>
    <row r="215" spans="2:5" x14ac:dyDescent="0.25">
      <c r="B215" s="2">
        <v>41122</v>
      </c>
      <c r="C215" s="7">
        <v>47</v>
      </c>
      <c r="D215" s="7">
        <f t="shared" si="7"/>
        <v>-1.6000000000000014</v>
      </c>
      <c r="E215" s="7">
        <f t="shared" si="6"/>
        <v>49.15</v>
      </c>
    </row>
    <row r="216" spans="2:5" x14ac:dyDescent="0.25">
      <c r="B216" s="2">
        <v>41153</v>
      </c>
      <c r="C216" s="7">
        <v>45.4</v>
      </c>
      <c r="D216" s="7">
        <f t="shared" si="7"/>
        <v>-1.6000000000000014</v>
      </c>
      <c r="E216" s="7">
        <f t="shared" si="6"/>
        <v>48.875</v>
      </c>
    </row>
    <row r="217" spans="2:5" x14ac:dyDescent="0.25">
      <c r="B217" s="2">
        <v>41183</v>
      </c>
      <c r="C217" s="7">
        <v>44.8</v>
      </c>
      <c r="D217" s="7">
        <f t="shared" si="7"/>
        <v>-0.60000000000000142</v>
      </c>
      <c r="E217" s="7">
        <f t="shared" si="6"/>
        <v>48.333333333333336</v>
      </c>
    </row>
    <row r="218" spans="2:5" x14ac:dyDescent="0.25">
      <c r="B218" s="2">
        <v>41214</v>
      </c>
      <c r="C218" s="7">
        <v>44.6</v>
      </c>
      <c r="D218" s="7">
        <f t="shared" si="7"/>
        <v>-0.19999999999999574</v>
      </c>
      <c r="E218" s="7">
        <f t="shared" si="6"/>
        <v>47.916666666666664</v>
      </c>
    </row>
    <row r="219" spans="2:5" x14ac:dyDescent="0.25">
      <c r="B219" s="2">
        <v>41244</v>
      </c>
      <c r="C219" s="7">
        <v>45.6</v>
      </c>
      <c r="D219" s="7">
        <f t="shared" si="7"/>
        <v>1</v>
      </c>
      <c r="E219" s="7">
        <f t="shared" si="6"/>
        <v>47.5</v>
      </c>
    </row>
    <row r="220" spans="2:5" x14ac:dyDescent="0.25">
      <c r="B220" s="2">
        <v>41275</v>
      </c>
      <c r="C220" s="7">
        <v>47.8</v>
      </c>
      <c r="D220" s="7">
        <f t="shared" si="7"/>
        <v>2.1999999999999957</v>
      </c>
      <c r="E220" s="7">
        <f t="shared" si="6"/>
        <v>47.291666666666664</v>
      </c>
    </row>
    <row r="221" spans="2:5" x14ac:dyDescent="0.25">
      <c r="B221" s="2">
        <v>41306</v>
      </c>
      <c r="C221" s="7">
        <v>50.5</v>
      </c>
      <c r="D221" s="7">
        <f t="shared" si="7"/>
        <v>2.7000000000000028</v>
      </c>
      <c r="E221" s="7">
        <f t="shared" si="6"/>
        <v>47.375</v>
      </c>
    </row>
    <row r="222" spans="2:5" x14ac:dyDescent="0.25">
      <c r="B222" s="2">
        <v>41334</v>
      </c>
      <c r="C222" s="7">
        <v>51.2</v>
      </c>
      <c r="D222" s="7">
        <f t="shared" si="7"/>
        <v>0.70000000000000284</v>
      </c>
      <c r="E222" s="7">
        <f t="shared" si="6"/>
        <v>47.525000000000013</v>
      </c>
    </row>
    <row r="223" spans="2:5" x14ac:dyDescent="0.25">
      <c r="B223" s="2">
        <v>41365</v>
      </c>
      <c r="C223" s="7">
        <v>48.5</v>
      </c>
      <c r="D223" s="7">
        <f t="shared" si="7"/>
        <v>-2.7000000000000028</v>
      </c>
      <c r="E223" s="7">
        <f t="shared" si="6"/>
        <v>47.466666666666669</v>
      </c>
    </row>
    <row r="224" spans="2:5" x14ac:dyDescent="0.25">
      <c r="B224" s="2">
        <v>41395</v>
      </c>
      <c r="C224" s="7">
        <v>51.4</v>
      </c>
      <c r="D224" s="7">
        <f t="shared" si="7"/>
        <v>2.8999999999999986</v>
      </c>
      <c r="E224" s="7">
        <f t="shared" si="6"/>
        <v>47.741666666666667</v>
      </c>
    </row>
    <row r="225" spans="2:5" x14ac:dyDescent="0.25">
      <c r="B225" s="2">
        <v>41426</v>
      </c>
      <c r="C225" s="7">
        <v>53.4</v>
      </c>
      <c r="D225" s="7">
        <f t="shared" si="7"/>
        <v>2</v>
      </c>
      <c r="E225" s="7">
        <f t="shared" si="6"/>
        <v>48.233333333333327</v>
      </c>
    </row>
    <row r="226" spans="2:5" x14ac:dyDescent="0.25">
      <c r="B226" s="2">
        <v>41456</v>
      </c>
      <c r="C226" s="7">
        <v>49.8</v>
      </c>
      <c r="D226" s="7">
        <f t="shared" si="7"/>
        <v>-3.6000000000000014</v>
      </c>
      <c r="E226" s="7">
        <f t="shared" si="6"/>
        <v>48.333333333333321</v>
      </c>
    </row>
    <row r="227" spans="2:5" x14ac:dyDescent="0.25">
      <c r="B227" s="2">
        <v>41487</v>
      </c>
      <c r="C227" s="7">
        <v>54.7</v>
      </c>
      <c r="D227" s="7">
        <f t="shared" si="7"/>
        <v>4.9000000000000057</v>
      </c>
      <c r="E227" s="7">
        <f t="shared" si="6"/>
        <v>48.974999999999994</v>
      </c>
    </row>
    <row r="228" spans="2:5" x14ac:dyDescent="0.25">
      <c r="B228" s="2">
        <v>41518</v>
      </c>
      <c r="C228" s="7">
        <v>57</v>
      </c>
      <c r="D228" s="7">
        <f t="shared" si="7"/>
        <v>2.2999999999999972</v>
      </c>
      <c r="E228" s="7">
        <f t="shared" si="6"/>
        <v>49.941666666666663</v>
      </c>
    </row>
    <row r="229" spans="2:5" x14ac:dyDescent="0.25">
      <c r="B229" s="2">
        <v>41548</v>
      </c>
      <c r="C229" s="7">
        <v>53.8</v>
      </c>
      <c r="D229" s="7">
        <f t="shared" si="7"/>
        <v>-3.2000000000000028</v>
      </c>
      <c r="E229" s="7">
        <f t="shared" si="6"/>
        <v>50.691666666666663</v>
      </c>
    </row>
    <row r="230" spans="2:5" x14ac:dyDescent="0.25">
      <c r="B230" s="2">
        <v>41579</v>
      </c>
      <c r="C230" s="7">
        <v>57</v>
      </c>
      <c r="D230" s="7">
        <f t="shared" si="7"/>
        <v>3.2000000000000028</v>
      </c>
      <c r="E230" s="7">
        <f t="shared" si="6"/>
        <v>51.724999999999994</v>
      </c>
    </row>
    <row r="231" spans="2:5" x14ac:dyDescent="0.25">
      <c r="B231" s="2">
        <v>41609</v>
      </c>
      <c r="C231" s="7">
        <v>52.5</v>
      </c>
      <c r="D231" s="7">
        <f t="shared" si="7"/>
        <v>-4.5</v>
      </c>
      <c r="E231" s="7">
        <f t="shared" si="6"/>
        <v>52.300000000000004</v>
      </c>
    </row>
    <row r="232" spans="2:5" x14ac:dyDescent="0.25">
      <c r="B232" s="2">
        <v>41640</v>
      </c>
      <c r="C232" s="7">
        <v>54.7</v>
      </c>
      <c r="D232" s="7">
        <f t="shared" si="7"/>
        <v>2.2000000000000028</v>
      </c>
      <c r="E232" s="7">
        <f t="shared" si="6"/>
        <v>52.875</v>
      </c>
    </row>
    <row r="233" spans="2:5" x14ac:dyDescent="0.25">
      <c r="B233" s="2">
        <v>41671</v>
      </c>
      <c r="C233" s="7">
        <v>54.1</v>
      </c>
      <c r="D233" s="7">
        <f t="shared" si="7"/>
        <v>-0.60000000000000142</v>
      </c>
      <c r="E233" s="7">
        <f t="shared" si="6"/>
        <v>53.175000000000004</v>
      </c>
    </row>
    <row r="234" spans="2:5" x14ac:dyDescent="0.25">
      <c r="B234" s="2">
        <v>41699</v>
      </c>
      <c r="C234" s="7">
        <v>55.4</v>
      </c>
      <c r="D234" s="7">
        <f t="shared" si="7"/>
        <v>1.2999999999999972</v>
      </c>
      <c r="E234" s="7">
        <f t="shared" si="6"/>
        <v>53.525000000000006</v>
      </c>
    </row>
    <row r="235" spans="2:5" x14ac:dyDescent="0.25">
      <c r="B235" s="2">
        <v>41730</v>
      </c>
      <c r="C235" s="7">
        <v>54.4</v>
      </c>
      <c r="D235" s="7">
        <f t="shared" si="7"/>
        <v>-1</v>
      </c>
      <c r="E235" s="7">
        <f t="shared" si="6"/>
        <v>54.016666666666659</v>
      </c>
    </row>
    <row r="236" spans="2:5" x14ac:dyDescent="0.25">
      <c r="B236" s="2">
        <v>41760</v>
      </c>
      <c r="C236" s="7">
        <v>53.6</v>
      </c>
      <c r="D236" s="7">
        <f t="shared" si="7"/>
        <v>-0.79999999999999716</v>
      </c>
      <c r="E236" s="7">
        <f t="shared" si="6"/>
        <v>54.199999999999996</v>
      </c>
    </row>
    <row r="237" spans="2:5" x14ac:dyDescent="0.25">
      <c r="B237" s="2">
        <v>41791</v>
      </c>
      <c r="C237" s="7">
        <v>55</v>
      </c>
      <c r="D237" s="7">
        <f t="shared" si="7"/>
        <v>1.3999999999999986</v>
      </c>
      <c r="E237" s="7">
        <f t="shared" si="6"/>
        <v>54.333333333333336</v>
      </c>
    </row>
    <row r="238" spans="2:5" x14ac:dyDescent="0.25">
      <c r="B238" s="2">
        <v>41821</v>
      </c>
      <c r="C238" s="7">
        <v>54</v>
      </c>
      <c r="D238" s="7">
        <f t="shared" si="7"/>
        <v>-1</v>
      </c>
      <c r="E238" s="7">
        <f t="shared" si="6"/>
        <v>54.68333333333333</v>
      </c>
    </row>
    <row r="239" spans="2:5" x14ac:dyDescent="0.25">
      <c r="B239" s="2">
        <v>41852</v>
      </c>
      <c r="C239" s="7">
        <v>53.6</v>
      </c>
      <c r="D239" s="7">
        <f t="shared" si="7"/>
        <v>-0.39999999999999858</v>
      </c>
      <c r="E239" s="7">
        <f t="shared" si="6"/>
        <v>54.591666666666669</v>
      </c>
    </row>
    <row r="240" spans="2:5" x14ac:dyDescent="0.25">
      <c r="B240" s="2">
        <v>41883</v>
      </c>
      <c r="C240" s="7">
        <v>54.2</v>
      </c>
      <c r="D240" s="7">
        <f t="shared" si="7"/>
        <v>0.60000000000000142</v>
      </c>
      <c r="E240" s="7">
        <f t="shared" si="6"/>
        <v>54.358333333333341</v>
      </c>
    </row>
    <row r="241" spans="2:5" x14ac:dyDescent="0.25">
      <c r="B241" s="2">
        <v>41913</v>
      </c>
      <c r="C241" s="7">
        <v>53.6</v>
      </c>
      <c r="D241" s="7">
        <f t="shared" si="7"/>
        <v>-0.60000000000000142</v>
      </c>
      <c r="E241" s="7">
        <f t="shared" si="6"/>
        <v>54.341666666666669</v>
      </c>
    </row>
    <row r="242" spans="2:5" x14ac:dyDescent="0.25">
      <c r="B242" s="2">
        <v>41944</v>
      </c>
      <c r="C242" s="7">
        <v>53.1</v>
      </c>
      <c r="D242" s="7">
        <f t="shared" si="7"/>
        <v>-0.5</v>
      </c>
      <c r="E242" s="7">
        <f t="shared" si="6"/>
        <v>54.01666666666668</v>
      </c>
    </row>
    <row r="243" spans="2:5" x14ac:dyDescent="0.25">
      <c r="B243" s="2">
        <v>41974</v>
      </c>
      <c r="C243" s="7">
        <v>55.1</v>
      </c>
      <c r="D243" s="7">
        <f t="shared" si="7"/>
        <v>2</v>
      </c>
      <c r="E243" s="7">
        <f t="shared" si="6"/>
        <v>54.233333333333341</v>
      </c>
    </row>
    <row r="244" spans="2:5" x14ac:dyDescent="0.25">
      <c r="B244" s="2">
        <v>42005</v>
      </c>
      <c r="C244" s="7">
        <v>53.5</v>
      </c>
      <c r="D244" s="7">
        <f t="shared" si="7"/>
        <v>-1.6000000000000014</v>
      </c>
      <c r="E244" s="7">
        <f t="shared" si="6"/>
        <v>54.133333333333333</v>
      </c>
    </row>
    <row r="245" spans="2:5" x14ac:dyDescent="0.25">
      <c r="B245" s="2">
        <v>42036</v>
      </c>
      <c r="C245" s="7">
        <v>53</v>
      </c>
      <c r="D245" s="7">
        <f t="shared" si="7"/>
        <v>-0.5</v>
      </c>
      <c r="E245" s="7">
        <f t="shared" si="6"/>
        <v>54.041666666666664</v>
      </c>
    </row>
    <row r="246" spans="2:5" x14ac:dyDescent="0.25">
      <c r="B246" s="2">
        <v>42064</v>
      </c>
      <c r="C246" s="7">
        <v>53</v>
      </c>
      <c r="D246" s="7">
        <f t="shared" si="7"/>
        <v>0</v>
      </c>
      <c r="E246" s="7">
        <f t="shared" si="6"/>
        <v>53.841666666666676</v>
      </c>
    </row>
    <row r="247" spans="2:5" x14ac:dyDescent="0.25">
      <c r="B247" s="2">
        <v>42095</v>
      </c>
      <c r="C247" s="7">
        <v>55</v>
      </c>
      <c r="D247" s="7">
        <f t="shared" si="7"/>
        <v>2</v>
      </c>
      <c r="E247" s="7">
        <f t="shared" si="6"/>
        <v>53.891666666666673</v>
      </c>
    </row>
    <row r="248" spans="2:5" x14ac:dyDescent="0.25">
      <c r="B248" s="2">
        <v>42125</v>
      </c>
      <c r="C248" s="7">
        <v>54.6</v>
      </c>
      <c r="D248" s="7">
        <f t="shared" si="7"/>
        <v>-0.39999999999999858</v>
      </c>
      <c r="E248" s="7">
        <f t="shared" si="6"/>
        <v>53.975000000000016</v>
      </c>
    </row>
    <row r="249" spans="2:5" x14ac:dyDescent="0.25">
      <c r="B249" s="2">
        <v>42156</v>
      </c>
      <c r="C249" s="7">
        <v>53.2</v>
      </c>
      <c r="D249" s="7">
        <f t="shared" si="7"/>
        <v>-1.3999999999999986</v>
      </c>
      <c r="E249" s="7">
        <f t="shared" si="6"/>
        <v>53.82500000000001</v>
      </c>
    </row>
    <row r="250" spans="2:5" x14ac:dyDescent="0.25">
      <c r="B250" s="2">
        <v>42186</v>
      </c>
      <c r="C250" s="7">
        <v>54.4</v>
      </c>
      <c r="D250" s="7">
        <f t="shared" si="7"/>
        <v>1.1999999999999957</v>
      </c>
      <c r="E250" s="7">
        <f t="shared" si="6"/>
        <v>53.858333333333341</v>
      </c>
    </row>
    <row r="251" spans="2:5" x14ac:dyDescent="0.25">
      <c r="B251" s="2">
        <v>42217</v>
      </c>
      <c r="C251" s="7">
        <v>56.2</v>
      </c>
      <c r="D251" s="7">
        <f t="shared" si="7"/>
        <v>1.8000000000000043</v>
      </c>
      <c r="E251" s="7">
        <f t="shared" si="6"/>
        <v>54.07500000000001</v>
      </c>
    </row>
    <row r="252" spans="2:5" x14ac:dyDescent="0.25">
      <c r="B252" s="2">
        <v>42248</v>
      </c>
      <c r="C252" s="7">
        <v>53.8</v>
      </c>
      <c r="D252" s="7">
        <f t="shared" si="7"/>
        <v>-2.4000000000000057</v>
      </c>
      <c r="E252" s="7">
        <f t="shared" si="6"/>
        <v>54.041666666666664</v>
      </c>
    </row>
    <row r="253" spans="2:5" x14ac:dyDescent="0.25">
      <c r="B253" s="2">
        <v>42278</v>
      </c>
      <c r="C253" s="7">
        <v>54.6</v>
      </c>
      <c r="D253" s="7">
        <f t="shared" si="7"/>
        <v>0.80000000000000426</v>
      </c>
      <c r="E253" s="7">
        <f t="shared" si="6"/>
        <v>54.125</v>
      </c>
    </row>
    <row r="254" spans="2:5" x14ac:dyDescent="0.25">
      <c r="B254" s="2">
        <v>42309</v>
      </c>
      <c r="C254" s="7">
        <v>54.6</v>
      </c>
      <c r="D254" s="7">
        <f t="shared" si="7"/>
        <v>0</v>
      </c>
      <c r="E254" s="7">
        <f t="shared" si="6"/>
        <v>54.25</v>
      </c>
    </row>
    <row r="255" spans="2:5" x14ac:dyDescent="0.25">
      <c r="B255" s="2">
        <v>42339</v>
      </c>
      <c r="C255" s="7">
        <v>55.3</v>
      </c>
      <c r="D255" s="7">
        <f t="shared" si="7"/>
        <v>0.69999999999999574</v>
      </c>
      <c r="E255" s="7">
        <f t="shared" si="6"/>
        <v>54.266666666666659</v>
      </c>
    </row>
    <row r="256" spans="2:5" x14ac:dyDescent="0.25">
      <c r="B256" s="2">
        <v>42370</v>
      </c>
      <c r="C256" s="7">
        <v>54.1</v>
      </c>
      <c r="D256" s="7">
        <f t="shared" si="7"/>
        <v>-1.1999999999999957</v>
      </c>
      <c r="E256" s="7">
        <f t="shared" si="6"/>
        <v>54.316666666666663</v>
      </c>
    </row>
    <row r="257" spans="2:5" x14ac:dyDescent="0.25">
      <c r="B257" s="2">
        <v>42401</v>
      </c>
      <c r="C257" s="7">
        <v>51.5</v>
      </c>
      <c r="D257" s="7">
        <f t="shared" si="7"/>
        <v>-2.6000000000000014</v>
      </c>
      <c r="E257" s="7">
        <f t="shared" si="6"/>
        <v>54.19166666666667</v>
      </c>
    </row>
    <row r="258" spans="2:5" x14ac:dyDescent="0.25">
      <c r="B258" s="2">
        <v>42430</v>
      </c>
      <c r="C258" s="7">
        <v>52.2</v>
      </c>
      <c r="D258" s="7">
        <f t="shared" si="7"/>
        <v>0.70000000000000284</v>
      </c>
      <c r="E258" s="7">
        <f t="shared" ref="E258:E302" si="8">IF(ROW(A258)&lt;13,"",AVERAGEIFS($C$2:$C$5000,$B$2:$B$5000,"&gt;"&amp;EDATE(B258,-12),$B$2:$B$5000,"&lt;="&amp;B258))</f>
        <v>54.125000000000007</v>
      </c>
    </row>
    <row r="259" spans="2:5" x14ac:dyDescent="0.25">
      <c r="B259" s="2">
        <v>42461</v>
      </c>
      <c r="C259" s="7">
        <v>53.7</v>
      </c>
      <c r="D259" s="7">
        <f t="shared" si="7"/>
        <v>1.5</v>
      </c>
      <c r="E259" s="7">
        <f t="shared" si="8"/>
        <v>54.016666666666687</v>
      </c>
    </row>
    <row r="260" spans="2:5" x14ac:dyDescent="0.25">
      <c r="B260" s="2">
        <v>42491</v>
      </c>
      <c r="C260" s="7">
        <v>53.8</v>
      </c>
      <c r="D260" s="7">
        <f t="shared" ref="D260:D302" si="9">C260-C259</f>
        <v>9.9999999999994316E-2</v>
      </c>
      <c r="E260" s="7">
        <f t="shared" si="8"/>
        <v>53.95000000000001</v>
      </c>
    </row>
    <row r="261" spans="2:5" x14ac:dyDescent="0.25">
      <c r="B261" s="2">
        <v>42522</v>
      </c>
      <c r="C261" s="7">
        <v>53.6</v>
      </c>
      <c r="D261" s="7">
        <f t="shared" si="9"/>
        <v>-0.19999999999999574</v>
      </c>
      <c r="E261" s="7">
        <f t="shared" si="8"/>
        <v>53.983333333333327</v>
      </c>
    </row>
    <row r="262" spans="2:5" x14ac:dyDescent="0.25">
      <c r="B262" s="2">
        <v>42552</v>
      </c>
      <c r="C262" s="7">
        <v>54.6</v>
      </c>
      <c r="D262" s="7">
        <f t="shared" si="9"/>
        <v>1</v>
      </c>
      <c r="E262" s="7">
        <f t="shared" si="8"/>
        <v>54</v>
      </c>
    </row>
    <row r="263" spans="2:5" x14ac:dyDescent="0.25">
      <c r="B263" s="2">
        <v>42583</v>
      </c>
      <c r="C263" s="7">
        <v>53.6</v>
      </c>
      <c r="D263" s="7">
        <f t="shared" si="9"/>
        <v>-1</v>
      </c>
      <c r="E263" s="7">
        <f t="shared" si="8"/>
        <v>53.783333333333339</v>
      </c>
    </row>
    <row r="264" spans="2:5" x14ac:dyDescent="0.25">
      <c r="B264" s="2">
        <v>42614</v>
      </c>
      <c r="C264" s="7">
        <v>55.4</v>
      </c>
      <c r="D264" s="7">
        <f t="shared" si="9"/>
        <v>1.7999999999999972</v>
      </c>
      <c r="E264" s="7">
        <f t="shared" si="8"/>
        <v>53.916666666666664</v>
      </c>
    </row>
    <row r="265" spans="2:5" x14ac:dyDescent="0.25">
      <c r="B265" s="2">
        <v>42644</v>
      </c>
      <c r="C265" s="7">
        <v>59.4</v>
      </c>
      <c r="D265" s="7">
        <f t="shared" si="9"/>
        <v>4</v>
      </c>
      <c r="E265" s="7">
        <f t="shared" si="8"/>
        <v>54.316666666666663</v>
      </c>
    </row>
    <row r="266" spans="2:5" x14ac:dyDescent="0.25">
      <c r="B266" s="2">
        <v>42675</v>
      </c>
      <c r="C266" s="7">
        <v>56.6</v>
      </c>
      <c r="D266" s="7">
        <f t="shared" si="9"/>
        <v>-2.7999999999999972</v>
      </c>
      <c r="E266" s="7">
        <f t="shared" si="8"/>
        <v>54.483333333333341</v>
      </c>
    </row>
    <row r="267" spans="2:5" x14ac:dyDescent="0.25">
      <c r="B267" s="2">
        <v>42705</v>
      </c>
      <c r="C267" s="7">
        <v>59.4</v>
      </c>
      <c r="D267" s="7">
        <f t="shared" si="9"/>
        <v>2.7999999999999972</v>
      </c>
      <c r="E267" s="7">
        <f t="shared" si="8"/>
        <v>54.82500000000001</v>
      </c>
    </row>
    <row r="268" spans="2:5" x14ac:dyDescent="0.25">
      <c r="B268" s="2">
        <v>42736</v>
      </c>
      <c r="C268" s="7">
        <v>61.2</v>
      </c>
      <c r="D268" s="7">
        <f t="shared" si="9"/>
        <v>1.8000000000000043</v>
      </c>
      <c r="E268" s="7">
        <f t="shared" si="8"/>
        <v>55.416666666666664</v>
      </c>
    </row>
    <row r="269" spans="2:5" x14ac:dyDescent="0.25">
      <c r="B269" s="2">
        <v>42767</v>
      </c>
      <c r="C269" s="7">
        <v>60.8</v>
      </c>
      <c r="D269" s="7">
        <f t="shared" si="9"/>
        <v>-0.40000000000000568</v>
      </c>
      <c r="E269" s="7">
        <f t="shared" si="8"/>
        <v>56.191666666666663</v>
      </c>
    </row>
    <row r="270" spans="2:5" x14ac:dyDescent="0.25">
      <c r="B270" s="2">
        <v>42795</v>
      </c>
      <c r="C270" s="7">
        <v>64.5</v>
      </c>
      <c r="D270" s="7">
        <f t="shared" si="9"/>
        <v>3.7000000000000028</v>
      </c>
      <c r="E270" s="7">
        <f t="shared" si="8"/>
        <v>57.216666666666661</v>
      </c>
    </row>
    <row r="271" spans="2:5" x14ac:dyDescent="0.25">
      <c r="B271" s="2">
        <v>42826</v>
      </c>
      <c r="C271" s="7">
        <v>62.7</v>
      </c>
      <c r="D271" s="7">
        <f t="shared" si="9"/>
        <v>-1.7999999999999972</v>
      </c>
      <c r="E271" s="7">
        <f t="shared" si="8"/>
        <v>57.966666666666669</v>
      </c>
    </row>
    <row r="272" spans="2:5" x14ac:dyDescent="0.25">
      <c r="B272" s="2">
        <v>42856</v>
      </c>
      <c r="C272" s="7">
        <v>58.5</v>
      </c>
      <c r="D272" s="7">
        <f t="shared" si="9"/>
        <v>-4.2000000000000028</v>
      </c>
      <c r="E272" s="7">
        <f t="shared" si="8"/>
        <v>58.358333333333341</v>
      </c>
    </row>
    <row r="273" spans="2:5" x14ac:dyDescent="0.25">
      <c r="B273" s="2">
        <v>42887</v>
      </c>
      <c r="C273" s="7">
        <v>63.1</v>
      </c>
      <c r="D273" s="7">
        <f t="shared" si="9"/>
        <v>4.6000000000000014</v>
      </c>
      <c r="E273" s="7">
        <f t="shared" si="8"/>
        <v>59.150000000000006</v>
      </c>
    </row>
    <row r="274" spans="2:5" x14ac:dyDescent="0.25">
      <c r="B274" s="2">
        <v>42917</v>
      </c>
      <c r="C274" s="7">
        <v>59.2</v>
      </c>
      <c r="D274" s="7">
        <f t="shared" si="9"/>
        <v>-3.8999999999999986</v>
      </c>
      <c r="E274" s="7">
        <f t="shared" si="8"/>
        <v>59.533333333333339</v>
      </c>
    </row>
    <row r="275" spans="2:5" x14ac:dyDescent="0.25">
      <c r="B275" s="2">
        <v>42948</v>
      </c>
      <c r="C275" s="7">
        <v>57.2</v>
      </c>
      <c r="D275" s="7">
        <f t="shared" si="9"/>
        <v>-2</v>
      </c>
      <c r="E275" s="7">
        <f t="shared" si="8"/>
        <v>59.833333333333343</v>
      </c>
    </row>
    <row r="276" spans="2:5" x14ac:dyDescent="0.25">
      <c r="B276" s="2">
        <v>42979</v>
      </c>
      <c r="C276" s="7">
        <v>64.2</v>
      </c>
      <c r="D276" s="7">
        <f t="shared" si="9"/>
        <v>7</v>
      </c>
      <c r="E276" s="7">
        <f t="shared" si="8"/>
        <v>60.566666666666684</v>
      </c>
    </row>
    <row r="277" spans="2:5" x14ac:dyDescent="0.25">
      <c r="B277" s="2">
        <v>43009</v>
      </c>
      <c r="C277" s="7">
        <v>59.8</v>
      </c>
      <c r="D277" s="7">
        <f t="shared" si="9"/>
        <v>-4.4000000000000057</v>
      </c>
      <c r="E277" s="7">
        <f t="shared" si="8"/>
        <v>60.6</v>
      </c>
    </row>
    <row r="278" spans="2:5" x14ac:dyDescent="0.25">
      <c r="B278" s="2">
        <v>43040</v>
      </c>
      <c r="C278" s="7">
        <v>62.3</v>
      </c>
      <c r="D278" s="7">
        <f t="shared" si="9"/>
        <v>2.5</v>
      </c>
      <c r="E278" s="7">
        <f t="shared" si="8"/>
        <v>61.074999999999996</v>
      </c>
    </row>
    <row r="279" spans="2:5" x14ac:dyDescent="0.25">
      <c r="B279" s="2">
        <v>43070</v>
      </c>
      <c r="C279" s="7">
        <v>59.6</v>
      </c>
      <c r="D279" s="7">
        <f t="shared" si="9"/>
        <v>-2.6999999999999957</v>
      </c>
      <c r="E279" s="7">
        <f t="shared" si="8"/>
        <v>61.091666666666661</v>
      </c>
    </row>
    <row r="280" spans="2:5" x14ac:dyDescent="0.25">
      <c r="B280" s="2">
        <v>43101</v>
      </c>
      <c r="C280" s="7">
        <v>56.3</v>
      </c>
      <c r="D280" s="7">
        <f t="shared" si="9"/>
        <v>-3.3000000000000043</v>
      </c>
      <c r="E280" s="7">
        <f t="shared" si="8"/>
        <v>60.68333333333333</v>
      </c>
    </row>
    <row r="281" spans="2:5" x14ac:dyDescent="0.25">
      <c r="B281" s="2">
        <v>43132</v>
      </c>
      <c r="C281" s="7">
        <v>59.7</v>
      </c>
      <c r="D281" s="7">
        <f t="shared" si="9"/>
        <v>3.4000000000000057</v>
      </c>
      <c r="E281" s="7">
        <f t="shared" si="8"/>
        <v>60.591666666666669</v>
      </c>
    </row>
    <row r="282" spans="2:5" x14ac:dyDescent="0.25">
      <c r="B282" s="2">
        <v>43160</v>
      </c>
      <c r="C282" s="7">
        <v>55.2</v>
      </c>
      <c r="D282" s="7">
        <f t="shared" si="9"/>
        <v>-4.5</v>
      </c>
      <c r="E282" s="7">
        <f t="shared" si="8"/>
        <v>59.81666666666667</v>
      </c>
    </row>
    <row r="283" spans="2:5" x14ac:dyDescent="0.25">
      <c r="B283" s="2">
        <v>43191</v>
      </c>
      <c r="C283" s="7">
        <v>55</v>
      </c>
      <c r="D283" s="7">
        <f t="shared" si="9"/>
        <v>-0.20000000000000284</v>
      </c>
      <c r="E283" s="7">
        <f t="shared" si="8"/>
        <v>59.175000000000011</v>
      </c>
    </row>
    <row r="284" spans="2:5" x14ac:dyDescent="0.25">
      <c r="B284" s="2">
        <v>43221</v>
      </c>
      <c r="C284" s="7">
        <v>55.4</v>
      </c>
      <c r="D284" s="7">
        <f t="shared" si="9"/>
        <v>0.39999999999999858</v>
      </c>
      <c r="E284" s="7">
        <f t="shared" si="8"/>
        <v>58.916666666666679</v>
      </c>
    </row>
    <row r="285" spans="2:5" x14ac:dyDescent="0.25">
      <c r="B285" s="2">
        <v>43252</v>
      </c>
      <c r="C285" s="7">
        <v>54.8</v>
      </c>
      <c r="D285" s="7">
        <f t="shared" si="9"/>
        <v>-0.60000000000000142</v>
      </c>
      <c r="E285" s="7">
        <f t="shared" si="8"/>
        <v>58.225000000000001</v>
      </c>
    </row>
    <row r="286" spans="2:5" x14ac:dyDescent="0.25">
      <c r="B286" s="2">
        <v>43282</v>
      </c>
      <c r="C286" s="7">
        <v>56.2</v>
      </c>
      <c r="D286" s="7">
        <f t="shared" si="9"/>
        <v>1.4000000000000057</v>
      </c>
      <c r="E286" s="7">
        <f t="shared" si="8"/>
        <v>57.974999999999994</v>
      </c>
    </row>
    <row r="287" spans="2:5" x14ac:dyDescent="0.25">
      <c r="B287" s="2">
        <v>43313</v>
      </c>
      <c r="C287" s="7">
        <v>54.7</v>
      </c>
      <c r="D287" s="7">
        <f t="shared" si="9"/>
        <v>-1.5</v>
      </c>
      <c r="E287" s="7">
        <f t="shared" si="8"/>
        <v>57.766666666666673</v>
      </c>
    </row>
    <row r="288" spans="2:5" x14ac:dyDescent="0.25">
      <c r="B288" s="2">
        <v>43344</v>
      </c>
      <c r="C288" s="7">
        <v>55.7</v>
      </c>
      <c r="D288" s="7">
        <f t="shared" si="9"/>
        <v>1</v>
      </c>
      <c r="E288" s="7">
        <f t="shared" si="8"/>
        <v>57.058333333333337</v>
      </c>
    </row>
    <row r="289" spans="2:5" x14ac:dyDescent="0.25">
      <c r="B289" s="2">
        <v>43374</v>
      </c>
      <c r="C289" s="7">
        <v>55.6</v>
      </c>
      <c r="D289" s="7">
        <f t="shared" si="9"/>
        <v>-0.10000000000000142</v>
      </c>
      <c r="E289" s="7">
        <f t="shared" si="8"/>
        <v>56.708333333333343</v>
      </c>
    </row>
    <row r="290" spans="2:5" x14ac:dyDescent="0.25">
      <c r="B290" s="2">
        <v>43405</v>
      </c>
      <c r="C290" s="7">
        <v>55.7</v>
      </c>
      <c r="D290" s="7">
        <f t="shared" si="9"/>
        <v>0.10000000000000142</v>
      </c>
      <c r="E290" s="7">
        <f t="shared" si="8"/>
        <v>56.158333333333339</v>
      </c>
    </row>
    <row r="291" spans="2:5" x14ac:dyDescent="0.25">
      <c r="B291" s="2">
        <v>43435</v>
      </c>
      <c r="C291" s="7">
        <v>52.4</v>
      </c>
      <c r="D291" s="7">
        <f t="shared" si="9"/>
        <v>-3.3000000000000043</v>
      </c>
      <c r="E291" s="7">
        <f t="shared" si="8"/>
        <v>55.55833333333333</v>
      </c>
    </row>
    <row r="292" spans="2:5" x14ac:dyDescent="0.25">
      <c r="B292" s="2">
        <v>43466</v>
      </c>
      <c r="C292" s="7">
        <v>52.1</v>
      </c>
      <c r="D292" s="7">
        <f t="shared" si="9"/>
        <v>-0.29999999999999716</v>
      </c>
      <c r="E292" s="7">
        <f t="shared" si="8"/>
        <v>55.208333333333336</v>
      </c>
    </row>
    <row r="293" spans="2:5" x14ac:dyDescent="0.25">
      <c r="B293" s="2">
        <v>43497</v>
      </c>
      <c r="C293" s="7">
        <v>52.8</v>
      </c>
      <c r="D293" s="7">
        <f t="shared" si="9"/>
        <v>0.69999999999999574</v>
      </c>
      <c r="E293" s="7">
        <f t="shared" si="8"/>
        <v>54.633333333333326</v>
      </c>
    </row>
    <row r="294" spans="2:5" x14ac:dyDescent="0.25">
      <c r="B294" s="2">
        <v>43525</v>
      </c>
      <c r="C294" s="7">
        <v>52.6</v>
      </c>
      <c r="D294" s="7">
        <f t="shared" si="9"/>
        <v>-0.19999999999999574</v>
      </c>
      <c r="E294" s="7">
        <f t="shared" si="8"/>
        <v>54.416666666666657</v>
      </c>
    </row>
    <row r="295" spans="2:5" x14ac:dyDescent="0.25">
      <c r="B295" s="2">
        <v>43556</v>
      </c>
      <c r="C295" s="7">
        <v>50.7</v>
      </c>
      <c r="D295" s="7">
        <f t="shared" si="9"/>
        <v>-1.8999999999999986</v>
      </c>
      <c r="E295" s="7">
        <f t="shared" si="8"/>
        <v>54.058333333333337</v>
      </c>
    </row>
    <row r="296" spans="2:5" x14ac:dyDescent="0.25">
      <c r="B296" s="2">
        <v>43586</v>
      </c>
      <c r="C296" s="7">
        <v>52.8</v>
      </c>
      <c r="D296" s="7">
        <f t="shared" si="9"/>
        <v>2.0999999999999943</v>
      </c>
      <c r="E296" s="7">
        <f t="shared" si="8"/>
        <v>53.841666666666669</v>
      </c>
    </row>
    <row r="297" spans="2:5" x14ac:dyDescent="0.25">
      <c r="B297" s="2">
        <v>43617</v>
      </c>
      <c r="C297" s="7">
        <v>51.5</v>
      </c>
      <c r="D297" s="7">
        <f t="shared" si="9"/>
        <v>-1.2999999999999972</v>
      </c>
      <c r="E297" s="7">
        <f t="shared" si="8"/>
        <v>53.56666666666667</v>
      </c>
    </row>
    <row r="298" spans="2:5" x14ac:dyDescent="0.25">
      <c r="B298" s="2">
        <v>43647</v>
      </c>
      <c r="C298" s="7">
        <v>51.3</v>
      </c>
      <c r="D298" s="7">
        <f t="shared" si="9"/>
        <v>-0.20000000000000284</v>
      </c>
      <c r="E298" s="7">
        <f t="shared" si="8"/>
        <v>53.158333333333331</v>
      </c>
    </row>
    <row r="299" spans="2:5" x14ac:dyDescent="0.25">
      <c r="B299" s="2">
        <v>43678</v>
      </c>
      <c r="C299" s="7">
        <v>51.8</v>
      </c>
      <c r="D299" s="7">
        <f t="shared" si="9"/>
        <v>0.5</v>
      </c>
      <c r="E299" s="7">
        <f t="shared" si="8"/>
        <v>52.916666666666664</v>
      </c>
    </row>
    <row r="300" spans="2:5" x14ac:dyDescent="0.25">
      <c r="B300" s="2">
        <v>43709</v>
      </c>
      <c r="C300" s="7">
        <v>46.2</v>
      </c>
      <c r="D300" s="7">
        <f t="shared" si="9"/>
        <v>-5.5999999999999943</v>
      </c>
      <c r="E300" s="7">
        <f t="shared" si="8"/>
        <v>52.125</v>
      </c>
    </row>
    <row r="301" spans="2:5" x14ac:dyDescent="0.25">
      <c r="B301" s="2">
        <v>43739</v>
      </c>
      <c r="C301" s="7">
        <v>46</v>
      </c>
      <c r="D301" s="7">
        <f t="shared" si="9"/>
        <v>-0.20000000000000284</v>
      </c>
      <c r="E301" s="7">
        <f t="shared" si="8"/>
        <v>51.32500000000001</v>
      </c>
    </row>
    <row r="302" spans="2:5" x14ac:dyDescent="0.25">
      <c r="B302" s="2">
        <v>43770</v>
      </c>
      <c r="C302" s="7">
        <v>45.4</v>
      </c>
      <c r="D302" s="7">
        <f t="shared" si="9"/>
        <v>-0.60000000000000142</v>
      </c>
      <c r="E302" s="7">
        <f t="shared" si="8"/>
        <v>50.466666666666669</v>
      </c>
    </row>
    <row r="303" spans="2:5" x14ac:dyDescent="0.25">
      <c r="B303" s="2">
        <v>43800</v>
      </c>
      <c r="C303" s="7">
        <v>47.1</v>
      </c>
      <c r="D303" s="7">
        <f>C303-C302</f>
        <v>1.7000000000000028</v>
      </c>
      <c r="E303" s="7">
        <f>IF(ROW(A303)&lt;13,"",AVERAGEIFS($C$2:$C$5000,$B$2:$B$5000,"&gt;"&amp;EDATE(B303,-12),$B$2:$B$5000,"&lt;="&amp;B303))</f>
        <v>50.025000000000006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7AA7C-AA04-4D31-97B0-C811CEB6B5FA}">
  <sheetPr codeName="Sheet45"/>
  <dimension ref="A1:G301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34700</v>
      </c>
      <c r="C2" s="7">
        <v>61.5</v>
      </c>
      <c r="E2" s="7" t="str">
        <f t="shared" ref="E2:E65" si="0">IF(ROW(A2)&lt;13,"",AVERAGEIFS($C$2:$C$5000,$B$2:$B$5000,"&gt;"&amp;EDATE(B2,-12),$B$2:$B$5000,"&lt;="&amp;B2))</f>
        <v/>
      </c>
      <c r="F2" s="13">
        <f>INDEX(Switzerland[% Change],ROWS(Switzerland[% Change]),1)</f>
        <v>1.4000000000000057</v>
      </c>
      <c r="G2" s="44">
        <f>INDEX(Switzerland[12 Mth Rolling Avg.],ROWS(Switzerland[12 Mth Rolling Avg.]),1)</f>
        <v>49.141666666666673</v>
      </c>
    </row>
    <row r="3" spans="1:7" x14ac:dyDescent="0.25">
      <c r="A3" t="s">
        <v>45</v>
      </c>
      <c r="B3" s="2">
        <v>34731</v>
      </c>
      <c r="C3" s="7">
        <v>58.9</v>
      </c>
      <c r="D3" s="7">
        <f>C3-C2</f>
        <v>-2.6000000000000014</v>
      </c>
      <c r="E3" s="7" t="str">
        <f t="shared" si="0"/>
        <v/>
      </c>
    </row>
    <row r="4" spans="1:7" x14ac:dyDescent="0.25">
      <c r="A4" t="s">
        <v>45</v>
      </c>
      <c r="B4" s="2">
        <v>34759</v>
      </c>
      <c r="C4" s="7">
        <v>59.3</v>
      </c>
      <c r="D4" s="7">
        <f t="shared" ref="D4:D67" si="1">C4-C3</f>
        <v>0.39999999999999858</v>
      </c>
      <c r="E4" s="7" t="str">
        <f t="shared" si="0"/>
        <v/>
      </c>
    </row>
    <row r="5" spans="1:7" x14ac:dyDescent="0.25">
      <c r="A5" t="s">
        <v>45</v>
      </c>
      <c r="B5" s="2">
        <v>34790</v>
      </c>
      <c r="C5" s="7">
        <v>57.1</v>
      </c>
      <c r="D5" s="7">
        <f t="shared" si="1"/>
        <v>-2.1999999999999957</v>
      </c>
      <c r="E5" s="7" t="str">
        <f t="shared" si="0"/>
        <v/>
      </c>
    </row>
    <row r="6" spans="1:7" x14ac:dyDescent="0.25">
      <c r="A6" t="s">
        <v>45</v>
      </c>
      <c r="B6" s="2">
        <v>34820</v>
      </c>
      <c r="C6" s="7">
        <v>56.9</v>
      </c>
      <c r="D6" s="7">
        <f t="shared" si="1"/>
        <v>-0.20000000000000284</v>
      </c>
      <c r="E6" s="7" t="str">
        <f t="shared" si="0"/>
        <v/>
      </c>
    </row>
    <row r="7" spans="1:7" x14ac:dyDescent="0.25">
      <c r="A7" t="s">
        <v>45</v>
      </c>
      <c r="B7" s="2">
        <v>34851</v>
      </c>
      <c r="C7" s="7">
        <v>55.9</v>
      </c>
      <c r="D7" s="7">
        <f t="shared" si="1"/>
        <v>-1</v>
      </c>
      <c r="E7" s="7" t="str">
        <f t="shared" si="0"/>
        <v/>
      </c>
    </row>
    <row r="8" spans="1:7" x14ac:dyDescent="0.25">
      <c r="A8" t="s">
        <v>45</v>
      </c>
      <c r="B8" s="2">
        <v>44154</v>
      </c>
      <c r="C8" s="7">
        <v>48.8</v>
      </c>
      <c r="D8" s="7">
        <f t="shared" si="1"/>
        <v>-7.1000000000000014</v>
      </c>
      <c r="E8" s="7" t="str">
        <f t="shared" si="0"/>
        <v/>
      </c>
    </row>
    <row r="9" spans="1:7" x14ac:dyDescent="0.25">
      <c r="B9" s="2">
        <v>34912</v>
      </c>
      <c r="C9" s="7">
        <v>53.3</v>
      </c>
      <c r="D9" s="7">
        <f t="shared" si="1"/>
        <v>4.5</v>
      </c>
      <c r="E9" s="7" t="str">
        <f t="shared" si="0"/>
        <v/>
      </c>
    </row>
    <row r="10" spans="1:7" x14ac:dyDescent="0.25">
      <c r="B10" s="2">
        <v>34943</v>
      </c>
      <c r="C10" s="7">
        <v>53.9</v>
      </c>
      <c r="D10" s="7">
        <f t="shared" si="1"/>
        <v>0.60000000000000142</v>
      </c>
      <c r="E10" s="7" t="str">
        <f t="shared" si="0"/>
        <v/>
      </c>
    </row>
    <row r="11" spans="1:7" x14ac:dyDescent="0.25">
      <c r="B11" s="2">
        <v>34973</v>
      </c>
      <c r="C11" s="7">
        <v>50.5</v>
      </c>
      <c r="D11" s="7">
        <f t="shared" si="1"/>
        <v>-3.3999999999999986</v>
      </c>
      <c r="E11" s="7" t="str">
        <f t="shared" si="0"/>
        <v/>
      </c>
    </row>
    <row r="12" spans="1:7" x14ac:dyDescent="0.25">
      <c r="B12" s="2">
        <v>35004</v>
      </c>
      <c r="C12" s="7">
        <v>48.7</v>
      </c>
      <c r="D12" s="7">
        <f t="shared" si="1"/>
        <v>-1.7999999999999972</v>
      </c>
      <c r="E12" s="7" t="str">
        <f t="shared" si="0"/>
        <v/>
      </c>
    </row>
    <row r="13" spans="1:7" x14ac:dyDescent="0.25">
      <c r="B13" s="2">
        <v>35034</v>
      </c>
      <c r="C13" s="7">
        <v>47.1</v>
      </c>
      <c r="D13" s="7">
        <f t="shared" si="1"/>
        <v>-1.6000000000000014</v>
      </c>
      <c r="E13" s="7">
        <f t="shared" si="0"/>
        <v>54.827272727272728</v>
      </c>
    </row>
    <row r="14" spans="1:7" x14ac:dyDescent="0.25">
      <c r="B14" s="2">
        <v>35065</v>
      </c>
      <c r="C14" s="7">
        <v>50.1</v>
      </c>
      <c r="D14" s="7">
        <f t="shared" si="1"/>
        <v>3</v>
      </c>
      <c r="E14" s="7">
        <f t="shared" si="0"/>
        <v>53.790909090909082</v>
      </c>
    </row>
    <row r="15" spans="1:7" x14ac:dyDescent="0.25">
      <c r="B15" s="2">
        <v>35096</v>
      </c>
      <c r="C15" s="7">
        <v>49.2</v>
      </c>
      <c r="D15" s="7">
        <f t="shared" si="1"/>
        <v>-0.89999999999999858</v>
      </c>
      <c r="E15" s="7">
        <f t="shared" si="0"/>
        <v>52.909090909090907</v>
      </c>
    </row>
    <row r="16" spans="1:7" x14ac:dyDescent="0.25">
      <c r="B16" s="2">
        <v>35125</v>
      </c>
      <c r="C16" s="7">
        <v>48.4</v>
      </c>
      <c r="D16" s="7">
        <f t="shared" si="1"/>
        <v>-0.80000000000000426</v>
      </c>
      <c r="E16" s="7">
        <f t="shared" si="0"/>
        <v>51.918181818181822</v>
      </c>
    </row>
    <row r="17" spans="2:5" x14ac:dyDescent="0.25">
      <c r="B17" s="2">
        <v>35156</v>
      </c>
      <c r="C17" s="7">
        <v>44.7</v>
      </c>
      <c r="D17" s="7">
        <f t="shared" si="1"/>
        <v>-3.6999999999999957</v>
      </c>
      <c r="E17" s="7">
        <f t="shared" si="0"/>
        <v>50.790909090909096</v>
      </c>
    </row>
    <row r="18" spans="2:5" x14ac:dyDescent="0.25">
      <c r="B18" s="2">
        <v>35186</v>
      </c>
      <c r="C18" s="7">
        <v>40.4</v>
      </c>
      <c r="D18" s="7">
        <f t="shared" si="1"/>
        <v>-4.3000000000000043</v>
      </c>
      <c r="E18" s="7">
        <f t="shared" si="0"/>
        <v>49.290909090909096</v>
      </c>
    </row>
    <row r="19" spans="2:5" x14ac:dyDescent="0.25">
      <c r="B19" s="2">
        <v>35217</v>
      </c>
      <c r="C19" s="7">
        <v>45.6</v>
      </c>
      <c r="D19" s="7">
        <f t="shared" si="1"/>
        <v>5.2000000000000028</v>
      </c>
      <c r="E19" s="7">
        <f t="shared" si="0"/>
        <v>48.354545454545445</v>
      </c>
    </row>
    <row r="20" spans="2:5" x14ac:dyDescent="0.25">
      <c r="B20" s="2">
        <v>35247</v>
      </c>
      <c r="C20" s="7">
        <v>47.2</v>
      </c>
      <c r="D20" s="7">
        <f t="shared" si="1"/>
        <v>1.6000000000000014</v>
      </c>
      <c r="E20" s="7">
        <f t="shared" si="0"/>
        <v>48.258333333333326</v>
      </c>
    </row>
    <row r="21" spans="2:5" x14ac:dyDescent="0.25">
      <c r="B21" s="2">
        <v>35278</v>
      </c>
      <c r="C21" s="7">
        <v>46.7</v>
      </c>
      <c r="D21" s="7">
        <f t="shared" si="1"/>
        <v>-0.5</v>
      </c>
      <c r="E21" s="7">
        <f t="shared" si="0"/>
        <v>47.708333333333336</v>
      </c>
    </row>
    <row r="22" spans="2:5" x14ac:dyDescent="0.25">
      <c r="B22" s="2">
        <v>35309</v>
      </c>
      <c r="C22" s="7">
        <v>47.3</v>
      </c>
      <c r="D22" s="7">
        <f t="shared" si="1"/>
        <v>0.59999999999999432</v>
      </c>
      <c r="E22" s="7">
        <f t="shared" si="0"/>
        <v>47.158333333333331</v>
      </c>
    </row>
    <row r="23" spans="2:5" x14ac:dyDescent="0.25">
      <c r="B23" s="2">
        <v>35339</v>
      </c>
      <c r="C23" s="7">
        <v>47.7</v>
      </c>
      <c r="D23" s="7">
        <f t="shared" si="1"/>
        <v>0.40000000000000568</v>
      </c>
      <c r="E23" s="7">
        <f t="shared" si="0"/>
        <v>46.925000000000004</v>
      </c>
    </row>
    <row r="24" spans="2:5" x14ac:dyDescent="0.25">
      <c r="B24" s="2">
        <v>35370</v>
      </c>
      <c r="C24" s="7">
        <v>46.1</v>
      </c>
      <c r="D24" s="7">
        <f t="shared" si="1"/>
        <v>-1.6000000000000014</v>
      </c>
      <c r="E24" s="7">
        <f t="shared" si="0"/>
        <v>46.708333333333336</v>
      </c>
    </row>
    <row r="25" spans="2:5" x14ac:dyDescent="0.25">
      <c r="B25" s="2">
        <v>35400</v>
      </c>
      <c r="C25" s="7">
        <v>49.9</v>
      </c>
      <c r="D25" s="7">
        <f t="shared" si="1"/>
        <v>3.7999999999999972</v>
      </c>
      <c r="E25" s="7">
        <f t="shared" si="0"/>
        <v>46.941666666666663</v>
      </c>
    </row>
    <row r="26" spans="2:5" x14ac:dyDescent="0.25">
      <c r="B26" s="2">
        <v>35431</v>
      </c>
      <c r="C26" s="7">
        <v>50.6</v>
      </c>
      <c r="D26" s="7">
        <f t="shared" si="1"/>
        <v>0.70000000000000284</v>
      </c>
      <c r="E26" s="7">
        <f t="shared" si="0"/>
        <v>46.983333333333341</v>
      </c>
    </row>
    <row r="27" spans="2:5" x14ac:dyDescent="0.25">
      <c r="B27" s="2">
        <v>35462</v>
      </c>
      <c r="C27" s="7">
        <v>53.2</v>
      </c>
      <c r="D27" s="7">
        <f t="shared" si="1"/>
        <v>2.6000000000000014</v>
      </c>
      <c r="E27" s="7">
        <f t="shared" si="0"/>
        <v>47.31666666666667</v>
      </c>
    </row>
    <row r="28" spans="2:5" x14ac:dyDescent="0.25">
      <c r="B28" s="2">
        <v>35490</v>
      </c>
      <c r="C28" s="7">
        <v>52.7</v>
      </c>
      <c r="D28" s="7">
        <f t="shared" si="1"/>
        <v>-0.5</v>
      </c>
      <c r="E28" s="7">
        <f t="shared" si="0"/>
        <v>47.675000000000004</v>
      </c>
    </row>
    <row r="29" spans="2:5" x14ac:dyDescent="0.25">
      <c r="B29" s="2">
        <v>35521</v>
      </c>
      <c r="C29" s="7">
        <v>53.8</v>
      </c>
      <c r="D29" s="7">
        <f t="shared" si="1"/>
        <v>1.0999999999999943</v>
      </c>
      <c r="E29" s="7">
        <f t="shared" si="0"/>
        <v>48.43333333333333</v>
      </c>
    </row>
    <row r="30" spans="2:5" x14ac:dyDescent="0.25">
      <c r="B30" s="2">
        <v>35551</v>
      </c>
      <c r="C30" s="7">
        <v>54.9</v>
      </c>
      <c r="D30" s="7">
        <f t="shared" si="1"/>
        <v>1.1000000000000014</v>
      </c>
      <c r="E30" s="7">
        <f t="shared" si="0"/>
        <v>49.641666666666659</v>
      </c>
    </row>
    <row r="31" spans="2:5" x14ac:dyDescent="0.25">
      <c r="B31" s="2">
        <v>35582</v>
      </c>
      <c r="C31" s="7">
        <v>55.7</v>
      </c>
      <c r="D31" s="7">
        <f t="shared" si="1"/>
        <v>0.80000000000000426</v>
      </c>
      <c r="E31" s="7">
        <f t="shared" si="0"/>
        <v>50.483333333333341</v>
      </c>
    </row>
    <row r="32" spans="2:5" x14ac:dyDescent="0.25">
      <c r="B32" s="2">
        <v>35612</v>
      </c>
      <c r="C32" s="7">
        <v>60.7</v>
      </c>
      <c r="D32" s="7">
        <f t="shared" si="1"/>
        <v>5</v>
      </c>
      <c r="E32" s="7">
        <f t="shared" si="0"/>
        <v>51.608333333333341</v>
      </c>
    </row>
    <row r="33" spans="2:5" x14ac:dyDescent="0.25">
      <c r="B33" s="2">
        <v>35643</v>
      </c>
      <c r="C33" s="7">
        <v>57.1</v>
      </c>
      <c r="D33" s="7">
        <f t="shared" si="1"/>
        <v>-3.6000000000000014</v>
      </c>
      <c r="E33" s="7">
        <f t="shared" si="0"/>
        <v>52.475000000000001</v>
      </c>
    </row>
    <row r="34" spans="2:5" x14ac:dyDescent="0.25">
      <c r="B34" s="2">
        <v>35674</v>
      </c>
      <c r="C34" s="7">
        <v>57.2</v>
      </c>
      <c r="D34" s="7">
        <f t="shared" si="1"/>
        <v>0.10000000000000142</v>
      </c>
      <c r="E34" s="7">
        <f t="shared" si="0"/>
        <v>53.300000000000004</v>
      </c>
    </row>
    <row r="35" spans="2:5" x14ac:dyDescent="0.25">
      <c r="B35" s="2">
        <v>35704</v>
      </c>
      <c r="C35" s="7">
        <v>58.1</v>
      </c>
      <c r="D35" s="7">
        <f t="shared" si="1"/>
        <v>0.89999999999999858</v>
      </c>
      <c r="E35" s="7">
        <f t="shared" si="0"/>
        <v>54.166666666666664</v>
      </c>
    </row>
    <row r="36" spans="2:5" x14ac:dyDescent="0.25">
      <c r="B36" s="2">
        <v>35735</v>
      </c>
      <c r="C36" s="7">
        <v>59.6</v>
      </c>
      <c r="D36" s="7">
        <f t="shared" si="1"/>
        <v>1.5</v>
      </c>
      <c r="E36" s="7">
        <f t="shared" si="0"/>
        <v>55.291666666666664</v>
      </c>
    </row>
    <row r="37" spans="2:5" x14ac:dyDescent="0.25">
      <c r="B37" s="2">
        <v>35765</v>
      </c>
      <c r="C37" s="7">
        <v>58.9</v>
      </c>
      <c r="D37" s="7">
        <f t="shared" si="1"/>
        <v>-0.70000000000000284</v>
      </c>
      <c r="E37" s="7">
        <f t="shared" si="0"/>
        <v>56.041666666666664</v>
      </c>
    </row>
    <row r="38" spans="2:5" x14ac:dyDescent="0.25">
      <c r="B38" s="2">
        <v>35796</v>
      </c>
      <c r="C38" s="7">
        <v>57.4</v>
      </c>
      <c r="D38" s="7">
        <f t="shared" si="1"/>
        <v>-1.5</v>
      </c>
      <c r="E38" s="7">
        <f t="shared" si="0"/>
        <v>56.608333333333327</v>
      </c>
    </row>
    <row r="39" spans="2:5" x14ac:dyDescent="0.25">
      <c r="B39" s="2">
        <v>35827</v>
      </c>
      <c r="C39" s="7">
        <v>57.3</v>
      </c>
      <c r="D39" s="7">
        <f t="shared" si="1"/>
        <v>-0.10000000000000142</v>
      </c>
      <c r="E39" s="7">
        <f t="shared" si="0"/>
        <v>56.949999999999996</v>
      </c>
    </row>
    <row r="40" spans="2:5" x14ac:dyDescent="0.25">
      <c r="B40" s="2">
        <v>35855</v>
      </c>
      <c r="C40" s="7">
        <v>57.2</v>
      </c>
      <c r="D40" s="7">
        <f t="shared" si="1"/>
        <v>-9.9999999999994316E-2</v>
      </c>
      <c r="E40" s="7">
        <f t="shared" si="0"/>
        <v>57.324999999999996</v>
      </c>
    </row>
    <row r="41" spans="2:5" x14ac:dyDescent="0.25">
      <c r="B41" s="2">
        <v>35886</v>
      </c>
      <c r="C41" s="7">
        <v>57.6</v>
      </c>
      <c r="D41" s="7">
        <f t="shared" si="1"/>
        <v>0.39999999999999858</v>
      </c>
      <c r="E41" s="7">
        <f t="shared" si="0"/>
        <v>57.641666666666673</v>
      </c>
    </row>
    <row r="42" spans="2:5" x14ac:dyDescent="0.25">
      <c r="B42" s="2">
        <v>35916</v>
      </c>
      <c r="C42" s="7">
        <v>56.8</v>
      </c>
      <c r="D42" s="7">
        <f t="shared" si="1"/>
        <v>-0.80000000000000426</v>
      </c>
      <c r="E42" s="7">
        <f t="shared" si="0"/>
        <v>57.800000000000004</v>
      </c>
    </row>
    <row r="43" spans="2:5" x14ac:dyDescent="0.25">
      <c r="B43" s="2">
        <v>35947</v>
      </c>
      <c r="C43" s="7">
        <v>54.6</v>
      </c>
      <c r="D43" s="7">
        <f t="shared" si="1"/>
        <v>-2.1999999999999957</v>
      </c>
      <c r="E43" s="7">
        <f t="shared" si="0"/>
        <v>57.708333333333336</v>
      </c>
    </row>
    <row r="44" spans="2:5" x14ac:dyDescent="0.25">
      <c r="B44" s="2">
        <v>35977</v>
      </c>
      <c r="C44" s="7">
        <v>55.7</v>
      </c>
      <c r="D44" s="7">
        <f t="shared" si="1"/>
        <v>1.1000000000000014</v>
      </c>
      <c r="E44" s="7">
        <f t="shared" si="0"/>
        <v>57.291666666666664</v>
      </c>
    </row>
    <row r="45" spans="2:5" x14ac:dyDescent="0.25">
      <c r="B45" s="2">
        <v>36008</v>
      </c>
      <c r="C45" s="7">
        <v>54.9</v>
      </c>
      <c r="D45" s="7">
        <f t="shared" si="1"/>
        <v>-0.80000000000000426</v>
      </c>
      <c r="E45" s="7">
        <f t="shared" si="0"/>
        <v>57.108333333333341</v>
      </c>
    </row>
    <row r="46" spans="2:5" x14ac:dyDescent="0.25">
      <c r="B46" s="2">
        <v>36039</v>
      </c>
      <c r="C46" s="7">
        <v>50.7</v>
      </c>
      <c r="D46" s="7">
        <f t="shared" si="1"/>
        <v>-4.1999999999999957</v>
      </c>
      <c r="E46" s="7">
        <f t="shared" si="0"/>
        <v>56.56666666666667</v>
      </c>
    </row>
    <row r="47" spans="2:5" x14ac:dyDescent="0.25">
      <c r="B47" s="2">
        <v>36069</v>
      </c>
      <c r="C47" s="7">
        <v>50.2</v>
      </c>
      <c r="D47" s="7">
        <f t="shared" si="1"/>
        <v>-0.5</v>
      </c>
      <c r="E47" s="7">
        <f t="shared" si="0"/>
        <v>55.908333333333339</v>
      </c>
    </row>
    <row r="48" spans="2:5" x14ac:dyDescent="0.25">
      <c r="B48" s="2">
        <v>36100</v>
      </c>
      <c r="C48" s="7">
        <v>49.9</v>
      </c>
      <c r="D48" s="7">
        <f t="shared" si="1"/>
        <v>-0.30000000000000426</v>
      </c>
      <c r="E48" s="7">
        <f t="shared" si="0"/>
        <v>55.1</v>
      </c>
    </row>
    <row r="49" spans="2:5" x14ac:dyDescent="0.25">
      <c r="B49" s="2">
        <v>36130</v>
      </c>
      <c r="C49" s="7">
        <v>50.8</v>
      </c>
      <c r="D49" s="7">
        <f t="shared" si="1"/>
        <v>0.89999999999999858</v>
      </c>
      <c r="E49" s="7">
        <f t="shared" si="0"/>
        <v>54.42499999999999</v>
      </c>
    </row>
    <row r="50" spans="2:5" x14ac:dyDescent="0.25">
      <c r="B50" s="2">
        <v>36161</v>
      </c>
      <c r="C50" s="7">
        <v>46.2</v>
      </c>
      <c r="D50" s="7">
        <f t="shared" si="1"/>
        <v>-4.5999999999999943</v>
      </c>
      <c r="E50" s="7">
        <f t="shared" si="0"/>
        <v>53.491666666666667</v>
      </c>
    </row>
    <row r="51" spans="2:5" x14ac:dyDescent="0.25">
      <c r="B51" s="2">
        <v>36192</v>
      </c>
      <c r="C51" s="7">
        <v>48.2</v>
      </c>
      <c r="D51" s="7">
        <f t="shared" si="1"/>
        <v>2</v>
      </c>
      <c r="E51" s="7">
        <f t="shared" si="0"/>
        <v>52.733333333333341</v>
      </c>
    </row>
    <row r="52" spans="2:5" x14ac:dyDescent="0.25">
      <c r="B52" s="2">
        <v>36220</v>
      </c>
      <c r="C52" s="7">
        <v>49.3</v>
      </c>
      <c r="D52" s="7">
        <f t="shared" si="1"/>
        <v>1.0999999999999943</v>
      </c>
      <c r="E52" s="7">
        <f t="shared" si="0"/>
        <v>52.074999999999996</v>
      </c>
    </row>
    <row r="53" spans="2:5" x14ac:dyDescent="0.25">
      <c r="B53" s="2">
        <v>36251</v>
      </c>
      <c r="C53" s="7">
        <v>51.2</v>
      </c>
      <c r="D53" s="7">
        <f t="shared" si="1"/>
        <v>1.9000000000000057</v>
      </c>
      <c r="E53" s="7">
        <f t="shared" si="0"/>
        <v>51.541666666666664</v>
      </c>
    </row>
    <row r="54" spans="2:5" x14ac:dyDescent="0.25">
      <c r="B54" s="2">
        <v>36281</v>
      </c>
      <c r="C54" s="7">
        <v>51.9</v>
      </c>
      <c r="D54" s="7">
        <f t="shared" si="1"/>
        <v>0.69999999999999574</v>
      </c>
      <c r="E54" s="7">
        <f t="shared" si="0"/>
        <v>51.133333333333333</v>
      </c>
    </row>
    <row r="55" spans="2:5" x14ac:dyDescent="0.25">
      <c r="B55" s="2">
        <v>36312</v>
      </c>
      <c r="C55" s="7">
        <v>52.7</v>
      </c>
      <c r="D55" s="7">
        <f t="shared" si="1"/>
        <v>0.80000000000000426</v>
      </c>
      <c r="E55" s="7">
        <f t="shared" si="0"/>
        <v>50.975000000000001</v>
      </c>
    </row>
    <row r="56" spans="2:5" x14ac:dyDescent="0.25">
      <c r="B56" s="2">
        <v>36342</v>
      </c>
      <c r="C56" s="7">
        <v>55.5</v>
      </c>
      <c r="D56" s="7">
        <f t="shared" si="1"/>
        <v>2.7999999999999972</v>
      </c>
      <c r="E56" s="7">
        <f t="shared" si="0"/>
        <v>50.958333333333336</v>
      </c>
    </row>
    <row r="57" spans="2:5" x14ac:dyDescent="0.25">
      <c r="B57" s="2">
        <v>36373</v>
      </c>
      <c r="C57" s="7">
        <v>55.5</v>
      </c>
      <c r="D57" s="7">
        <f t="shared" si="1"/>
        <v>0</v>
      </c>
      <c r="E57" s="7">
        <f t="shared" si="0"/>
        <v>51.008333333333326</v>
      </c>
    </row>
    <row r="58" spans="2:5" x14ac:dyDescent="0.25">
      <c r="B58" s="2">
        <v>36404</v>
      </c>
      <c r="C58" s="7">
        <v>58.8</v>
      </c>
      <c r="D58" s="7">
        <f t="shared" si="1"/>
        <v>3.2999999999999972</v>
      </c>
      <c r="E58" s="7">
        <f t="shared" si="0"/>
        <v>51.683333333333316</v>
      </c>
    </row>
    <row r="59" spans="2:5" x14ac:dyDescent="0.25">
      <c r="B59" s="2">
        <v>36434</v>
      </c>
      <c r="C59" s="7">
        <v>61.8</v>
      </c>
      <c r="D59" s="7">
        <f t="shared" si="1"/>
        <v>3</v>
      </c>
      <c r="E59" s="7">
        <f t="shared" si="0"/>
        <v>52.649999999999984</v>
      </c>
    </row>
    <row r="60" spans="2:5" x14ac:dyDescent="0.25">
      <c r="B60" s="2">
        <v>36465</v>
      </c>
      <c r="C60" s="7">
        <v>61.5</v>
      </c>
      <c r="D60" s="7">
        <f t="shared" si="1"/>
        <v>-0.29999999999999716</v>
      </c>
      <c r="E60" s="7">
        <f t="shared" si="0"/>
        <v>53.616666666666653</v>
      </c>
    </row>
    <row r="61" spans="2:5" x14ac:dyDescent="0.25">
      <c r="B61" s="2">
        <v>36495</v>
      </c>
      <c r="C61" s="7">
        <v>61.7</v>
      </c>
      <c r="D61" s="7">
        <f t="shared" si="1"/>
        <v>0.20000000000000284</v>
      </c>
      <c r="E61" s="7">
        <f t="shared" si="0"/>
        <v>54.525000000000006</v>
      </c>
    </row>
    <row r="62" spans="2:5" x14ac:dyDescent="0.25">
      <c r="B62" s="2">
        <v>36526</v>
      </c>
      <c r="C62" s="7">
        <v>58.4</v>
      </c>
      <c r="D62" s="7">
        <f t="shared" si="1"/>
        <v>-3.3000000000000043</v>
      </c>
      <c r="E62" s="7">
        <f t="shared" si="0"/>
        <v>55.541666666666679</v>
      </c>
    </row>
    <row r="63" spans="2:5" x14ac:dyDescent="0.25">
      <c r="B63" s="2">
        <v>36557</v>
      </c>
      <c r="C63" s="7">
        <v>60.6</v>
      </c>
      <c r="D63" s="7">
        <f t="shared" si="1"/>
        <v>2.2000000000000028</v>
      </c>
      <c r="E63" s="7">
        <f t="shared" si="0"/>
        <v>56.57500000000001</v>
      </c>
    </row>
    <row r="64" spans="2:5" x14ac:dyDescent="0.25">
      <c r="B64" s="2">
        <v>36586</v>
      </c>
      <c r="C64" s="7">
        <v>61.9</v>
      </c>
      <c r="D64" s="7">
        <f t="shared" si="1"/>
        <v>1.2999999999999972</v>
      </c>
      <c r="E64" s="7">
        <f t="shared" si="0"/>
        <v>57.625</v>
      </c>
    </row>
    <row r="65" spans="2:5" x14ac:dyDescent="0.25">
      <c r="B65" s="2">
        <v>36617</v>
      </c>
      <c r="C65" s="7">
        <v>63.7</v>
      </c>
      <c r="D65" s="7">
        <f t="shared" si="1"/>
        <v>1.8000000000000043</v>
      </c>
      <c r="E65" s="7">
        <f t="shared" si="0"/>
        <v>58.666666666666664</v>
      </c>
    </row>
    <row r="66" spans="2:5" x14ac:dyDescent="0.25">
      <c r="B66" s="2">
        <v>36647</v>
      </c>
      <c r="C66" s="7">
        <v>63.8</v>
      </c>
      <c r="D66" s="7">
        <f t="shared" si="1"/>
        <v>9.9999999999994316E-2</v>
      </c>
      <c r="E66" s="7">
        <f t="shared" ref="E66:E129" si="2">IF(ROW(A66)&lt;13,"",AVERAGEIFS($C$2:$C$5000,$B$2:$B$5000,"&gt;"&amp;EDATE(B66,-12),$B$2:$B$5000,"&lt;="&amp;B66))</f>
        <v>59.658333333333331</v>
      </c>
    </row>
    <row r="67" spans="2:5" x14ac:dyDescent="0.25">
      <c r="B67" s="2">
        <v>36678</v>
      </c>
      <c r="C67" s="7">
        <v>64.099999999999994</v>
      </c>
      <c r="D67" s="7">
        <f t="shared" si="1"/>
        <v>0.29999999999999716</v>
      </c>
      <c r="E67" s="7">
        <f t="shared" si="2"/>
        <v>60.608333333333341</v>
      </c>
    </row>
    <row r="68" spans="2:5" x14ac:dyDescent="0.25">
      <c r="B68" s="2">
        <v>36708</v>
      </c>
      <c r="C68" s="7">
        <v>60.1</v>
      </c>
      <c r="D68" s="7">
        <f t="shared" ref="D68:D131" si="3">C68-C67</f>
        <v>-3.9999999999999929</v>
      </c>
      <c r="E68" s="7">
        <f t="shared" si="2"/>
        <v>60.991666666666667</v>
      </c>
    </row>
    <row r="69" spans="2:5" x14ac:dyDescent="0.25">
      <c r="B69" s="2">
        <v>36739</v>
      </c>
      <c r="C69" s="7">
        <v>62</v>
      </c>
      <c r="D69" s="7">
        <f t="shared" si="3"/>
        <v>1.8999999999999986</v>
      </c>
      <c r="E69" s="7">
        <f t="shared" si="2"/>
        <v>61.533333333333331</v>
      </c>
    </row>
    <row r="70" spans="2:5" x14ac:dyDescent="0.25">
      <c r="B70" s="2">
        <v>36770</v>
      </c>
      <c r="C70" s="7">
        <v>62.6</v>
      </c>
      <c r="D70" s="7">
        <f t="shared" si="3"/>
        <v>0.60000000000000142</v>
      </c>
      <c r="E70" s="7">
        <f t="shared" si="2"/>
        <v>61.85</v>
      </c>
    </row>
    <row r="71" spans="2:5" x14ac:dyDescent="0.25">
      <c r="B71" s="2">
        <v>36800</v>
      </c>
      <c r="C71" s="7">
        <v>63.1</v>
      </c>
      <c r="D71" s="7">
        <f t="shared" si="3"/>
        <v>0.5</v>
      </c>
      <c r="E71" s="7">
        <f t="shared" si="2"/>
        <v>61.958333333333336</v>
      </c>
    </row>
    <row r="72" spans="2:5" x14ac:dyDescent="0.25">
      <c r="B72" s="2">
        <v>36831</v>
      </c>
      <c r="C72" s="7">
        <v>61.4</v>
      </c>
      <c r="D72" s="7">
        <f t="shared" si="3"/>
        <v>-1.7000000000000028</v>
      </c>
      <c r="E72" s="7">
        <f t="shared" si="2"/>
        <v>61.95000000000001</v>
      </c>
    </row>
    <row r="73" spans="2:5" x14ac:dyDescent="0.25">
      <c r="B73" s="2">
        <v>36861</v>
      </c>
      <c r="C73" s="7">
        <v>59.5</v>
      </c>
      <c r="D73" s="7">
        <f t="shared" si="3"/>
        <v>-1.8999999999999986</v>
      </c>
      <c r="E73" s="7">
        <f t="shared" si="2"/>
        <v>61.766666666666673</v>
      </c>
    </row>
    <row r="74" spans="2:5" x14ac:dyDescent="0.25">
      <c r="B74" s="2">
        <v>36892</v>
      </c>
      <c r="C74" s="7">
        <v>57.2</v>
      </c>
      <c r="D74" s="7">
        <f t="shared" si="3"/>
        <v>-2.2999999999999972</v>
      </c>
      <c r="E74" s="7">
        <f t="shared" si="2"/>
        <v>61.666666666666679</v>
      </c>
    </row>
    <row r="75" spans="2:5" x14ac:dyDescent="0.25">
      <c r="B75" s="2">
        <v>36923</v>
      </c>
      <c r="C75" s="7">
        <v>54.7</v>
      </c>
      <c r="D75" s="7">
        <f t="shared" si="3"/>
        <v>-2.5</v>
      </c>
      <c r="E75" s="7">
        <f t="shared" si="2"/>
        <v>61.175000000000011</v>
      </c>
    </row>
    <row r="76" spans="2:5" x14ac:dyDescent="0.25">
      <c r="B76" s="2">
        <v>36951</v>
      </c>
      <c r="C76" s="7">
        <v>51.5</v>
      </c>
      <c r="D76" s="7">
        <f t="shared" si="3"/>
        <v>-3.2000000000000028</v>
      </c>
      <c r="E76" s="7">
        <f t="shared" si="2"/>
        <v>60.308333333333337</v>
      </c>
    </row>
    <row r="77" spans="2:5" x14ac:dyDescent="0.25">
      <c r="B77" s="2">
        <v>36982</v>
      </c>
      <c r="C77" s="7">
        <v>46.9</v>
      </c>
      <c r="D77" s="7">
        <f t="shared" si="3"/>
        <v>-4.6000000000000014</v>
      </c>
      <c r="E77" s="7">
        <f t="shared" si="2"/>
        <v>58.908333333333339</v>
      </c>
    </row>
    <row r="78" spans="2:5" x14ac:dyDescent="0.25">
      <c r="B78" s="2">
        <v>37012</v>
      </c>
      <c r="C78" s="7">
        <v>47.6</v>
      </c>
      <c r="D78" s="7">
        <f t="shared" si="3"/>
        <v>0.70000000000000284</v>
      </c>
      <c r="E78" s="7">
        <f t="shared" si="2"/>
        <v>57.55833333333333</v>
      </c>
    </row>
    <row r="79" spans="2:5" x14ac:dyDescent="0.25">
      <c r="B79" s="2">
        <v>37043</v>
      </c>
      <c r="C79" s="7">
        <v>47.3</v>
      </c>
      <c r="D79" s="7">
        <f t="shared" si="3"/>
        <v>-0.30000000000000426</v>
      </c>
      <c r="E79" s="7">
        <f t="shared" si="2"/>
        <v>56.158333333333324</v>
      </c>
    </row>
    <row r="80" spans="2:5" x14ac:dyDescent="0.25">
      <c r="B80" s="2">
        <v>37073</v>
      </c>
      <c r="C80" s="7">
        <v>44.2</v>
      </c>
      <c r="D80" s="7">
        <f t="shared" si="3"/>
        <v>-3.0999999999999943</v>
      </c>
      <c r="E80" s="7">
        <f t="shared" si="2"/>
        <v>54.833333333333336</v>
      </c>
    </row>
    <row r="81" spans="2:5" x14ac:dyDescent="0.25">
      <c r="B81" s="2">
        <v>37104</v>
      </c>
      <c r="C81" s="7">
        <v>43.3</v>
      </c>
      <c r="D81" s="7">
        <f t="shared" si="3"/>
        <v>-0.90000000000000568</v>
      </c>
      <c r="E81" s="7">
        <f t="shared" si="2"/>
        <v>53.274999999999999</v>
      </c>
    </row>
    <row r="82" spans="2:5" x14ac:dyDescent="0.25">
      <c r="B82" s="2">
        <v>37135</v>
      </c>
      <c r="C82" s="7">
        <v>44.7</v>
      </c>
      <c r="D82" s="7">
        <f t="shared" si="3"/>
        <v>1.4000000000000057</v>
      </c>
      <c r="E82" s="7">
        <f t="shared" si="2"/>
        <v>51.783333333333331</v>
      </c>
    </row>
    <row r="83" spans="2:5" x14ac:dyDescent="0.25">
      <c r="B83" s="2">
        <v>37165</v>
      </c>
      <c r="C83" s="7">
        <v>41.4</v>
      </c>
      <c r="D83" s="7">
        <f t="shared" si="3"/>
        <v>-3.3000000000000043</v>
      </c>
      <c r="E83" s="7">
        <f t="shared" si="2"/>
        <v>49.975000000000001</v>
      </c>
    </row>
    <row r="84" spans="2:5" x14ac:dyDescent="0.25">
      <c r="B84" s="2">
        <v>37196</v>
      </c>
      <c r="C84" s="7">
        <v>39.200000000000003</v>
      </c>
      <c r="D84" s="7">
        <f t="shared" si="3"/>
        <v>-2.1999999999999957</v>
      </c>
      <c r="E84" s="7">
        <f t="shared" si="2"/>
        <v>48.125000000000007</v>
      </c>
    </row>
    <row r="85" spans="2:5" x14ac:dyDescent="0.25">
      <c r="B85" s="2">
        <v>37226</v>
      </c>
      <c r="C85" s="7">
        <v>41.3</v>
      </c>
      <c r="D85" s="7">
        <f t="shared" si="3"/>
        <v>2.0999999999999943</v>
      </c>
      <c r="E85" s="7">
        <f t="shared" si="2"/>
        <v>46.608333333333327</v>
      </c>
    </row>
    <row r="86" spans="2:5" x14ac:dyDescent="0.25">
      <c r="B86" s="2">
        <v>37257</v>
      </c>
      <c r="C86" s="7">
        <v>44.7</v>
      </c>
      <c r="D86" s="7">
        <f t="shared" si="3"/>
        <v>3.4000000000000057</v>
      </c>
      <c r="E86" s="7">
        <f t="shared" si="2"/>
        <v>45.566666666666663</v>
      </c>
    </row>
    <row r="87" spans="2:5" x14ac:dyDescent="0.25">
      <c r="B87" s="2">
        <v>37288</v>
      </c>
      <c r="C87" s="7">
        <v>46.7</v>
      </c>
      <c r="D87" s="7">
        <f t="shared" si="3"/>
        <v>2</v>
      </c>
      <c r="E87" s="7">
        <f t="shared" si="2"/>
        <v>44.9</v>
      </c>
    </row>
    <row r="88" spans="2:5" x14ac:dyDescent="0.25">
      <c r="B88" s="2">
        <v>37316</v>
      </c>
      <c r="C88" s="7">
        <v>48</v>
      </c>
      <c r="D88" s="7">
        <f t="shared" si="3"/>
        <v>1.2999999999999972</v>
      </c>
      <c r="E88" s="7">
        <f t="shared" si="2"/>
        <v>44.608333333333327</v>
      </c>
    </row>
    <row r="89" spans="2:5" x14ac:dyDescent="0.25">
      <c r="B89" s="2">
        <v>37347</v>
      </c>
      <c r="C89" s="7">
        <v>48.8</v>
      </c>
      <c r="D89" s="7">
        <f t="shared" si="3"/>
        <v>0.79999999999999716</v>
      </c>
      <c r="E89" s="7">
        <f t="shared" si="2"/>
        <v>44.766666666666659</v>
      </c>
    </row>
    <row r="90" spans="2:5" x14ac:dyDescent="0.25">
      <c r="B90" s="2">
        <v>37377</v>
      </c>
      <c r="C90" s="7">
        <v>50.1</v>
      </c>
      <c r="D90" s="7">
        <f t="shared" si="3"/>
        <v>1.3000000000000043</v>
      </c>
      <c r="E90" s="7">
        <f t="shared" si="2"/>
        <v>44.975000000000001</v>
      </c>
    </row>
    <row r="91" spans="2:5" x14ac:dyDescent="0.25">
      <c r="B91" s="2">
        <v>37408</v>
      </c>
      <c r="C91" s="7">
        <v>49.5</v>
      </c>
      <c r="D91" s="7">
        <f t="shared" si="3"/>
        <v>-0.60000000000000142</v>
      </c>
      <c r="E91" s="7">
        <f t="shared" si="2"/>
        <v>45.158333333333339</v>
      </c>
    </row>
    <row r="92" spans="2:5" x14ac:dyDescent="0.25">
      <c r="B92" s="2">
        <v>37438</v>
      </c>
      <c r="C92" s="7">
        <v>49.4</v>
      </c>
      <c r="D92" s="7">
        <f t="shared" si="3"/>
        <v>-0.10000000000000142</v>
      </c>
      <c r="E92" s="7">
        <f t="shared" si="2"/>
        <v>45.591666666666669</v>
      </c>
    </row>
    <row r="93" spans="2:5" x14ac:dyDescent="0.25">
      <c r="B93" s="2">
        <v>37469</v>
      </c>
      <c r="C93" s="7">
        <v>46.5</v>
      </c>
      <c r="D93" s="7">
        <f t="shared" si="3"/>
        <v>-2.8999999999999986</v>
      </c>
      <c r="E93" s="7">
        <f t="shared" si="2"/>
        <v>45.858333333333327</v>
      </c>
    </row>
    <row r="94" spans="2:5" x14ac:dyDescent="0.25">
      <c r="B94" s="2">
        <v>37500</v>
      </c>
      <c r="C94" s="7">
        <v>46.1</v>
      </c>
      <c r="D94" s="7">
        <f t="shared" si="3"/>
        <v>-0.39999999999999858</v>
      </c>
      <c r="E94" s="7">
        <f t="shared" si="2"/>
        <v>45.975000000000001</v>
      </c>
    </row>
    <row r="95" spans="2:5" x14ac:dyDescent="0.25">
      <c r="B95" s="2">
        <v>37530</v>
      </c>
      <c r="C95" s="7">
        <v>46.5</v>
      </c>
      <c r="D95" s="7">
        <f t="shared" si="3"/>
        <v>0.39999999999999858</v>
      </c>
      <c r="E95" s="7">
        <f t="shared" si="2"/>
        <v>46.4</v>
      </c>
    </row>
    <row r="96" spans="2:5" x14ac:dyDescent="0.25">
      <c r="B96" s="2">
        <v>37561</v>
      </c>
      <c r="C96" s="7">
        <v>52.2</v>
      </c>
      <c r="D96" s="7">
        <f t="shared" si="3"/>
        <v>5.7000000000000028</v>
      </c>
      <c r="E96" s="7">
        <f t="shared" si="2"/>
        <v>47.483333333333341</v>
      </c>
    </row>
    <row r="97" spans="2:5" x14ac:dyDescent="0.25">
      <c r="B97" s="2">
        <v>37591</v>
      </c>
      <c r="C97" s="7">
        <v>46.3</v>
      </c>
      <c r="D97" s="7">
        <f t="shared" si="3"/>
        <v>-5.9000000000000057</v>
      </c>
      <c r="E97" s="7">
        <f t="shared" si="2"/>
        <v>47.9</v>
      </c>
    </row>
    <row r="98" spans="2:5" x14ac:dyDescent="0.25">
      <c r="B98" s="2">
        <v>37622</v>
      </c>
      <c r="C98" s="7">
        <v>48</v>
      </c>
      <c r="D98" s="7">
        <f t="shared" si="3"/>
        <v>1.7000000000000028</v>
      </c>
      <c r="E98" s="7">
        <f t="shared" si="2"/>
        <v>48.175000000000004</v>
      </c>
    </row>
    <row r="99" spans="2:5" x14ac:dyDescent="0.25">
      <c r="B99" s="2">
        <v>37653</v>
      </c>
      <c r="C99" s="7">
        <v>49.3</v>
      </c>
      <c r="D99" s="7">
        <f t="shared" si="3"/>
        <v>1.2999999999999972</v>
      </c>
      <c r="E99" s="7">
        <f t="shared" si="2"/>
        <v>48.391666666666673</v>
      </c>
    </row>
    <row r="100" spans="2:5" x14ac:dyDescent="0.25">
      <c r="B100" s="2">
        <v>37681</v>
      </c>
      <c r="C100" s="7">
        <v>45.9</v>
      </c>
      <c r="D100" s="7">
        <f t="shared" si="3"/>
        <v>-3.3999999999999986</v>
      </c>
      <c r="E100" s="7">
        <f t="shared" si="2"/>
        <v>48.216666666666669</v>
      </c>
    </row>
    <row r="101" spans="2:5" x14ac:dyDescent="0.25">
      <c r="B101" s="2">
        <v>37712</v>
      </c>
      <c r="C101" s="7">
        <v>45.8</v>
      </c>
      <c r="D101" s="7">
        <f t="shared" si="3"/>
        <v>-0.10000000000000142</v>
      </c>
      <c r="E101" s="7">
        <f t="shared" si="2"/>
        <v>47.966666666666669</v>
      </c>
    </row>
    <row r="102" spans="2:5" x14ac:dyDescent="0.25">
      <c r="B102" s="2">
        <v>37742</v>
      </c>
      <c r="C102" s="7">
        <v>43.2</v>
      </c>
      <c r="D102" s="7">
        <f t="shared" si="3"/>
        <v>-2.5999999999999943</v>
      </c>
      <c r="E102" s="7">
        <f t="shared" si="2"/>
        <v>47.391666666666673</v>
      </c>
    </row>
    <row r="103" spans="2:5" x14ac:dyDescent="0.25">
      <c r="B103" s="2">
        <v>37773</v>
      </c>
      <c r="C103" s="7">
        <v>43.7</v>
      </c>
      <c r="D103" s="7">
        <f t="shared" si="3"/>
        <v>0.5</v>
      </c>
      <c r="E103" s="7">
        <f t="shared" si="2"/>
        <v>46.908333333333339</v>
      </c>
    </row>
    <row r="104" spans="2:5" x14ac:dyDescent="0.25">
      <c r="B104" s="2">
        <v>37803</v>
      </c>
      <c r="C104" s="7">
        <v>48.6</v>
      </c>
      <c r="D104" s="7">
        <f t="shared" si="3"/>
        <v>4.8999999999999986</v>
      </c>
      <c r="E104" s="7">
        <f t="shared" si="2"/>
        <v>46.841666666666669</v>
      </c>
    </row>
    <row r="105" spans="2:5" x14ac:dyDescent="0.25">
      <c r="B105" s="2">
        <v>37834</v>
      </c>
      <c r="C105" s="7">
        <v>51.3</v>
      </c>
      <c r="D105" s="7">
        <f t="shared" si="3"/>
        <v>2.6999999999999957</v>
      </c>
      <c r="E105" s="7">
        <f t="shared" si="2"/>
        <v>47.241666666666667</v>
      </c>
    </row>
    <row r="106" spans="2:5" x14ac:dyDescent="0.25">
      <c r="B106" s="2">
        <v>37865</v>
      </c>
      <c r="C106" s="7">
        <v>52.2</v>
      </c>
      <c r="D106" s="7">
        <f t="shared" si="3"/>
        <v>0.90000000000000568</v>
      </c>
      <c r="E106" s="7">
        <f t="shared" si="2"/>
        <v>47.75</v>
      </c>
    </row>
    <row r="107" spans="2:5" x14ac:dyDescent="0.25">
      <c r="B107" s="2">
        <v>37895</v>
      </c>
      <c r="C107" s="7">
        <v>54.3</v>
      </c>
      <c r="D107" s="7">
        <f t="shared" si="3"/>
        <v>2.0999999999999943</v>
      </c>
      <c r="E107" s="7">
        <f t="shared" si="2"/>
        <v>48.4</v>
      </c>
    </row>
    <row r="108" spans="2:5" x14ac:dyDescent="0.25">
      <c r="B108" s="2">
        <v>37926</v>
      </c>
      <c r="C108" s="7">
        <v>55.1</v>
      </c>
      <c r="D108" s="7">
        <f t="shared" si="3"/>
        <v>0.80000000000000426</v>
      </c>
      <c r="E108" s="7">
        <f t="shared" si="2"/>
        <v>48.641666666666673</v>
      </c>
    </row>
    <row r="109" spans="2:5" x14ac:dyDescent="0.25">
      <c r="B109" s="2">
        <v>37956</v>
      </c>
      <c r="C109" s="7">
        <v>53.8</v>
      </c>
      <c r="D109" s="7">
        <f t="shared" si="3"/>
        <v>-1.3000000000000043</v>
      </c>
      <c r="E109" s="7">
        <f t="shared" si="2"/>
        <v>49.266666666666659</v>
      </c>
    </row>
    <row r="110" spans="2:5" x14ac:dyDescent="0.25">
      <c r="B110" s="2">
        <v>37987</v>
      </c>
      <c r="C110" s="7">
        <v>56.5</v>
      </c>
      <c r="D110" s="7">
        <f t="shared" si="3"/>
        <v>2.7000000000000028</v>
      </c>
      <c r="E110" s="7">
        <f t="shared" si="2"/>
        <v>49.975000000000001</v>
      </c>
    </row>
    <row r="111" spans="2:5" x14ac:dyDescent="0.25">
      <c r="B111" s="2">
        <v>38018</v>
      </c>
      <c r="C111" s="7">
        <v>53.9</v>
      </c>
      <c r="D111" s="7">
        <f t="shared" si="3"/>
        <v>-2.6000000000000014</v>
      </c>
      <c r="E111" s="7">
        <f t="shared" si="2"/>
        <v>50.358333333333327</v>
      </c>
    </row>
    <row r="112" spans="2:5" x14ac:dyDescent="0.25">
      <c r="B112" s="2">
        <v>38047</v>
      </c>
      <c r="C112" s="7">
        <v>58.9</v>
      </c>
      <c r="D112" s="7">
        <f t="shared" si="3"/>
        <v>5</v>
      </c>
      <c r="E112" s="7">
        <f t="shared" si="2"/>
        <v>51.441666666666663</v>
      </c>
    </row>
    <row r="113" spans="2:5" x14ac:dyDescent="0.25">
      <c r="B113" s="2">
        <v>38078</v>
      </c>
      <c r="C113" s="7">
        <v>58.6</v>
      </c>
      <c r="D113" s="7">
        <f t="shared" si="3"/>
        <v>-0.29999999999999716</v>
      </c>
      <c r="E113" s="7">
        <f t="shared" si="2"/>
        <v>52.508333333333333</v>
      </c>
    </row>
    <row r="114" spans="2:5" x14ac:dyDescent="0.25">
      <c r="B114" s="2">
        <v>38108</v>
      </c>
      <c r="C114" s="7">
        <v>57.9</v>
      </c>
      <c r="D114" s="7">
        <f t="shared" si="3"/>
        <v>-0.70000000000000284</v>
      </c>
      <c r="E114" s="7">
        <f t="shared" si="2"/>
        <v>53.733333333333341</v>
      </c>
    </row>
    <row r="115" spans="2:5" x14ac:dyDescent="0.25">
      <c r="B115" s="2">
        <v>38139</v>
      </c>
      <c r="C115" s="7">
        <v>57.6</v>
      </c>
      <c r="D115" s="7">
        <f t="shared" si="3"/>
        <v>-0.29999999999999716</v>
      </c>
      <c r="E115" s="7">
        <f t="shared" si="2"/>
        <v>54.891666666666673</v>
      </c>
    </row>
    <row r="116" spans="2:5" x14ac:dyDescent="0.25">
      <c r="B116" s="2">
        <v>38169</v>
      </c>
      <c r="C116" s="7">
        <v>54.9</v>
      </c>
      <c r="D116" s="7">
        <f t="shared" si="3"/>
        <v>-2.7000000000000028</v>
      </c>
      <c r="E116" s="7">
        <f t="shared" si="2"/>
        <v>55.416666666666664</v>
      </c>
    </row>
    <row r="117" spans="2:5" x14ac:dyDescent="0.25">
      <c r="B117" s="2">
        <v>38200</v>
      </c>
      <c r="C117" s="7">
        <v>55.2</v>
      </c>
      <c r="D117" s="7">
        <f t="shared" si="3"/>
        <v>0.30000000000000426</v>
      </c>
      <c r="E117" s="7">
        <f t="shared" si="2"/>
        <v>55.741666666666667</v>
      </c>
    </row>
    <row r="118" spans="2:5" x14ac:dyDescent="0.25">
      <c r="B118" s="2">
        <v>38231</v>
      </c>
      <c r="C118" s="7">
        <v>56</v>
      </c>
      <c r="D118" s="7">
        <f t="shared" si="3"/>
        <v>0.79999999999999716</v>
      </c>
      <c r="E118" s="7">
        <f t="shared" si="2"/>
        <v>56.058333333333337</v>
      </c>
    </row>
    <row r="119" spans="2:5" x14ac:dyDescent="0.25">
      <c r="B119" s="2">
        <v>38261</v>
      </c>
      <c r="C119" s="7">
        <v>54.8</v>
      </c>
      <c r="D119" s="7">
        <f t="shared" si="3"/>
        <v>-1.2000000000000028</v>
      </c>
      <c r="E119" s="7">
        <f t="shared" si="2"/>
        <v>56.099999999999994</v>
      </c>
    </row>
    <row r="120" spans="2:5" x14ac:dyDescent="0.25">
      <c r="B120" s="2">
        <v>38292</v>
      </c>
      <c r="C120" s="7">
        <v>53.7</v>
      </c>
      <c r="D120" s="7">
        <f t="shared" si="3"/>
        <v>-1.0999999999999943</v>
      </c>
      <c r="E120" s="7">
        <f t="shared" si="2"/>
        <v>55.983333333333327</v>
      </c>
    </row>
    <row r="121" spans="2:5" x14ac:dyDescent="0.25">
      <c r="B121" s="2">
        <v>38322</v>
      </c>
      <c r="C121" s="7">
        <v>54.1</v>
      </c>
      <c r="D121" s="7">
        <f t="shared" si="3"/>
        <v>0.39999999999999858</v>
      </c>
      <c r="E121" s="7">
        <f t="shared" si="2"/>
        <v>56.008333333333333</v>
      </c>
    </row>
    <row r="122" spans="2:5" x14ac:dyDescent="0.25">
      <c r="B122" s="2">
        <v>38353</v>
      </c>
      <c r="C122" s="7">
        <v>52.4</v>
      </c>
      <c r="D122" s="7">
        <f t="shared" si="3"/>
        <v>-1.7000000000000028</v>
      </c>
      <c r="E122" s="7">
        <f t="shared" si="2"/>
        <v>55.666666666666664</v>
      </c>
    </row>
    <row r="123" spans="2:5" x14ac:dyDescent="0.25">
      <c r="B123" s="2">
        <v>38384</v>
      </c>
      <c r="C123" s="7">
        <v>47.6</v>
      </c>
      <c r="D123" s="7">
        <f t="shared" si="3"/>
        <v>-4.7999999999999972</v>
      </c>
      <c r="E123" s="7">
        <f t="shared" si="2"/>
        <v>55.141666666666659</v>
      </c>
    </row>
    <row r="124" spans="2:5" x14ac:dyDescent="0.25">
      <c r="B124" s="2">
        <v>38412</v>
      </c>
      <c r="C124" s="7">
        <v>51.7</v>
      </c>
      <c r="D124" s="7">
        <f t="shared" si="3"/>
        <v>4.1000000000000014</v>
      </c>
      <c r="E124" s="7">
        <f t="shared" si="2"/>
        <v>54.541666666666679</v>
      </c>
    </row>
    <row r="125" spans="2:5" x14ac:dyDescent="0.25">
      <c r="B125" s="2">
        <v>38443</v>
      </c>
      <c r="C125" s="7">
        <v>51.2</v>
      </c>
      <c r="D125" s="7">
        <f t="shared" si="3"/>
        <v>-0.5</v>
      </c>
      <c r="E125" s="7">
        <f t="shared" si="2"/>
        <v>53.925000000000011</v>
      </c>
    </row>
    <row r="126" spans="2:5" x14ac:dyDescent="0.25">
      <c r="B126" s="2">
        <v>38473</v>
      </c>
      <c r="C126" s="7">
        <v>52.4</v>
      </c>
      <c r="D126" s="7">
        <f t="shared" si="3"/>
        <v>1.1999999999999957</v>
      </c>
      <c r="E126" s="7">
        <f t="shared" si="2"/>
        <v>53.466666666666669</v>
      </c>
    </row>
    <row r="127" spans="2:5" x14ac:dyDescent="0.25">
      <c r="B127" s="2">
        <v>38504</v>
      </c>
      <c r="C127" s="7">
        <v>52</v>
      </c>
      <c r="D127" s="7">
        <f t="shared" si="3"/>
        <v>-0.39999999999999858</v>
      </c>
      <c r="E127" s="7">
        <f t="shared" si="2"/>
        <v>53</v>
      </c>
    </row>
    <row r="128" spans="2:5" x14ac:dyDescent="0.25">
      <c r="B128" s="2">
        <v>38534</v>
      </c>
      <c r="C128" s="7">
        <v>51.8</v>
      </c>
      <c r="D128" s="7">
        <f t="shared" si="3"/>
        <v>-0.20000000000000284</v>
      </c>
      <c r="E128" s="7">
        <f t="shared" si="2"/>
        <v>52.741666666666667</v>
      </c>
    </row>
    <row r="129" spans="2:5" x14ac:dyDescent="0.25">
      <c r="B129" s="2">
        <v>38565</v>
      </c>
      <c r="C129" s="7">
        <v>50.7</v>
      </c>
      <c r="D129" s="7">
        <f t="shared" si="3"/>
        <v>-1.0999999999999943</v>
      </c>
      <c r="E129" s="7">
        <f t="shared" si="2"/>
        <v>52.366666666666667</v>
      </c>
    </row>
    <row r="130" spans="2:5" x14ac:dyDescent="0.25">
      <c r="B130" s="2">
        <v>38596</v>
      </c>
      <c r="C130" s="7">
        <v>58.5</v>
      </c>
      <c r="D130" s="7">
        <f t="shared" si="3"/>
        <v>7.7999999999999972</v>
      </c>
      <c r="E130" s="7">
        <f t="shared" ref="E130:E193" si="4">IF(ROW(A130)&lt;13,"",AVERAGEIFS($C$2:$C$5000,$B$2:$B$5000,"&gt;"&amp;EDATE(B130,-12),$B$2:$B$5000,"&lt;="&amp;B130))</f>
        <v>52.574999999999996</v>
      </c>
    </row>
    <row r="131" spans="2:5" x14ac:dyDescent="0.25">
      <c r="B131" s="2">
        <v>38626</v>
      </c>
      <c r="C131" s="7">
        <v>58.1</v>
      </c>
      <c r="D131" s="7">
        <f t="shared" si="3"/>
        <v>-0.39999999999999858</v>
      </c>
      <c r="E131" s="7">
        <f t="shared" si="4"/>
        <v>52.85</v>
      </c>
    </row>
    <row r="132" spans="2:5" x14ac:dyDescent="0.25">
      <c r="B132" s="2">
        <v>38657</v>
      </c>
      <c r="C132" s="7">
        <v>56.5</v>
      </c>
      <c r="D132" s="7">
        <f t="shared" ref="D132:D195" si="5">C132-C131</f>
        <v>-1.6000000000000014</v>
      </c>
      <c r="E132" s="7">
        <f t="shared" si="4"/>
        <v>53.083333333333336</v>
      </c>
    </row>
    <row r="133" spans="2:5" x14ac:dyDescent="0.25">
      <c r="B133" s="2">
        <v>38687</v>
      </c>
      <c r="C133" s="7">
        <v>56.6</v>
      </c>
      <c r="D133" s="7">
        <f t="shared" si="5"/>
        <v>0.10000000000000142</v>
      </c>
      <c r="E133" s="7">
        <f t="shared" si="4"/>
        <v>53.291666666666664</v>
      </c>
    </row>
    <row r="134" spans="2:5" x14ac:dyDescent="0.25">
      <c r="B134" s="2">
        <v>38718</v>
      </c>
      <c r="C134" s="7">
        <v>58.4</v>
      </c>
      <c r="D134" s="7">
        <f t="shared" si="5"/>
        <v>1.7999999999999972</v>
      </c>
      <c r="E134" s="7">
        <f t="shared" si="4"/>
        <v>53.791666666666664</v>
      </c>
    </row>
    <row r="135" spans="2:5" x14ac:dyDescent="0.25">
      <c r="B135" s="2">
        <v>38749</v>
      </c>
      <c r="C135" s="7">
        <v>60.8</v>
      </c>
      <c r="D135" s="7">
        <f t="shared" si="5"/>
        <v>2.3999999999999986</v>
      </c>
      <c r="E135" s="7">
        <f t="shared" si="4"/>
        <v>54.891666666666659</v>
      </c>
    </row>
    <row r="136" spans="2:5" x14ac:dyDescent="0.25">
      <c r="B136" s="2">
        <v>38777</v>
      </c>
      <c r="C136" s="7">
        <v>62.8</v>
      </c>
      <c r="D136" s="7">
        <f t="shared" si="5"/>
        <v>2</v>
      </c>
      <c r="E136" s="7">
        <f t="shared" si="4"/>
        <v>55.816666666666663</v>
      </c>
    </row>
    <row r="137" spans="2:5" x14ac:dyDescent="0.25">
      <c r="B137" s="2">
        <v>38808</v>
      </c>
      <c r="C137" s="7">
        <v>63.4</v>
      </c>
      <c r="D137" s="7">
        <f t="shared" si="5"/>
        <v>0.60000000000000142</v>
      </c>
      <c r="E137" s="7">
        <f t="shared" si="4"/>
        <v>56.833333333333321</v>
      </c>
    </row>
    <row r="138" spans="2:5" x14ac:dyDescent="0.25">
      <c r="B138" s="2">
        <v>38838</v>
      </c>
      <c r="C138" s="7">
        <v>63.8</v>
      </c>
      <c r="D138" s="7">
        <f t="shared" si="5"/>
        <v>0.39999999999999858</v>
      </c>
      <c r="E138" s="7">
        <f t="shared" si="4"/>
        <v>57.783333333333331</v>
      </c>
    </row>
    <row r="139" spans="2:5" x14ac:dyDescent="0.25">
      <c r="B139" s="2">
        <v>38869</v>
      </c>
      <c r="C139" s="7">
        <v>63.9</v>
      </c>
      <c r="D139" s="7">
        <f t="shared" si="5"/>
        <v>0.10000000000000142</v>
      </c>
      <c r="E139" s="7">
        <f t="shared" si="4"/>
        <v>58.774999999999999</v>
      </c>
    </row>
    <row r="140" spans="2:5" x14ac:dyDescent="0.25">
      <c r="B140" s="2">
        <v>38899</v>
      </c>
      <c r="C140" s="7">
        <v>64.5</v>
      </c>
      <c r="D140" s="7">
        <f t="shared" si="5"/>
        <v>0.60000000000000142</v>
      </c>
      <c r="E140" s="7">
        <f t="shared" si="4"/>
        <v>59.833333333333336</v>
      </c>
    </row>
    <row r="141" spans="2:5" x14ac:dyDescent="0.25">
      <c r="B141" s="2">
        <v>38930</v>
      </c>
      <c r="C141" s="7">
        <v>65.900000000000006</v>
      </c>
      <c r="D141" s="7">
        <f t="shared" si="5"/>
        <v>1.4000000000000057</v>
      </c>
      <c r="E141" s="7">
        <f t="shared" si="4"/>
        <v>61.099999999999994</v>
      </c>
    </row>
    <row r="142" spans="2:5" x14ac:dyDescent="0.25">
      <c r="B142" s="2">
        <v>38961</v>
      </c>
      <c r="C142" s="7">
        <v>65.8</v>
      </c>
      <c r="D142" s="7">
        <f t="shared" si="5"/>
        <v>-0.10000000000000853</v>
      </c>
      <c r="E142" s="7">
        <f t="shared" si="4"/>
        <v>61.708333333333321</v>
      </c>
    </row>
    <row r="143" spans="2:5" x14ac:dyDescent="0.25">
      <c r="B143" s="2">
        <v>38991</v>
      </c>
      <c r="C143" s="7">
        <v>63.6</v>
      </c>
      <c r="D143" s="7">
        <f t="shared" si="5"/>
        <v>-2.1999999999999957</v>
      </c>
      <c r="E143" s="7">
        <f t="shared" si="4"/>
        <v>62.166666666666664</v>
      </c>
    </row>
    <row r="144" spans="2:5" x14ac:dyDescent="0.25">
      <c r="B144" s="2">
        <v>39022</v>
      </c>
      <c r="C144" s="7">
        <v>66.2</v>
      </c>
      <c r="D144" s="7">
        <f t="shared" si="5"/>
        <v>2.6000000000000014</v>
      </c>
      <c r="E144" s="7">
        <f t="shared" si="4"/>
        <v>62.975000000000001</v>
      </c>
    </row>
    <row r="145" spans="2:5" x14ac:dyDescent="0.25">
      <c r="B145" s="2">
        <v>39052</v>
      </c>
      <c r="C145" s="7">
        <v>66.900000000000006</v>
      </c>
      <c r="D145" s="7">
        <f t="shared" si="5"/>
        <v>0.70000000000000284</v>
      </c>
      <c r="E145" s="7">
        <f t="shared" si="4"/>
        <v>63.833333333333336</v>
      </c>
    </row>
    <row r="146" spans="2:5" x14ac:dyDescent="0.25">
      <c r="B146" s="2">
        <v>39083</v>
      </c>
      <c r="C146" s="7">
        <v>62.4</v>
      </c>
      <c r="D146" s="7">
        <f t="shared" si="5"/>
        <v>-4.5000000000000071</v>
      </c>
      <c r="E146" s="7">
        <f t="shared" si="4"/>
        <v>64.166666666666671</v>
      </c>
    </row>
    <row r="147" spans="2:5" x14ac:dyDescent="0.25">
      <c r="B147" s="2">
        <v>39114</v>
      </c>
      <c r="C147" s="7">
        <v>64.2</v>
      </c>
      <c r="D147" s="7">
        <f t="shared" si="5"/>
        <v>1.8000000000000043</v>
      </c>
      <c r="E147" s="7">
        <f t="shared" si="4"/>
        <v>64.45</v>
      </c>
    </row>
    <row r="148" spans="2:5" x14ac:dyDescent="0.25">
      <c r="B148" s="2">
        <v>39142</v>
      </c>
      <c r="C148" s="7">
        <v>61.2</v>
      </c>
      <c r="D148" s="7">
        <f t="shared" si="5"/>
        <v>-3</v>
      </c>
      <c r="E148" s="7">
        <f t="shared" si="4"/>
        <v>64.316666666666677</v>
      </c>
    </row>
    <row r="149" spans="2:5" x14ac:dyDescent="0.25">
      <c r="B149" s="2">
        <v>39173</v>
      </c>
      <c r="C149" s="7">
        <v>61.7</v>
      </c>
      <c r="D149" s="7">
        <f t="shared" si="5"/>
        <v>0.5</v>
      </c>
      <c r="E149" s="7">
        <f t="shared" si="4"/>
        <v>64.175000000000011</v>
      </c>
    </row>
    <row r="150" spans="2:5" x14ac:dyDescent="0.25">
      <c r="B150" s="2">
        <v>39203</v>
      </c>
      <c r="C150" s="7">
        <v>59.9</v>
      </c>
      <c r="D150" s="7">
        <f t="shared" si="5"/>
        <v>-1.8000000000000043</v>
      </c>
      <c r="E150" s="7">
        <f t="shared" si="4"/>
        <v>63.850000000000016</v>
      </c>
    </row>
    <row r="151" spans="2:5" x14ac:dyDescent="0.25">
      <c r="B151" s="2">
        <v>39234</v>
      </c>
      <c r="C151" s="7">
        <v>62.9</v>
      </c>
      <c r="D151" s="7">
        <f t="shared" si="5"/>
        <v>3</v>
      </c>
      <c r="E151" s="7">
        <f t="shared" si="4"/>
        <v>63.766666666666673</v>
      </c>
    </row>
    <row r="152" spans="2:5" x14ac:dyDescent="0.25">
      <c r="B152" s="2">
        <v>39264</v>
      </c>
      <c r="C152" s="7">
        <v>62.6</v>
      </c>
      <c r="D152" s="7">
        <f t="shared" si="5"/>
        <v>-0.29999999999999716</v>
      </c>
      <c r="E152" s="7">
        <f t="shared" si="4"/>
        <v>63.608333333333327</v>
      </c>
    </row>
    <row r="153" spans="2:5" x14ac:dyDescent="0.25">
      <c r="B153" s="2">
        <v>39295</v>
      </c>
      <c r="C153" s="7">
        <v>63</v>
      </c>
      <c r="D153" s="7">
        <f t="shared" si="5"/>
        <v>0.39999999999999858</v>
      </c>
      <c r="E153" s="7">
        <f t="shared" si="4"/>
        <v>63.366666666666667</v>
      </c>
    </row>
    <row r="154" spans="2:5" x14ac:dyDescent="0.25">
      <c r="B154" s="2">
        <v>39326</v>
      </c>
      <c r="C154" s="7">
        <v>59.4</v>
      </c>
      <c r="D154" s="7">
        <f t="shared" si="5"/>
        <v>-3.6000000000000014</v>
      </c>
      <c r="E154" s="7">
        <f t="shared" si="4"/>
        <v>62.833333333333336</v>
      </c>
    </row>
    <row r="155" spans="2:5" x14ac:dyDescent="0.25">
      <c r="B155" s="2">
        <v>39356</v>
      </c>
      <c r="C155" s="7">
        <v>61.2</v>
      </c>
      <c r="D155" s="7">
        <f t="shared" si="5"/>
        <v>1.8000000000000043</v>
      </c>
      <c r="E155" s="7">
        <f t="shared" si="4"/>
        <v>62.633333333333333</v>
      </c>
    </row>
    <row r="156" spans="2:5" x14ac:dyDescent="0.25">
      <c r="B156" s="2">
        <v>39387</v>
      </c>
      <c r="C156" s="7">
        <v>61.9</v>
      </c>
      <c r="D156" s="7">
        <f t="shared" si="5"/>
        <v>0.69999999999999574</v>
      </c>
      <c r="E156" s="7">
        <f t="shared" si="4"/>
        <v>62.274999999999999</v>
      </c>
    </row>
    <row r="157" spans="2:5" x14ac:dyDescent="0.25">
      <c r="B157" s="2">
        <v>39417</v>
      </c>
      <c r="C157" s="7">
        <v>61.8</v>
      </c>
      <c r="D157" s="7">
        <f t="shared" si="5"/>
        <v>-0.10000000000000142</v>
      </c>
      <c r="E157" s="7">
        <f t="shared" si="4"/>
        <v>61.849999999999994</v>
      </c>
    </row>
    <row r="158" spans="2:5" x14ac:dyDescent="0.25">
      <c r="B158" s="2">
        <v>39448</v>
      </c>
      <c r="C158" s="7">
        <v>61.7</v>
      </c>
      <c r="D158" s="7">
        <f t="shared" si="5"/>
        <v>-9.9999999999994316E-2</v>
      </c>
      <c r="E158" s="7">
        <f t="shared" si="4"/>
        <v>61.791666666666664</v>
      </c>
    </row>
    <row r="159" spans="2:5" x14ac:dyDescent="0.25">
      <c r="B159" s="2">
        <v>39479</v>
      </c>
      <c r="C159" s="7">
        <v>60.6</v>
      </c>
      <c r="D159" s="7">
        <f t="shared" si="5"/>
        <v>-1.1000000000000014</v>
      </c>
      <c r="E159" s="7">
        <f t="shared" si="4"/>
        <v>61.491666666666667</v>
      </c>
    </row>
    <row r="160" spans="2:5" x14ac:dyDescent="0.25">
      <c r="B160" s="2">
        <v>39508</v>
      </c>
      <c r="C160" s="7">
        <v>57.9</v>
      </c>
      <c r="D160" s="7">
        <f t="shared" si="5"/>
        <v>-2.7000000000000028</v>
      </c>
      <c r="E160" s="7">
        <f t="shared" si="4"/>
        <v>61.216666666666669</v>
      </c>
    </row>
    <row r="161" spans="2:5" x14ac:dyDescent="0.25">
      <c r="B161" s="2">
        <v>39539</v>
      </c>
      <c r="C161" s="7">
        <v>55.7</v>
      </c>
      <c r="D161" s="7">
        <f t="shared" si="5"/>
        <v>-2.1999999999999957</v>
      </c>
      <c r="E161" s="7">
        <f t="shared" si="4"/>
        <v>60.716666666666669</v>
      </c>
    </row>
    <row r="162" spans="2:5" x14ac:dyDescent="0.25">
      <c r="B162" s="2">
        <v>39569</v>
      </c>
      <c r="C162" s="7">
        <v>55.3</v>
      </c>
      <c r="D162" s="7">
        <f t="shared" si="5"/>
        <v>-0.40000000000000568</v>
      </c>
      <c r="E162" s="7">
        <f t="shared" si="4"/>
        <v>60.333333333333336</v>
      </c>
    </row>
    <row r="163" spans="2:5" x14ac:dyDescent="0.25">
      <c r="B163" s="2">
        <v>39600</v>
      </c>
      <c r="C163" s="7">
        <v>54.7</v>
      </c>
      <c r="D163" s="7">
        <f t="shared" si="5"/>
        <v>-0.59999999999999432</v>
      </c>
      <c r="E163" s="7">
        <f t="shared" si="4"/>
        <v>59.650000000000006</v>
      </c>
    </row>
    <row r="164" spans="2:5" x14ac:dyDescent="0.25">
      <c r="B164" s="2">
        <v>39630</v>
      </c>
      <c r="C164" s="7">
        <v>52.5</v>
      </c>
      <c r="D164" s="7">
        <f t="shared" si="5"/>
        <v>-2.2000000000000028</v>
      </c>
      <c r="E164" s="7">
        <f t="shared" si="4"/>
        <v>58.808333333333337</v>
      </c>
    </row>
    <row r="165" spans="2:5" x14ac:dyDescent="0.25">
      <c r="B165" s="2">
        <v>39661</v>
      </c>
      <c r="C165" s="7">
        <v>51.7</v>
      </c>
      <c r="D165" s="7">
        <f t="shared" si="5"/>
        <v>-0.79999999999999716</v>
      </c>
      <c r="E165" s="7">
        <f t="shared" si="4"/>
        <v>57.866666666666674</v>
      </c>
    </row>
    <row r="166" spans="2:5" x14ac:dyDescent="0.25">
      <c r="B166" s="2">
        <v>39692</v>
      </c>
      <c r="C166" s="7">
        <v>49</v>
      </c>
      <c r="D166" s="7">
        <f t="shared" si="5"/>
        <v>-2.7000000000000028</v>
      </c>
      <c r="E166" s="7">
        <f t="shared" si="4"/>
        <v>57</v>
      </c>
    </row>
    <row r="167" spans="2:5" x14ac:dyDescent="0.25">
      <c r="B167" s="2">
        <v>39722</v>
      </c>
      <c r="C167" s="7">
        <v>46.4</v>
      </c>
      <c r="D167" s="7">
        <f t="shared" si="5"/>
        <v>-2.6000000000000014</v>
      </c>
      <c r="E167" s="7">
        <f t="shared" si="4"/>
        <v>55.766666666666659</v>
      </c>
    </row>
    <row r="168" spans="2:5" x14ac:dyDescent="0.25">
      <c r="B168" s="2">
        <v>39753</v>
      </c>
      <c r="C168" s="7">
        <v>36.200000000000003</v>
      </c>
      <c r="D168" s="7">
        <f t="shared" si="5"/>
        <v>-10.199999999999996</v>
      </c>
      <c r="E168" s="7">
        <f t="shared" si="4"/>
        <v>53.625</v>
      </c>
    </row>
    <row r="169" spans="2:5" x14ac:dyDescent="0.25">
      <c r="B169" s="2">
        <v>39783</v>
      </c>
      <c r="C169" s="7">
        <v>35.1</v>
      </c>
      <c r="D169" s="7">
        <f t="shared" si="5"/>
        <v>-1.1000000000000014</v>
      </c>
      <c r="E169" s="7">
        <f t="shared" si="4"/>
        <v>51.400000000000006</v>
      </c>
    </row>
    <row r="170" spans="2:5" x14ac:dyDescent="0.25">
      <c r="B170" s="2">
        <v>39814</v>
      </c>
      <c r="C170" s="7">
        <v>36.299999999999997</v>
      </c>
      <c r="D170" s="7">
        <f t="shared" si="5"/>
        <v>1.1999999999999957</v>
      </c>
      <c r="E170" s="7">
        <f t="shared" si="4"/>
        <v>49.283333333333331</v>
      </c>
    </row>
    <row r="171" spans="2:5" x14ac:dyDescent="0.25">
      <c r="B171" s="2">
        <v>39845</v>
      </c>
      <c r="C171" s="7">
        <v>33.4</v>
      </c>
      <c r="D171" s="7">
        <f t="shared" si="5"/>
        <v>-2.8999999999999986</v>
      </c>
      <c r="E171" s="7">
        <f t="shared" si="4"/>
        <v>47.016666666666659</v>
      </c>
    </row>
    <row r="172" spans="2:5" x14ac:dyDescent="0.25">
      <c r="B172" s="2">
        <v>39873</v>
      </c>
      <c r="C172" s="7">
        <v>32.799999999999997</v>
      </c>
      <c r="D172" s="7">
        <f t="shared" si="5"/>
        <v>-0.60000000000000142</v>
      </c>
      <c r="E172" s="7">
        <f t="shared" si="4"/>
        <v>44.92499999999999</v>
      </c>
    </row>
    <row r="173" spans="2:5" x14ac:dyDescent="0.25">
      <c r="B173" s="2">
        <v>39904</v>
      </c>
      <c r="C173" s="7">
        <v>35.4</v>
      </c>
      <c r="D173" s="7">
        <f t="shared" si="5"/>
        <v>2.6000000000000014</v>
      </c>
      <c r="E173" s="7">
        <f t="shared" si="4"/>
        <v>43.233333333333327</v>
      </c>
    </row>
    <row r="174" spans="2:5" x14ac:dyDescent="0.25">
      <c r="B174" s="2">
        <v>39934</v>
      </c>
      <c r="C174" s="7">
        <v>39.6</v>
      </c>
      <c r="D174" s="7">
        <f t="shared" si="5"/>
        <v>4.2000000000000028</v>
      </c>
      <c r="E174" s="7">
        <f t="shared" si="4"/>
        <v>41.925000000000004</v>
      </c>
    </row>
    <row r="175" spans="2:5" x14ac:dyDescent="0.25">
      <c r="B175" s="2">
        <v>39965</v>
      </c>
      <c r="C175" s="7">
        <v>41.9</v>
      </c>
      <c r="D175" s="7">
        <f t="shared" si="5"/>
        <v>2.2999999999999972</v>
      </c>
      <c r="E175" s="7">
        <f t="shared" si="4"/>
        <v>40.858333333333334</v>
      </c>
    </row>
    <row r="176" spans="2:5" x14ac:dyDescent="0.25">
      <c r="B176" s="2">
        <v>39995</v>
      </c>
      <c r="C176" s="7">
        <v>43.7</v>
      </c>
      <c r="D176" s="7">
        <f t="shared" si="5"/>
        <v>1.8000000000000043</v>
      </c>
      <c r="E176" s="7">
        <f t="shared" si="4"/>
        <v>40.124999999999993</v>
      </c>
    </row>
    <row r="177" spans="2:5" x14ac:dyDescent="0.25">
      <c r="B177" s="2">
        <v>40026</v>
      </c>
      <c r="C177" s="7">
        <v>49.5</v>
      </c>
      <c r="D177" s="7">
        <f t="shared" si="5"/>
        <v>5.7999999999999972</v>
      </c>
      <c r="E177" s="7">
        <f t="shared" si="4"/>
        <v>39.941666666666663</v>
      </c>
    </row>
    <row r="178" spans="2:5" x14ac:dyDescent="0.25">
      <c r="B178" s="2">
        <v>40057</v>
      </c>
      <c r="C178" s="7">
        <v>55</v>
      </c>
      <c r="D178" s="7">
        <f t="shared" si="5"/>
        <v>5.5</v>
      </c>
      <c r="E178" s="7">
        <f t="shared" si="4"/>
        <v>40.441666666666663</v>
      </c>
    </row>
    <row r="179" spans="2:5" x14ac:dyDescent="0.25">
      <c r="B179" s="2">
        <v>40087</v>
      </c>
      <c r="C179" s="7">
        <v>55.1</v>
      </c>
      <c r="D179" s="7">
        <f t="shared" si="5"/>
        <v>0.10000000000000142</v>
      </c>
      <c r="E179" s="7">
        <f t="shared" si="4"/>
        <v>41.166666666666664</v>
      </c>
    </row>
    <row r="180" spans="2:5" x14ac:dyDescent="0.25">
      <c r="B180" s="2">
        <v>40118</v>
      </c>
      <c r="C180" s="7">
        <v>55.6</v>
      </c>
      <c r="D180" s="7">
        <f t="shared" si="5"/>
        <v>0.5</v>
      </c>
      <c r="E180" s="7">
        <f t="shared" si="4"/>
        <v>42.783333333333339</v>
      </c>
    </row>
    <row r="181" spans="2:5" x14ac:dyDescent="0.25">
      <c r="B181" s="2">
        <v>40148</v>
      </c>
      <c r="C181" s="7">
        <v>54.8</v>
      </c>
      <c r="D181" s="7">
        <f t="shared" si="5"/>
        <v>-0.80000000000000426</v>
      </c>
      <c r="E181" s="7">
        <f t="shared" si="4"/>
        <v>44.425000000000004</v>
      </c>
    </row>
    <row r="182" spans="2:5" x14ac:dyDescent="0.25">
      <c r="B182" s="2">
        <v>40179</v>
      </c>
      <c r="C182" s="7">
        <v>56.8</v>
      </c>
      <c r="D182" s="7">
        <f t="shared" si="5"/>
        <v>2</v>
      </c>
      <c r="E182" s="7">
        <f t="shared" si="4"/>
        <v>46.133333333333333</v>
      </c>
    </row>
    <row r="183" spans="2:5" x14ac:dyDescent="0.25">
      <c r="B183" s="2">
        <v>40210</v>
      </c>
      <c r="C183" s="7">
        <v>57.3</v>
      </c>
      <c r="D183" s="7">
        <f t="shared" si="5"/>
        <v>0.5</v>
      </c>
      <c r="E183" s="7">
        <f t="shared" si="4"/>
        <v>48.125</v>
      </c>
    </row>
    <row r="184" spans="2:5" x14ac:dyDescent="0.25">
      <c r="B184" s="2">
        <v>40238</v>
      </c>
      <c r="C184" s="7">
        <v>63.6</v>
      </c>
      <c r="D184" s="7">
        <f t="shared" si="5"/>
        <v>6.3000000000000043</v>
      </c>
      <c r="E184" s="7">
        <f t="shared" si="4"/>
        <v>50.69166666666667</v>
      </c>
    </row>
    <row r="185" spans="2:5" x14ac:dyDescent="0.25">
      <c r="B185" s="2">
        <v>40269</v>
      </c>
      <c r="C185" s="7">
        <v>64.099999999999994</v>
      </c>
      <c r="D185" s="7">
        <f t="shared" si="5"/>
        <v>0.49999999999999289</v>
      </c>
      <c r="E185" s="7">
        <f t="shared" si="4"/>
        <v>53.083333333333343</v>
      </c>
    </row>
    <row r="186" spans="2:5" x14ac:dyDescent="0.25">
      <c r="B186" s="2">
        <v>40299</v>
      </c>
      <c r="C186" s="7">
        <v>65.099999999999994</v>
      </c>
      <c r="D186" s="7">
        <f t="shared" si="5"/>
        <v>1</v>
      </c>
      <c r="E186" s="7">
        <f t="shared" si="4"/>
        <v>55.208333333333343</v>
      </c>
    </row>
    <row r="187" spans="2:5" x14ac:dyDescent="0.25">
      <c r="B187" s="2">
        <v>40330</v>
      </c>
      <c r="C187" s="7">
        <v>64</v>
      </c>
      <c r="D187" s="7">
        <f t="shared" si="5"/>
        <v>-1.0999999999999943</v>
      </c>
      <c r="E187" s="7">
        <f t="shared" si="4"/>
        <v>57.050000000000004</v>
      </c>
    </row>
    <row r="188" spans="2:5" x14ac:dyDescent="0.25">
      <c r="B188" s="2">
        <v>40360</v>
      </c>
      <c r="C188" s="7">
        <v>65.599999999999994</v>
      </c>
      <c r="D188" s="7">
        <f t="shared" si="5"/>
        <v>1.5999999999999943</v>
      </c>
      <c r="E188" s="7">
        <f t="shared" si="4"/>
        <v>58.875000000000007</v>
      </c>
    </row>
    <row r="189" spans="2:5" x14ac:dyDescent="0.25">
      <c r="B189" s="2">
        <v>40391</v>
      </c>
      <c r="C189" s="7">
        <v>61.4</v>
      </c>
      <c r="D189" s="7">
        <f t="shared" si="5"/>
        <v>-4.1999999999999957</v>
      </c>
      <c r="E189" s="7">
        <f t="shared" si="4"/>
        <v>59.866666666666674</v>
      </c>
    </row>
    <row r="190" spans="2:5" x14ac:dyDescent="0.25">
      <c r="B190" s="2">
        <v>40422</v>
      </c>
      <c r="C190" s="7">
        <v>62.4</v>
      </c>
      <c r="D190" s="7">
        <f t="shared" si="5"/>
        <v>1</v>
      </c>
      <c r="E190" s="7">
        <f t="shared" si="4"/>
        <v>60.483333333333341</v>
      </c>
    </row>
    <row r="191" spans="2:5" x14ac:dyDescent="0.25">
      <c r="B191" s="2">
        <v>40452</v>
      </c>
      <c r="C191" s="7">
        <v>62.2</v>
      </c>
      <c r="D191" s="7">
        <f t="shared" si="5"/>
        <v>-0.19999999999999574</v>
      </c>
      <c r="E191" s="7">
        <f t="shared" si="4"/>
        <v>61.07500000000001</v>
      </c>
    </row>
    <row r="192" spans="2:5" x14ac:dyDescent="0.25">
      <c r="B192" s="2">
        <v>40483</v>
      </c>
      <c r="C192" s="7">
        <v>62.7</v>
      </c>
      <c r="D192" s="7">
        <f t="shared" si="5"/>
        <v>0.5</v>
      </c>
      <c r="E192" s="7">
        <f t="shared" si="4"/>
        <v>61.666666666666664</v>
      </c>
    </row>
    <row r="193" spans="2:5" x14ac:dyDescent="0.25">
      <c r="B193" s="2">
        <v>40513</v>
      </c>
      <c r="C193" s="7">
        <v>60.6</v>
      </c>
      <c r="D193" s="7">
        <f t="shared" si="5"/>
        <v>-2.1000000000000014</v>
      </c>
      <c r="E193" s="7">
        <f t="shared" si="4"/>
        <v>62.150000000000006</v>
      </c>
    </row>
    <row r="194" spans="2:5" x14ac:dyDescent="0.25">
      <c r="B194" s="2">
        <v>40544</v>
      </c>
      <c r="C194" s="7">
        <v>60.4</v>
      </c>
      <c r="D194" s="7">
        <f t="shared" si="5"/>
        <v>-0.20000000000000284</v>
      </c>
      <c r="E194" s="7">
        <f t="shared" ref="E194:E257" si="6">IF(ROW(A194)&lt;13,"",AVERAGEIFS($C$2:$C$5000,$B$2:$B$5000,"&gt;"&amp;EDATE(B194,-12),$B$2:$B$5000,"&lt;="&amp;B194))</f>
        <v>62.45000000000001</v>
      </c>
    </row>
    <row r="195" spans="2:5" x14ac:dyDescent="0.25">
      <c r="B195" s="2">
        <v>40575</v>
      </c>
      <c r="C195" s="7">
        <v>61.9</v>
      </c>
      <c r="D195" s="7">
        <f t="shared" si="5"/>
        <v>1.5</v>
      </c>
      <c r="E195" s="7">
        <f t="shared" si="6"/>
        <v>62.833333333333321</v>
      </c>
    </row>
    <row r="196" spans="2:5" x14ac:dyDescent="0.25">
      <c r="B196" s="2">
        <v>40603</v>
      </c>
      <c r="C196" s="7">
        <v>58.4</v>
      </c>
      <c r="D196" s="7">
        <f t="shared" ref="D196:D259" si="7">C196-C195</f>
        <v>-3.5</v>
      </c>
      <c r="E196" s="7">
        <f t="shared" si="6"/>
        <v>62.399999999999984</v>
      </c>
    </row>
    <row r="197" spans="2:5" x14ac:dyDescent="0.25">
      <c r="B197" s="2">
        <v>40634</v>
      </c>
      <c r="C197" s="7">
        <v>58</v>
      </c>
      <c r="D197" s="7">
        <f t="shared" si="7"/>
        <v>-0.39999999999999858</v>
      </c>
      <c r="E197" s="7">
        <f t="shared" si="6"/>
        <v>61.891666666666659</v>
      </c>
    </row>
    <row r="198" spans="2:5" x14ac:dyDescent="0.25">
      <c r="B198" s="2">
        <v>40664</v>
      </c>
      <c r="C198" s="7">
        <v>57.8</v>
      </c>
      <c r="D198" s="7">
        <f t="shared" si="7"/>
        <v>-0.20000000000000284</v>
      </c>
      <c r="E198" s="7">
        <f t="shared" si="6"/>
        <v>61.283333333333331</v>
      </c>
    </row>
    <row r="199" spans="2:5" x14ac:dyDescent="0.25">
      <c r="B199" s="2">
        <v>40695</v>
      </c>
      <c r="C199" s="7">
        <v>53.9</v>
      </c>
      <c r="D199" s="7">
        <f t="shared" si="7"/>
        <v>-3.8999999999999986</v>
      </c>
      <c r="E199" s="7">
        <f t="shared" si="6"/>
        <v>60.441666666666663</v>
      </c>
    </row>
    <row r="200" spans="2:5" x14ac:dyDescent="0.25">
      <c r="B200" s="2">
        <v>40725</v>
      </c>
      <c r="C200" s="7">
        <v>52.2</v>
      </c>
      <c r="D200" s="7">
        <f t="shared" si="7"/>
        <v>-1.6999999999999957</v>
      </c>
      <c r="E200" s="7">
        <f t="shared" si="6"/>
        <v>59.324999999999996</v>
      </c>
    </row>
    <row r="201" spans="2:5" x14ac:dyDescent="0.25">
      <c r="B201" s="2">
        <v>40756</v>
      </c>
      <c r="C201" s="7">
        <v>52.1</v>
      </c>
      <c r="D201" s="7">
        <f t="shared" si="7"/>
        <v>-0.10000000000000142</v>
      </c>
      <c r="E201" s="7">
        <f t="shared" si="6"/>
        <v>58.550000000000004</v>
      </c>
    </row>
    <row r="202" spans="2:5" x14ac:dyDescent="0.25">
      <c r="B202" s="2">
        <v>40787</v>
      </c>
      <c r="C202" s="7">
        <v>50.6</v>
      </c>
      <c r="D202" s="7">
        <f t="shared" si="7"/>
        <v>-1.5</v>
      </c>
      <c r="E202" s="7">
        <f t="shared" si="6"/>
        <v>57.56666666666667</v>
      </c>
    </row>
    <row r="203" spans="2:5" x14ac:dyDescent="0.25">
      <c r="B203" s="2">
        <v>40817</v>
      </c>
      <c r="C203" s="7">
        <v>49</v>
      </c>
      <c r="D203" s="7">
        <f t="shared" si="7"/>
        <v>-1.6000000000000014</v>
      </c>
      <c r="E203" s="7">
        <f t="shared" si="6"/>
        <v>56.466666666666669</v>
      </c>
    </row>
    <row r="204" spans="2:5" x14ac:dyDescent="0.25">
      <c r="B204" s="2">
        <v>40848</v>
      </c>
      <c r="C204" s="7">
        <v>45.8</v>
      </c>
      <c r="D204" s="7">
        <f t="shared" si="7"/>
        <v>-3.2000000000000028</v>
      </c>
      <c r="E204" s="7">
        <f t="shared" si="6"/>
        <v>55.05833333333333</v>
      </c>
    </row>
    <row r="205" spans="2:5" x14ac:dyDescent="0.25">
      <c r="B205" s="2">
        <v>40878</v>
      </c>
      <c r="C205" s="7">
        <v>49.3</v>
      </c>
      <c r="D205" s="7">
        <f t="shared" si="7"/>
        <v>3.5</v>
      </c>
      <c r="E205" s="7">
        <f t="shared" si="6"/>
        <v>54.116666666666653</v>
      </c>
    </row>
    <row r="206" spans="2:5" x14ac:dyDescent="0.25">
      <c r="B206" s="2">
        <v>40909</v>
      </c>
      <c r="C206" s="7">
        <v>47.9</v>
      </c>
      <c r="D206" s="7">
        <f t="shared" si="7"/>
        <v>-1.3999999999999986</v>
      </c>
      <c r="E206" s="7">
        <f t="shared" si="6"/>
        <v>53.074999999999996</v>
      </c>
    </row>
    <row r="207" spans="2:5" x14ac:dyDescent="0.25">
      <c r="B207" s="2">
        <v>40940</v>
      </c>
      <c r="C207" s="7">
        <v>47.9</v>
      </c>
      <c r="D207" s="7">
        <f t="shared" si="7"/>
        <v>0</v>
      </c>
      <c r="E207" s="7">
        <f t="shared" si="6"/>
        <v>51.908333333333331</v>
      </c>
    </row>
    <row r="208" spans="2:5" x14ac:dyDescent="0.25">
      <c r="B208" s="2">
        <v>40969</v>
      </c>
      <c r="C208" s="7">
        <v>50.5</v>
      </c>
      <c r="D208" s="7">
        <f t="shared" si="7"/>
        <v>2.6000000000000014</v>
      </c>
      <c r="E208" s="7">
        <f t="shared" si="6"/>
        <v>51.25</v>
      </c>
    </row>
    <row r="209" spans="2:5" x14ac:dyDescent="0.25">
      <c r="B209" s="2">
        <v>41000</v>
      </c>
      <c r="C209" s="7">
        <v>46.7</v>
      </c>
      <c r="D209" s="7">
        <f t="shared" si="7"/>
        <v>-3.7999999999999972</v>
      </c>
      <c r="E209" s="7">
        <f t="shared" si="6"/>
        <v>50.308333333333337</v>
      </c>
    </row>
    <row r="210" spans="2:5" x14ac:dyDescent="0.25">
      <c r="B210" s="2">
        <v>41030</v>
      </c>
      <c r="C210" s="7">
        <v>45.9</v>
      </c>
      <c r="D210" s="7">
        <f t="shared" si="7"/>
        <v>-0.80000000000000426</v>
      </c>
      <c r="E210" s="7">
        <f t="shared" si="6"/>
        <v>49.316666666666663</v>
      </c>
    </row>
    <row r="211" spans="2:5" x14ac:dyDescent="0.25">
      <c r="B211" s="2">
        <v>41061</v>
      </c>
      <c r="C211" s="7">
        <v>47.8</v>
      </c>
      <c r="D211" s="7">
        <f t="shared" si="7"/>
        <v>1.8999999999999986</v>
      </c>
      <c r="E211" s="7">
        <f t="shared" si="6"/>
        <v>48.80833333333333</v>
      </c>
    </row>
    <row r="212" spans="2:5" x14ac:dyDescent="0.25">
      <c r="B212" s="2">
        <v>41091</v>
      </c>
      <c r="C212" s="7">
        <v>46.7</v>
      </c>
      <c r="D212" s="7">
        <f t="shared" si="7"/>
        <v>-1.0999999999999943</v>
      </c>
      <c r="E212" s="7">
        <f t="shared" si="6"/>
        <v>48.349999999999994</v>
      </c>
    </row>
    <row r="213" spans="2:5" x14ac:dyDescent="0.25">
      <c r="B213" s="2">
        <v>41122</v>
      </c>
      <c r="C213" s="7">
        <v>46.8</v>
      </c>
      <c r="D213" s="7">
        <f t="shared" si="7"/>
        <v>9.9999999999994316E-2</v>
      </c>
      <c r="E213" s="7">
        <f t="shared" si="6"/>
        <v>47.908333333333331</v>
      </c>
    </row>
    <row r="214" spans="2:5" x14ac:dyDescent="0.25">
      <c r="B214" s="2">
        <v>41153</v>
      </c>
      <c r="C214" s="7">
        <v>45.6</v>
      </c>
      <c r="D214" s="7">
        <f t="shared" si="7"/>
        <v>-1.1999999999999957</v>
      </c>
      <c r="E214" s="7">
        <f t="shared" si="6"/>
        <v>47.491666666666667</v>
      </c>
    </row>
    <row r="215" spans="2:5" x14ac:dyDescent="0.25">
      <c r="B215" s="2">
        <v>41183</v>
      </c>
      <c r="C215" s="7">
        <v>46.8</v>
      </c>
      <c r="D215" s="7">
        <f t="shared" si="7"/>
        <v>1.1999999999999957</v>
      </c>
      <c r="E215" s="7">
        <f t="shared" si="6"/>
        <v>47.30833333333333</v>
      </c>
    </row>
    <row r="216" spans="2:5" x14ac:dyDescent="0.25">
      <c r="B216" s="2">
        <v>41214</v>
      </c>
      <c r="C216" s="7">
        <v>48.6</v>
      </c>
      <c r="D216" s="7">
        <f t="shared" si="7"/>
        <v>1.8000000000000043</v>
      </c>
      <c r="E216" s="7">
        <f t="shared" si="6"/>
        <v>47.541666666666664</v>
      </c>
    </row>
    <row r="217" spans="2:5" x14ac:dyDescent="0.25">
      <c r="B217" s="2">
        <v>41244</v>
      </c>
      <c r="C217" s="7">
        <v>49.9</v>
      </c>
      <c r="D217" s="7">
        <f t="shared" si="7"/>
        <v>1.2999999999999972</v>
      </c>
      <c r="E217" s="7">
        <f t="shared" si="6"/>
        <v>47.591666666666669</v>
      </c>
    </row>
    <row r="218" spans="2:5" x14ac:dyDescent="0.25">
      <c r="B218" s="2">
        <v>41275</v>
      </c>
      <c r="C218" s="7">
        <v>52.3</v>
      </c>
      <c r="D218" s="7">
        <f t="shared" si="7"/>
        <v>2.3999999999999986</v>
      </c>
      <c r="E218" s="7">
        <f t="shared" si="6"/>
        <v>47.958333333333336</v>
      </c>
    </row>
    <row r="219" spans="2:5" x14ac:dyDescent="0.25">
      <c r="B219" s="2">
        <v>41306</v>
      </c>
      <c r="C219" s="7">
        <v>50</v>
      </c>
      <c r="D219" s="7">
        <f t="shared" si="7"/>
        <v>-2.2999999999999972</v>
      </c>
      <c r="E219" s="7">
        <f t="shared" si="6"/>
        <v>48.133333333333333</v>
      </c>
    </row>
    <row r="220" spans="2:5" x14ac:dyDescent="0.25">
      <c r="B220" s="2">
        <v>41334</v>
      </c>
      <c r="C220" s="7">
        <v>49.6</v>
      </c>
      <c r="D220" s="7">
        <f t="shared" si="7"/>
        <v>-0.39999999999999858</v>
      </c>
      <c r="E220" s="7">
        <f t="shared" si="6"/>
        <v>48.058333333333337</v>
      </c>
    </row>
    <row r="221" spans="2:5" x14ac:dyDescent="0.25">
      <c r="B221" s="2">
        <v>41365</v>
      </c>
      <c r="C221" s="7">
        <v>49</v>
      </c>
      <c r="D221" s="7">
        <f t="shared" si="7"/>
        <v>-0.60000000000000142</v>
      </c>
      <c r="E221" s="7">
        <f t="shared" si="6"/>
        <v>48.25</v>
      </c>
    </row>
    <row r="222" spans="2:5" x14ac:dyDescent="0.25">
      <c r="B222" s="2">
        <v>41395</v>
      </c>
      <c r="C222" s="7">
        <v>52.4</v>
      </c>
      <c r="D222" s="7">
        <f t="shared" si="7"/>
        <v>3.3999999999999986</v>
      </c>
      <c r="E222" s="7">
        <f t="shared" si="6"/>
        <v>48.791666666666664</v>
      </c>
    </row>
    <row r="223" spans="2:5" x14ac:dyDescent="0.25">
      <c r="B223" s="2">
        <v>41426</v>
      </c>
      <c r="C223" s="7">
        <v>51.7</v>
      </c>
      <c r="D223" s="7">
        <f t="shared" si="7"/>
        <v>-0.69999999999999574</v>
      </c>
      <c r="E223" s="7">
        <f t="shared" si="6"/>
        <v>49.116666666666674</v>
      </c>
    </row>
    <row r="224" spans="2:5" x14ac:dyDescent="0.25">
      <c r="B224" s="2">
        <v>41456</v>
      </c>
      <c r="C224" s="7">
        <v>55.3</v>
      </c>
      <c r="D224" s="7">
        <f t="shared" si="7"/>
        <v>3.5999999999999943</v>
      </c>
      <c r="E224" s="7">
        <f t="shared" si="6"/>
        <v>49.833333333333336</v>
      </c>
    </row>
    <row r="225" spans="2:5" x14ac:dyDescent="0.25">
      <c r="B225" s="2">
        <v>41487</v>
      </c>
      <c r="C225" s="7">
        <v>55.5</v>
      </c>
      <c r="D225" s="7">
        <f t="shared" si="7"/>
        <v>0.20000000000000284</v>
      </c>
      <c r="E225" s="7">
        <f t="shared" si="6"/>
        <v>50.55833333333333</v>
      </c>
    </row>
    <row r="226" spans="2:5" x14ac:dyDescent="0.25">
      <c r="B226" s="2">
        <v>41518</v>
      </c>
      <c r="C226" s="7">
        <v>56.8</v>
      </c>
      <c r="D226" s="7">
        <f t="shared" si="7"/>
        <v>1.2999999999999972</v>
      </c>
      <c r="E226" s="7">
        <f t="shared" si="6"/>
        <v>51.491666666666667</v>
      </c>
    </row>
    <row r="227" spans="2:5" x14ac:dyDescent="0.25">
      <c r="B227" s="2">
        <v>41548</v>
      </c>
      <c r="C227" s="7">
        <v>54.7</v>
      </c>
      <c r="D227" s="7">
        <f t="shared" si="7"/>
        <v>-2.0999999999999943</v>
      </c>
      <c r="E227" s="7">
        <f t="shared" si="6"/>
        <v>52.15</v>
      </c>
    </row>
    <row r="228" spans="2:5" x14ac:dyDescent="0.25">
      <c r="B228" s="2">
        <v>41579</v>
      </c>
      <c r="C228" s="7">
        <v>57</v>
      </c>
      <c r="D228" s="7">
        <f t="shared" si="7"/>
        <v>2.2999999999999972</v>
      </c>
      <c r="E228" s="7">
        <f t="shared" si="6"/>
        <v>52.85</v>
      </c>
    </row>
    <row r="229" spans="2:5" x14ac:dyDescent="0.25">
      <c r="B229" s="2">
        <v>41609</v>
      </c>
      <c r="C229" s="7">
        <v>54.1</v>
      </c>
      <c r="D229" s="7">
        <f t="shared" si="7"/>
        <v>-2.8999999999999986</v>
      </c>
      <c r="E229" s="7">
        <f t="shared" si="6"/>
        <v>53.20000000000001</v>
      </c>
    </row>
    <row r="230" spans="2:5" x14ac:dyDescent="0.25">
      <c r="B230" s="2">
        <v>41640</v>
      </c>
      <c r="C230" s="7">
        <v>56.1</v>
      </c>
      <c r="D230" s="7">
        <f t="shared" si="7"/>
        <v>2</v>
      </c>
      <c r="E230" s="7">
        <f t="shared" si="6"/>
        <v>53.516666666666673</v>
      </c>
    </row>
    <row r="231" spans="2:5" x14ac:dyDescent="0.25">
      <c r="B231" s="2">
        <v>41671</v>
      </c>
      <c r="C231" s="7">
        <v>57</v>
      </c>
      <c r="D231" s="7">
        <f t="shared" si="7"/>
        <v>0.89999999999999858</v>
      </c>
      <c r="E231" s="7">
        <f t="shared" si="6"/>
        <v>54.1</v>
      </c>
    </row>
    <row r="232" spans="2:5" x14ac:dyDescent="0.25">
      <c r="B232" s="2">
        <v>41699</v>
      </c>
      <c r="C232" s="7">
        <v>54.3</v>
      </c>
      <c r="D232" s="7">
        <f t="shared" si="7"/>
        <v>-2.7000000000000028</v>
      </c>
      <c r="E232" s="7">
        <f t="shared" si="6"/>
        <v>54.491666666666667</v>
      </c>
    </row>
    <row r="233" spans="2:5" x14ac:dyDescent="0.25">
      <c r="B233" s="2">
        <v>41730</v>
      </c>
      <c r="C233" s="7">
        <v>54.9</v>
      </c>
      <c r="D233" s="7">
        <f t="shared" si="7"/>
        <v>0.60000000000000142</v>
      </c>
      <c r="E233" s="7">
        <f t="shared" si="6"/>
        <v>54.983333333333327</v>
      </c>
    </row>
    <row r="234" spans="2:5" x14ac:dyDescent="0.25">
      <c r="B234" s="2">
        <v>41760</v>
      </c>
      <c r="C234" s="7">
        <v>53.7</v>
      </c>
      <c r="D234" s="7">
        <f t="shared" si="7"/>
        <v>-1.1999999999999957</v>
      </c>
      <c r="E234" s="7">
        <f t="shared" si="6"/>
        <v>55.091666666666669</v>
      </c>
    </row>
    <row r="235" spans="2:5" x14ac:dyDescent="0.25">
      <c r="B235" s="2">
        <v>41791</v>
      </c>
      <c r="C235" s="7">
        <v>54.1</v>
      </c>
      <c r="D235" s="7">
        <f t="shared" si="7"/>
        <v>0.39999999999999858</v>
      </c>
      <c r="E235" s="7">
        <f t="shared" si="6"/>
        <v>55.291666666666679</v>
      </c>
    </row>
    <row r="236" spans="2:5" x14ac:dyDescent="0.25">
      <c r="B236" s="2">
        <v>41821</v>
      </c>
      <c r="C236" s="7">
        <v>53.5</v>
      </c>
      <c r="D236" s="7">
        <f t="shared" si="7"/>
        <v>-0.60000000000000142</v>
      </c>
      <c r="E236" s="7">
        <f t="shared" si="6"/>
        <v>55.141666666666673</v>
      </c>
    </row>
    <row r="237" spans="2:5" x14ac:dyDescent="0.25">
      <c r="B237" s="2">
        <v>41852</v>
      </c>
      <c r="C237" s="7">
        <v>54.1</v>
      </c>
      <c r="D237" s="7">
        <f t="shared" si="7"/>
        <v>0.60000000000000142</v>
      </c>
      <c r="E237" s="7">
        <f t="shared" si="6"/>
        <v>55.024999999999999</v>
      </c>
    </row>
    <row r="238" spans="2:5" x14ac:dyDescent="0.25">
      <c r="B238" s="2">
        <v>41883</v>
      </c>
      <c r="C238" s="7">
        <v>51.5</v>
      </c>
      <c r="D238" s="7">
        <f t="shared" si="7"/>
        <v>-2.6000000000000014</v>
      </c>
      <c r="E238" s="7">
        <f t="shared" si="6"/>
        <v>54.583333333333336</v>
      </c>
    </row>
    <row r="239" spans="2:5" x14ac:dyDescent="0.25">
      <c r="B239" s="2">
        <v>41913</v>
      </c>
      <c r="C239" s="7">
        <v>54.3</v>
      </c>
      <c r="D239" s="7">
        <f t="shared" si="7"/>
        <v>2.7999999999999972</v>
      </c>
      <c r="E239" s="7">
        <f t="shared" si="6"/>
        <v>54.54999999999999</v>
      </c>
    </row>
    <row r="240" spans="2:5" x14ac:dyDescent="0.25">
      <c r="B240" s="2">
        <v>41944</v>
      </c>
      <c r="C240" s="7">
        <v>51.7</v>
      </c>
      <c r="D240" s="7">
        <f t="shared" si="7"/>
        <v>-2.5999999999999943</v>
      </c>
      <c r="E240" s="7">
        <f t="shared" si="6"/>
        <v>54.108333333333327</v>
      </c>
    </row>
    <row r="241" spans="2:5" x14ac:dyDescent="0.25">
      <c r="B241" s="2">
        <v>41974</v>
      </c>
      <c r="C241" s="7">
        <v>52.5</v>
      </c>
      <c r="D241" s="7">
        <f t="shared" si="7"/>
        <v>0.79999999999999716</v>
      </c>
      <c r="E241" s="7">
        <f t="shared" si="6"/>
        <v>53.975000000000001</v>
      </c>
    </row>
    <row r="242" spans="2:5" x14ac:dyDescent="0.25">
      <c r="B242" s="2">
        <v>42005</v>
      </c>
      <c r="C242" s="7">
        <v>49.5</v>
      </c>
      <c r="D242" s="7">
        <f t="shared" si="7"/>
        <v>-3</v>
      </c>
      <c r="E242" s="7">
        <f t="shared" si="6"/>
        <v>53.425000000000004</v>
      </c>
    </row>
    <row r="243" spans="2:5" x14ac:dyDescent="0.25">
      <c r="B243" s="2">
        <v>42036</v>
      </c>
      <c r="C243" s="7">
        <v>47.9</v>
      </c>
      <c r="D243" s="7">
        <f t="shared" si="7"/>
        <v>-1.6000000000000014</v>
      </c>
      <c r="E243" s="7">
        <f t="shared" si="6"/>
        <v>52.666666666666664</v>
      </c>
    </row>
    <row r="244" spans="2:5" x14ac:dyDescent="0.25">
      <c r="B244" s="2">
        <v>42064</v>
      </c>
      <c r="C244" s="7">
        <v>47.9</v>
      </c>
      <c r="D244" s="7">
        <f t="shared" si="7"/>
        <v>0</v>
      </c>
      <c r="E244" s="7">
        <f t="shared" si="6"/>
        <v>52.133333333333326</v>
      </c>
    </row>
    <row r="245" spans="2:5" x14ac:dyDescent="0.25">
      <c r="B245" s="2">
        <v>42095</v>
      </c>
      <c r="C245" s="7">
        <v>47.9</v>
      </c>
      <c r="D245" s="7">
        <f t="shared" si="7"/>
        <v>0</v>
      </c>
      <c r="E245" s="7">
        <f t="shared" si="6"/>
        <v>51.54999999999999</v>
      </c>
    </row>
    <row r="246" spans="2:5" x14ac:dyDescent="0.25">
      <c r="B246" s="2">
        <v>42125</v>
      </c>
      <c r="C246" s="7">
        <v>47.8</v>
      </c>
      <c r="D246" s="7">
        <f t="shared" si="7"/>
        <v>-0.10000000000000142</v>
      </c>
      <c r="E246" s="7">
        <f t="shared" si="6"/>
        <v>51.05833333333333</v>
      </c>
    </row>
    <row r="247" spans="2:5" x14ac:dyDescent="0.25">
      <c r="B247" s="2">
        <v>42156</v>
      </c>
      <c r="C247" s="7">
        <v>49.9</v>
      </c>
      <c r="D247" s="7">
        <f t="shared" si="7"/>
        <v>2.1000000000000014</v>
      </c>
      <c r="E247" s="7">
        <f t="shared" si="6"/>
        <v>50.708333333333321</v>
      </c>
    </row>
    <row r="248" spans="2:5" x14ac:dyDescent="0.25">
      <c r="B248" s="2">
        <v>42186</v>
      </c>
      <c r="C248" s="7">
        <v>49.6</v>
      </c>
      <c r="D248" s="7">
        <f t="shared" si="7"/>
        <v>-0.29999999999999716</v>
      </c>
      <c r="E248" s="7">
        <f t="shared" si="6"/>
        <v>50.383333333333326</v>
      </c>
    </row>
    <row r="249" spans="2:5" x14ac:dyDescent="0.25">
      <c r="B249" s="2">
        <v>42217</v>
      </c>
      <c r="C249" s="7">
        <v>51.3</v>
      </c>
      <c r="D249" s="7">
        <f t="shared" si="7"/>
        <v>1.6999999999999957</v>
      </c>
      <c r="E249" s="7">
        <f t="shared" si="6"/>
        <v>50.149999999999984</v>
      </c>
    </row>
    <row r="250" spans="2:5" x14ac:dyDescent="0.25">
      <c r="B250" s="2">
        <v>42248</v>
      </c>
      <c r="C250" s="7">
        <v>48</v>
      </c>
      <c r="D250" s="7">
        <f t="shared" si="7"/>
        <v>-3.2999999999999972</v>
      </c>
      <c r="E250" s="7">
        <f t="shared" si="6"/>
        <v>49.858333333333327</v>
      </c>
    </row>
    <row r="251" spans="2:5" x14ac:dyDescent="0.25">
      <c r="B251" s="2">
        <v>42278</v>
      </c>
      <c r="C251" s="7">
        <v>49.8</v>
      </c>
      <c r="D251" s="7">
        <f t="shared" si="7"/>
        <v>1.7999999999999972</v>
      </c>
      <c r="E251" s="7">
        <f t="shared" si="6"/>
        <v>49.483333333333327</v>
      </c>
    </row>
    <row r="252" spans="2:5" x14ac:dyDescent="0.25">
      <c r="B252" s="2">
        <v>42309</v>
      </c>
      <c r="C252" s="7">
        <v>48.7</v>
      </c>
      <c r="D252" s="7">
        <f t="shared" si="7"/>
        <v>-1.0999999999999943</v>
      </c>
      <c r="E252" s="7">
        <f t="shared" si="6"/>
        <v>49.233333333333341</v>
      </c>
    </row>
    <row r="253" spans="2:5" x14ac:dyDescent="0.25">
      <c r="B253" s="2">
        <v>42339</v>
      </c>
      <c r="C253" s="7">
        <v>49.6</v>
      </c>
      <c r="D253" s="7">
        <f t="shared" si="7"/>
        <v>0.89999999999999858</v>
      </c>
      <c r="E253" s="7">
        <f t="shared" si="6"/>
        <v>48.991666666666674</v>
      </c>
    </row>
    <row r="254" spans="2:5" x14ac:dyDescent="0.25">
      <c r="B254" s="2">
        <v>42370</v>
      </c>
      <c r="C254" s="7">
        <v>50.6</v>
      </c>
      <c r="D254" s="7">
        <f t="shared" si="7"/>
        <v>1</v>
      </c>
      <c r="E254" s="7">
        <f t="shared" si="6"/>
        <v>49.083333333333336</v>
      </c>
    </row>
    <row r="255" spans="2:5" x14ac:dyDescent="0.25">
      <c r="B255" s="2">
        <v>42401</v>
      </c>
      <c r="C255" s="7">
        <v>51</v>
      </c>
      <c r="D255" s="7">
        <f t="shared" si="7"/>
        <v>0.39999999999999858</v>
      </c>
      <c r="E255" s="7">
        <f t="shared" si="6"/>
        <v>49.341666666666669</v>
      </c>
    </row>
    <row r="256" spans="2:5" x14ac:dyDescent="0.25">
      <c r="B256" s="2">
        <v>42430</v>
      </c>
      <c r="C256" s="7">
        <v>53.1</v>
      </c>
      <c r="D256" s="7">
        <f t="shared" si="7"/>
        <v>2.1000000000000014</v>
      </c>
      <c r="E256" s="7">
        <f t="shared" si="6"/>
        <v>49.775000000000006</v>
      </c>
    </row>
    <row r="257" spans="2:5" x14ac:dyDescent="0.25">
      <c r="B257" s="2">
        <v>42461</v>
      </c>
      <c r="C257" s="7">
        <v>53.1</v>
      </c>
      <c r="D257" s="7">
        <f t="shared" si="7"/>
        <v>0</v>
      </c>
      <c r="E257" s="7">
        <f t="shared" si="6"/>
        <v>50.208333333333336</v>
      </c>
    </row>
    <row r="258" spans="2:5" x14ac:dyDescent="0.25">
      <c r="B258" s="2">
        <v>42491</v>
      </c>
      <c r="C258" s="7">
        <v>56.3</v>
      </c>
      <c r="D258" s="7">
        <f t="shared" si="7"/>
        <v>3.1999999999999957</v>
      </c>
      <c r="E258" s="7">
        <f t="shared" ref="E258:E300" si="8">IF(ROW(A258)&lt;13,"",AVERAGEIFS($C$2:$C$5000,$B$2:$B$5000,"&gt;"&amp;EDATE(B258,-12),$B$2:$B$5000,"&lt;="&amp;B258))</f>
        <v>50.916666666666664</v>
      </c>
    </row>
    <row r="259" spans="2:5" x14ac:dyDescent="0.25">
      <c r="B259" s="2">
        <v>42522</v>
      </c>
      <c r="C259" s="7">
        <v>51.2</v>
      </c>
      <c r="D259" s="7">
        <f t="shared" si="7"/>
        <v>-5.0999999999999943</v>
      </c>
      <c r="E259" s="7">
        <f t="shared" si="8"/>
        <v>51.025000000000006</v>
      </c>
    </row>
    <row r="260" spans="2:5" x14ac:dyDescent="0.25">
      <c r="B260" s="2">
        <v>42552</v>
      </c>
      <c r="C260" s="7">
        <v>50.9</v>
      </c>
      <c r="D260" s="7">
        <f t="shared" ref="D260:D300" si="9">C260-C259</f>
        <v>-0.30000000000000426</v>
      </c>
      <c r="E260" s="7">
        <f t="shared" si="8"/>
        <v>51.133333333333333</v>
      </c>
    </row>
    <row r="261" spans="2:5" x14ac:dyDescent="0.25">
      <c r="B261" s="2">
        <v>42583</v>
      </c>
      <c r="C261" s="7">
        <v>51.7</v>
      </c>
      <c r="D261" s="7">
        <f t="shared" si="9"/>
        <v>0.80000000000000426</v>
      </c>
      <c r="E261" s="7">
        <f t="shared" si="8"/>
        <v>51.166666666666679</v>
      </c>
    </row>
    <row r="262" spans="2:5" x14ac:dyDescent="0.25">
      <c r="B262" s="2">
        <v>42614</v>
      </c>
      <c r="C262" s="7">
        <v>54.4</v>
      </c>
      <c r="D262" s="7">
        <f t="shared" si="9"/>
        <v>2.6999999999999957</v>
      </c>
      <c r="E262" s="7">
        <f t="shared" si="8"/>
        <v>51.70000000000001</v>
      </c>
    </row>
    <row r="263" spans="2:5" x14ac:dyDescent="0.25">
      <c r="B263" s="2">
        <v>42644</v>
      </c>
      <c r="C263" s="7">
        <v>55.5</v>
      </c>
      <c r="D263" s="7">
        <f t="shared" si="9"/>
        <v>1.1000000000000014</v>
      </c>
      <c r="E263" s="7">
        <f t="shared" si="8"/>
        <v>52.175000000000004</v>
      </c>
    </row>
    <row r="264" spans="2:5" x14ac:dyDescent="0.25">
      <c r="B264" s="2">
        <v>42675</v>
      </c>
      <c r="C264" s="7">
        <v>55.5</v>
      </c>
      <c r="D264" s="7">
        <f t="shared" si="9"/>
        <v>0</v>
      </c>
      <c r="E264" s="7">
        <f t="shared" si="8"/>
        <v>52.741666666666667</v>
      </c>
    </row>
    <row r="265" spans="2:5" x14ac:dyDescent="0.25">
      <c r="B265" s="2">
        <v>42705</v>
      </c>
      <c r="C265" s="7">
        <v>55.7</v>
      </c>
      <c r="D265" s="7">
        <f t="shared" si="9"/>
        <v>0.20000000000000284</v>
      </c>
      <c r="E265" s="7">
        <f t="shared" si="8"/>
        <v>53.25</v>
      </c>
    </row>
    <row r="266" spans="2:5" x14ac:dyDescent="0.25">
      <c r="B266" s="2">
        <v>42736</v>
      </c>
      <c r="C266" s="7">
        <v>54.6</v>
      </c>
      <c r="D266" s="7">
        <f t="shared" si="9"/>
        <v>-1.1000000000000014</v>
      </c>
      <c r="E266" s="7">
        <f t="shared" si="8"/>
        <v>53.583333333333336</v>
      </c>
    </row>
    <row r="267" spans="2:5" x14ac:dyDescent="0.25">
      <c r="B267" s="2">
        <v>42767</v>
      </c>
      <c r="C267" s="7">
        <v>57.9</v>
      </c>
      <c r="D267" s="7">
        <f t="shared" si="9"/>
        <v>3.2999999999999972</v>
      </c>
      <c r="E267" s="7">
        <f t="shared" si="8"/>
        <v>54.158333333333331</v>
      </c>
    </row>
    <row r="268" spans="2:5" x14ac:dyDescent="0.25">
      <c r="B268" s="2">
        <v>42795</v>
      </c>
      <c r="C268" s="7">
        <v>57.9</v>
      </c>
      <c r="D268" s="7">
        <f t="shared" si="9"/>
        <v>0</v>
      </c>
      <c r="E268" s="7">
        <f t="shared" si="8"/>
        <v>54.55833333333333</v>
      </c>
    </row>
    <row r="269" spans="2:5" x14ac:dyDescent="0.25">
      <c r="B269" s="2">
        <v>42826</v>
      </c>
      <c r="C269" s="7">
        <v>58.4</v>
      </c>
      <c r="D269" s="7">
        <f t="shared" si="9"/>
        <v>0.5</v>
      </c>
      <c r="E269" s="7">
        <f t="shared" si="8"/>
        <v>55</v>
      </c>
    </row>
    <row r="270" spans="2:5" x14ac:dyDescent="0.25">
      <c r="B270" s="2">
        <v>42856</v>
      </c>
      <c r="C270" s="7">
        <v>55.8</v>
      </c>
      <c r="D270" s="7">
        <f t="shared" si="9"/>
        <v>-2.6000000000000014</v>
      </c>
      <c r="E270" s="7">
        <f t="shared" si="8"/>
        <v>54.958333333333336</v>
      </c>
    </row>
    <row r="271" spans="2:5" x14ac:dyDescent="0.25">
      <c r="B271" s="2">
        <v>42887</v>
      </c>
      <c r="C271" s="7">
        <v>60.2</v>
      </c>
      <c r="D271" s="7">
        <f t="shared" si="9"/>
        <v>4.4000000000000057</v>
      </c>
      <c r="E271" s="7">
        <f t="shared" si="8"/>
        <v>55.708333333333336</v>
      </c>
    </row>
    <row r="272" spans="2:5" x14ac:dyDescent="0.25">
      <c r="B272" s="2">
        <v>42917</v>
      </c>
      <c r="C272" s="7">
        <v>60.3</v>
      </c>
      <c r="D272" s="7">
        <f t="shared" si="9"/>
        <v>9.9999999999994316E-2</v>
      </c>
      <c r="E272" s="7">
        <f t="shared" si="8"/>
        <v>56.491666666666667</v>
      </c>
    </row>
    <row r="273" spans="2:5" x14ac:dyDescent="0.25">
      <c r="B273" s="2">
        <v>42948</v>
      </c>
      <c r="C273" s="7">
        <v>61.4</v>
      </c>
      <c r="D273" s="7">
        <f t="shared" si="9"/>
        <v>1.1000000000000014</v>
      </c>
      <c r="E273" s="7">
        <f t="shared" si="8"/>
        <v>57.29999999999999</v>
      </c>
    </row>
    <row r="274" spans="2:5" x14ac:dyDescent="0.25">
      <c r="B274" s="2">
        <v>42979</v>
      </c>
      <c r="C274" s="7">
        <v>62.1</v>
      </c>
      <c r="D274" s="7">
        <f t="shared" si="9"/>
        <v>0.70000000000000284</v>
      </c>
      <c r="E274" s="7">
        <f t="shared" si="8"/>
        <v>57.941666666666663</v>
      </c>
    </row>
    <row r="275" spans="2:5" x14ac:dyDescent="0.25">
      <c r="B275" s="2">
        <v>43009</v>
      </c>
      <c r="C275" s="7">
        <v>61.9</v>
      </c>
      <c r="D275" s="7">
        <f t="shared" si="9"/>
        <v>-0.20000000000000284</v>
      </c>
      <c r="E275" s="7">
        <f t="shared" si="8"/>
        <v>58.474999999999994</v>
      </c>
    </row>
    <row r="276" spans="2:5" x14ac:dyDescent="0.25">
      <c r="B276" s="2">
        <v>43040</v>
      </c>
      <c r="C276" s="7">
        <v>64.599999999999994</v>
      </c>
      <c r="D276" s="7">
        <f t="shared" si="9"/>
        <v>2.6999999999999957</v>
      </c>
      <c r="E276" s="7">
        <f t="shared" si="8"/>
        <v>59.233333333333341</v>
      </c>
    </row>
    <row r="277" spans="2:5" x14ac:dyDescent="0.25">
      <c r="B277" s="2">
        <v>43070</v>
      </c>
      <c r="C277" s="7">
        <v>65.2</v>
      </c>
      <c r="D277" s="7">
        <f t="shared" si="9"/>
        <v>0.60000000000000853</v>
      </c>
      <c r="E277" s="7">
        <f t="shared" si="8"/>
        <v>60.025000000000006</v>
      </c>
    </row>
    <row r="278" spans="2:5" x14ac:dyDescent="0.25">
      <c r="B278" s="2">
        <v>43101</v>
      </c>
      <c r="C278" s="7">
        <v>64.599999999999994</v>
      </c>
      <c r="D278" s="7">
        <f t="shared" si="9"/>
        <v>-0.60000000000000853</v>
      </c>
      <c r="E278" s="7">
        <f t="shared" si="8"/>
        <v>60.858333333333341</v>
      </c>
    </row>
    <row r="279" spans="2:5" x14ac:dyDescent="0.25">
      <c r="B279" s="2">
        <v>43132</v>
      </c>
      <c r="C279" s="7">
        <v>65.099999999999994</v>
      </c>
      <c r="D279" s="7">
        <f t="shared" si="9"/>
        <v>0.5</v>
      </c>
      <c r="E279" s="7">
        <f t="shared" si="8"/>
        <v>61.458333333333343</v>
      </c>
    </row>
    <row r="280" spans="2:5" x14ac:dyDescent="0.25">
      <c r="B280" s="2">
        <v>43160</v>
      </c>
      <c r="C280" s="7">
        <v>61.4</v>
      </c>
      <c r="D280" s="7">
        <f t="shared" si="9"/>
        <v>-3.6999999999999957</v>
      </c>
      <c r="E280" s="7">
        <f t="shared" si="8"/>
        <v>61.75</v>
      </c>
    </row>
    <row r="281" spans="2:5" x14ac:dyDescent="0.25">
      <c r="B281" s="2">
        <v>43191</v>
      </c>
      <c r="C281" s="7">
        <v>62.8</v>
      </c>
      <c r="D281" s="7">
        <f t="shared" si="9"/>
        <v>1.3999999999999986</v>
      </c>
      <c r="E281" s="7">
        <f t="shared" si="8"/>
        <v>62.116666666666653</v>
      </c>
    </row>
    <row r="282" spans="2:5" x14ac:dyDescent="0.25">
      <c r="B282" s="2">
        <v>43221</v>
      </c>
      <c r="C282" s="7">
        <v>62.8</v>
      </c>
      <c r="D282" s="7">
        <f t="shared" si="9"/>
        <v>0</v>
      </c>
      <c r="E282" s="7">
        <f t="shared" si="8"/>
        <v>62.699999999999989</v>
      </c>
    </row>
    <row r="283" spans="2:5" x14ac:dyDescent="0.25">
      <c r="B283" s="2">
        <v>43252</v>
      </c>
      <c r="C283" s="7">
        <v>61.8</v>
      </c>
      <c r="D283" s="7">
        <f t="shared" si="9"/>
        <v>-1</v>
      </c>
      <c r="E283" s="7">
        <f t="shared" si="8"/>
        <v>62.833333333333314</v>
      </c>
    </row>
    <row r="284" spans="2:5" x14ac:dyDescent="0.25">
      <c r="B284" s="2">
        <v>43282</v>
      </c>
      <c r="C284" s="7">
        <v>61.7</v>
      </c>
      <c r="D284" s="7">
        <f t="shared" si="9"/>
        <v>-9.9999999999994316E-2</v>
      </c>
      <c r="E284" s="7">
        <f t="shared" si="8"/>
        <v>62.949999999999989</v>
      </c>
    </row>
    <row r="285" spans="2:5" x14ac:dyDescent="0.25">
      <c r="B285" s="2">
        <v>43313</v>
      </c>
      <c r="C285" s="7">
        <v>64.599999999999994</v>
      </c>
      <c r="D285" s="7">
        <f t="shared" si="9"/>
        <v>2.8999999999999915</v>
      </c>
      <c r="E285" s="7">
        <f t="shared" si="8"/>
        <v>63.216666666666669</v>
      </c>
    </row>
    <row r="286" spans="2:5" x14ac:dyDescent="0.25">
      <c r="B286" s="2">
        <v>43344</v>
      </c>
      <c r="C286" s="7">
        <v>59.9</v>
      </c>
      <c r="D286" s="7">
        <f t="shared" si="9"/>
        <v>-4.6999999999999957</v>
      </c>
      <c r="E286" s="7">
        <f t="shared" si="8"/>
        <v>63.033333333333331</v>
      </c>
    </row>
    <row r="287" spans="2:5" x14ac:dyDescent="0.25">
      <c r="B287" s="2">
        <v>43374</v>
      </c>
      <c r="C287" s="7">
        <v>57.8</v>
      </c>
      <c r="D287" s="7">
        <f t="shared" si="9"/>
        <v>-2.1000000000000014</v>
      </c>
      <c r="E287" s="7">
        <f t="shared" si="8"/>
        <v>62.691666666666663</v>
      </c>
    </row>
    <row r="288" spans="2:5" x14ac:dyDescent="0.25">
      <c r="B288" s="2">
        <v>43405</v>
      </c>
      <c r="C288" s="7">
        <v>57.7</v>
      </c>
      <c r="D288" s="7">
        <f t="shared" si="9"/>
        <v>-9.9999999999994316E-2</v>
      </c>
      <c r="E288" s="7">
        <f t="shared" si="8"/>
        <v>62.116666666666667</v>
      </c>
    </row>
    <row r="289" spans="2:5" x14ac:dyDescent="0.25">
      <c r="B289" s="2">
        <v>43435</v>
      </c>
      <c r="C289" s="7">
        <v>57.5</v>
      </c>
      <c r="D289" s="7">
        <f t="shared" si="9"/>
        <v>-0.20000000000000284</v>
      </c>
      <c r="E289" s="7">
        <f t="shared" si="8"/>
        <v>61.474999999999994</v>
      </c>
    </row>
    <row r="290" spans="2:5" x14ac:dyDescent="0.25">
      <c r="B290" s="2">
        <v>43466</v>
      </c>
      <c r="C290" s="7">
        <v>54.3</v>
      </c>
      <c r="D290" s="7">
        <f t="shared" si="9"/>
        <v>-3.2000000000000028</v>
      </c>
      <c r="E290" s="7">
        <f t="shared" si="8"/>
        <v>60.616666666666667</v>
      </c>
    </row>
    <row r="291" spans="2:5" x14ac:dyDescent="0.25">
      <c r="B291" s="2">
        <v>43497</v>
      </c>
      <c r="C291" s="7">
        <v>55.4</v>
      </c>
      <c r="D291" s="7">
        <f t="shared" si="9"/>
        <v>1.1000000000000014</v>
      </c>
      <c r="E291" s="7">
        <f t="shared" si="8"/>
        <v>59.80833333333333</v>
      </c>
    </row>
    <row r="292" spans="2:5" x14ac:dyDescent="0.25">
      <c r="B292" s="2">
        <v>43525</v>
      </c>
      <c r="C292" s="7">
        <v>50.3</v>
      </c>
      <c r="D292" s="7">
        <f t="shared" si="9"/>
        <v>-5.1000000000000014</v>
      </c>
      <c r="E292" s="7">
        <f t="shared" si="8"/>
        <v>58.883333333333319</v>
      </c>
    </row>
    <row r="293" spans="2:5" x14ac:dyDescent="0.25">
      <c r="B293" s="2">
        <v>43556</v>
      </c>
      <c r="C293" s="7">
        <v>48.5</v>
      </c>
      <c r="D293" s="7">
        <f t="shared" si="9"/>
        <v>-1.7999999999999972</v>
      </c>
      <c r="E293" s="7">
        <f t="shared" si="8"/>
        <v>57.691666666666663</v>
      </c>
    </row>
    <row r="294" spans="2:5" x14ac:dyDescent="0.25">
      <c r="B294" s="2">
        <v>43586</v>
      </c>
      <c r="C294" s="7">
        <v>48.6</v>
      </c>
      <c r="D294" s="7">
        <f t="shared" si="9"/>
        <v>0.10000000000000142</v>
      </c>
      <c r="E294" s="7">
        <f t="shared" si="8"/>
        <v>56.508333333333333</v>
      </c>
    </row>
    <row r="295" spans="2:5" x14ac:dyDescent="0.25">
      <c r="B295" s="2">
        <v>43617</v>
      </c>
      <c r="C295" s="7">
        <v>47.7</v>
      </c>
      <c r="D295" s="7">
        <f t="shared" si="9"/>
        <v>-0.89999999999999858</v>
      </c>
      <c r="E295" s="7">
        <f t="shared" si="8"/>
        <v>55.333333333333336</v>
      </c>
    </row>
    <row r="296" spans="2:5" x14ac:dyDescent="0.25">
      <c r="B296" s="2">
        <v>43647</v>
      </c>
      <c r="C296" s="7">
        <v>44.7</v>
      </c>
      <c r="D296" s="7">
        <f t="shared" si="9"/>
        <v>-3</v>
      </c>
      <c r="E296" s="7">
        <f t="shared" si="8"/>
        <v>53.916666666666679</v>
      </c>
    </row>
    <row r="297" spans="2:5" x14ac:dyDescent="0.25">
      <c r="B297" s="2">
        <v>43678</v>
      </c>
      <c r="C297" s="7">
        <v>47.2</v>
      </c>
      <c r="D297" s="7">
        <f t="shared" si="9"/>
        <v>2.5</v>
      </c>
      <c r="E297" s="7">
        <f t="shared" si="8"/>
        <v>52.466666666666676</v>
      </c>
    </row>
    <row r="298" spans="2:5" x14ac:dyDescent="0.25">
      <c r="B298" s="2">
        <v>43709</v>
      </c>
      <c r="C298" s="7">
        <v>44.6</v>
      </c>
      <c r="D298" s="7">
        <f t="shared" si="9"/>
        <v>-2.6000000000000014</v>
      </c>
      <c r="E298" s="7">
        <f t="shared" si="8"/>
        <v>51.19166666666667</v>
      </c>
    </row>
    <row r="299" spans="2:5" x14ac:dyDescent="0.25">
      <c r="B299" s="2">
        <v>43739</v>
      </c>
      <c r="C299" s="7">
        <v>49.4</v>
      </c>
      <c r="D299" s="7">
        <f t="shared" si="9"/>
        <v>4.7999999999999972</v>
      </c>
      <c r="E299" s="7">
        <f t="shared" si="8"/>
        <v>50.491666666666667</v>
      </c>
    </row>
    <row r="300" spans="2:5" x14ac:dyDescent="0.25">
      <c r="B300" s="2">
        <v>43770</v>
      </c>
      <c r="C300" s="7">
        <v>48.8</v>
      </c>
      <c r="D300" s="7">
        <f t="shared" si="9"/>
        <v>-0.60000000000000142</v>
      </c>
      <c r="E300" s="7">
        <f t="shared" si="8"/>
        <v>49.75</v>
      </c>
    </row>
    <row r="301" spans="2:5" x14ac:dyDescent="0.25">
      <c r="B301" s="2">
        <v>43800</v>
      </c>
      <c r="C301" s="7">
        <v>50.2</v>
      </c>
      <c r="D301" s="7">
        <f>C301-C300</f>
        <v>1.4000000000000057</v>
      </c>
      <c r="E301" s="7">
        <f>IF(ROW(A301)&lt;13,"",AVERAGEIFS($C$2:$C$5000,$B$2:$B$5000,"&gt;"&amp;EDATE(B301,-12),$B$2:$B$5000,"&lt;="&amp;B301))</f>
        <v>49.141666666666673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5FECD-F8C0-4007-817A-F43A73F06361}">
  <sheetPr codeName="Sheet46"/>
  <dimension ref="A1:G98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47.1</v>
      </c>
      <c r="E2" s="7" t="str">
        <f t="shared" ref="E2:E33" si="0">IF(ROW(A2)&lt;13,"",AVERAGEIFS($C$2:$C$5000,$B$2:$B$5000,"&gt;"&amp;EDATE(B2,-12),$B$2:$B$5000,"&lt;="&amp;B2))</f>
        <v/>
      </c>
      <c r="F2" s="13">
        <f>INDEX(Taiwan[% Change],ROWS(Taiwan[% Change]),1)</f>
        <v>1</v>
      </c>
      <c r="G2" s="44">
        <f>INDEX(Taiwan[12 Mth Rolling Avg.],ROWS(Taiwan[12 Mth Rolling Avg.]),1)</f>
        <v>48.441666666666663</v>
      </c>
    </row>
    <row r="3" spans="1:7" x14ac:dyDescent="0.25">
      <c r="A3" t="s">
        <v>46</v>
      </c>
      <c r="B3" s="2">
        <v>40909</v>
      </c>
      <c r="C3" s="7">
        <v>48.9</v>
      </c>
      <c r="D3" s="7">
        <f>C3-C2</f>
        <v>1.7999999999999972</v>
      </c>
      <c r="E3" s="7" t="str">
        <f t="shared" si="0"/>
        <v/>
      </c>
    </row>
    <row r="4" spans="1:7" x14ac:dyDescent="0.25">
      <c r="A4" t="s">
        <v>46</v>
      </c>
      <c r="B4" s="2">
        <v>40940</v>
      </c>
      <c r="C4" s="7">
        <v>52.7</v>
      </c>
      <c r="D4" s="7">
        <f t="shared" ref="D4:D67" si="1">C4-C3</f>
        <v>3.8000000000000043</v>
      </c>
      <c r="E4" s="7" t="str">
        <f t="shared" si="0"/>
        <v/>
      </c>
    </row>
    <row r="5" spans="1:7" x14ac:dyDescent="0.25">
      <c r="A5" t="s">
        <v>46</v>
      </c>
      <c r="B5" s="2">
        <v>40969</v>
      </c>
      <c r="C5" s="7">
        <v>54.1</v>
      </c>
      <c r="D5" s="7">
        <f t="shared" si="1"/>
        <v>1.3999999999999986</v>
      </c>
      <c r="E5" s="7" t="str">
        <f t="shared" si="0"/>
        <v/>
      </c>
    </row>
    <row r="6" spans="1:7" x14ac:dyDescent="0.25">
      <c r="A6" t="s">
        <v>46</v>
      </c>
      <c r="B6" s="2">
        <v>41000</v>
      </c>
      <c r="C6" s="7">
        <v>51.2</v>
      </c>
      <c r="D6" s="7">
        <f t="shared" si="1"/>
        <v>-2.8999999999999986</v>
      </c>
      <c r="E6" s="7" t="str">
        <f t="shared" si="0"/>
        <v/>
      </c>
    </row>
    <row r="7" spans="1:7" x14ac:dyDescent="0.25">
      <c r="A7" t="s">
        <v>46</v>
      </c>
      <c r="B7" s="2">
        <v>41030</v>
      </c>
      <c r="C7" s="7">
        <v>50.5</v>
      </c>
      <c r="D7" s="7">
        <f t="shared" si="1"/>
        <v>-0.70000000000000284</v>
      </c>
      <c r="E7" s="7" t="str">
        <f t="shared" si="0"/>
        <v/>
      </c>
    </row>
    <row r="8" spans="1:7" x14ac:dyDescent="0.25">
      <c r="A8" t="s">
        <v>46</v>
      </c>
      <c r="B8" s="2">
        <v>44154</v>
      </c>
      <c r="C8" s="7">
        <v>49.8</v>
      </c>
      <c r="D8" s="7">
        <f t="shared" si="1"/>
        <v>-0.70000000000000284</v>
      </c>
      <c r="E8" s="7" t="str">
        <f t="shared" si="0"/>
        <v/>
      </c>
    </row>
    <row r="9" spans="1:7" x14ac:dyDescent="0.25">
      <c r="B9" s="2">
        <v>41091</v>
      </c>
      <c r="C9" s="7">
        <v>47.5</v>
      </c>
      <c r="D9" s="7">
        <f t="shared" si="1"/>
        <v>-2.2999999999999972</v>
      </c>
      <c r="E9" s="7" t="str">
        <f t="shared" si="0"/>
        <v/>
      </c>
    </row>
    <row r="10" spans="1:7" x14ac:dyDescent="0.25">
      <c r="B10" s="2">
        <v>41122</v>
      </c>
      <c r="C10" s="7">
        <v>46.1</v>
      </c>
      <c r="D10" s="7">
        <f t="shared" si="1"/>
        <v>-1.3999999999999986</v>
      </c>
      <c r="E10" s="7" t="str">
        <f t="shared" si="0"/>
        <v/>
      </c>
    </row>
    <row r="11" spans="1:7" x14ac:dyDescent="0.25">
      <c r="B11" s="2">
        <v>41153</v>
      </c>
      <c r="C11" s="7">
        <v>45.6</v>
      </c>
      <c r="D11" s="7">
        <f t="shared" si="1"/>
        <v>-0.5</v>
      </c>
      <c r="E11" s="7" t="str">
        <f t="shared" si="0"/>
        <v/>
      </c>
    </row>
    <row r="12" spans="1:7" x14ac:dyDescent="0.25">
      <c r="B12" s="2">
        <v>41183</v>
      </c>
      <c r="C12" s="7">
        <v>47.8</v>
      </c>
      <c r="D12" s="7">
        <f t="shared" si="1"/>
        <v>2.1999999999999957</v>
      </c>
      <c r="E12" s="7" t="str">
        <f t="shared" si="0"/>
        <v/>
      </c>
    </row>
    <row r="13" spans="1:7" x14ac:dyDescent="0.25">
      <c r="B13" s="2">
        <v>41214</v>
      </c>
      <c r="C13" s="7">
        <v>47.4</v>
      </c>
      <c r="D13" s="7">
        <f t="shared" si="1"/>
        <v>-0.39999999999999858</v>
      </c>
      <c r="E13" s="7">
        <f t="shared" si="0"/>
        <v>48.990909090909099</v>
      </c>
    </row>
    <row r="14" spans="1:7" x14ac:dyDescent="0.25">
      <c r="B14" s="2">
        <v>41244</v>
      </c>
      <c r="C14" s="7">
        <v>50.6</v>
      </c>
      <c r="D14" s="7">
        <f t="shared" si="1"/>
        <v>3.2000000000000028</v>
      </c>
      <c r="E14" s="7">
        <f t="shared" si="0"/>
        <v>49.309090909090905</v>
      </c>
    </row>
    <row r="15" spans="1:7" x14ac:dyDescent="0.25">
      <c r="B15" s="2">
        <v>41275</v>
      </c>
      <c r="C15" s="7">
        <v>51.5</v>
      </c>
      <c r="D15" s="7">
        <f t="shared" si="1"/>
        <v>0.89999999999999858</v>
      </c>
      <c r="E15" s="7">
        <f t="shared" si="0"/>
        <v>49.545454545454547</v>
      </c>
    </row>
    <row r="16" spans="1:7" x14ac:dyDescent="0.25">
      <c r="B16" s="2">
        <v>41306</v>
      </c>
      <c r="C16" s="7">
        <v>50.2</v>
      </c>
      <c r="D16" s="7">
        <f t="shared" si="1"/>
        <v>-1.2999999999999972</v>
      </c>
      <c r="E16" s="7">
        <f t="shared" si="0"/>
        <v>49.31818181818182</v>
      </c>
    </row>
    <row r="17" spans="2:5" x14ac:dyDescent="0.25">
      <c r="B17" s="2">
        <v>41334</v>
      </c>
      <c r="C17" s="7">
        <v>51.2</v>
      </c>
      <c r="D17" s="7">
        <f t="shared" si="1"/>
        <v>1</v>
      </c>
      <c r="E17" s="7">
        <f t="shared" si="0"/>
        <v>49.054545454545455</v>
      </c>
    </row>
    <row r="18" spans="2:5" x14ac:dyDescent="0.25">
      <c r="B18" s="2">
        <v>41365</v>
      </c>
      <c r="C18" s="7">
        <v>50.7</v>
      </c>
      <c r="D18" s="7">
        <f t="shared" si="1"/>
        <v>-0.5</v>
      </c>
      <c r="E18" s="7">
        <f t="shared" si="0"/>
        <v>49.009090909090908</v>
      </c>
    </row>
    <row r="19" spans="2:5" x14ac:dyDescent="0.25">
      <c r="B19" s="2">
        <v>41395</v>
      </c>
      <c r="C19" s="7">
        <v>47.1</v>
      </c>
      <c r="D19" s="7">
        <f t="shared" si="1"/>
        <v>-3.6000000000000014</v>
      </c>
      <c r="E19" s="7">
        <f t="shared" si="0"/>
        <v>48.699999999999996</v>
      </c>
    </row>
    <row r="20" spans="2:5" x14ac:dyDescent="0.25">
      <c r="B20" s="2">
        <v>41426</v>
      </c>
      <c r="C20" s="7">
        <v>49.5</v>
      </c>
      <c r="D20" s="7">
        <f t="shared" si="1"/>
        <v>2.3999999999999986</v>
      </c>
      <c r="E20" s="7">
        <f t="shared" si="0"/>
        <v>48.766666666666659</v>
      </c>
    </row>
    <row r="21" spans="2:5" x14ac:dyDescent="0.25">
      <c r="B21" s="2">
        <v>41456</v>
      </c>
      <c r="C21" s="7">
        <v>48.6</v>
      </c>
      <c r="D21" s="7">
        <f t="shared" si="1"/>
        <v>-0.89999999999999858</v>
      </c>
      <c r="E21" s="7">
        <f t="shared" si="0"/>
        <v>48.858333333333341</v>
      </c>
    </row>
    <row r="22" spans="2:5" x14ac:dyDescent="0.25">
      <c r="B22" s="2">
        <v>41487</v>
      </c>
      <c r="C22" s="7">
        <v>50</v>
      </c>
      <c r="D22" s="7">
        <f t="shared" si="1"/>
        <v>1.3999999999999986</v>
      </c>
      <c r="E22" s="7">
        <f t="shared" si="0"/>
        <v>49.183333333333337</v>
      </c>
    </row>
    <row r="23" spans="2:5" x14ac:dyDescent="0.25">
      <c r="B23" s="2">
        <v>41518</v>
      </c>
      <c r="C23" s="7">
        <v>52</v>
      </c>
      <c r="D23" s="7">
        <f t="shared" si="1"/>
        <v>2</v>
      </c>
      <c r="E23" s="7">
        <f t="shared" si="0"/>
        <v>49.716666666666669</v>
      </c>
    </row>
    <row r="24" spans="2:5" x14ac:dyDescent="0.25">
      <c r="B24" s="2">
        <v>41548</v>
      </c>
      <c r="C24" s="7">
        <v>53</v>
      </c>
      <c r="D24" s="7">
        <f t="shared" si="1"/>
        <v>1</v>
      </c>
      <c r="E24" s="7">
        <f t="shared" si="0"/>
        <v>50.15</v>
      </c>
    </row>
    <row r="25" spans="2:5" x14ac:dyDescent="0.25">
      <c r="B25" s="2">
        <v>41579</v>
      </c>
      <c r="C25" s="7">
        <v>53.4</v>
      </c>
      <c r="D25" s="7">
        <f t="shared" si="1"/>
        <v>0.39999999999999858</v>
      </c>
      <c r="E25" s="7">
        <f t="shared" si="0"/>
        <v>50.650000000000006</v>
      </c>
    </row>
    <row r="26" spans="2:5" x14ac:dyDescent="0.25">
      <c r="B26" s="2">
        <v>41609</v>
      </c>
      <c r="C26" s="7">
        <v>55.2</v>
      </c>
      <c r="D26" s="7">
        <f t="shared" si="1"/>
        <v>1.8000000000000043</v>
      </c>
      <c r="E26" s="7">
        <f t="shared" si="0"/>
        <v>51.033333333333339</v>
      </c>
    </row>
    <row r="27" spans="2:5" x14ac:dyDescent="0.25">
      <c r="B27" s="2">
        <v>41640</v>
      </c>
      <c r="C27" s="7">
        <v>55.5</v>
      </c>
      <c r="D27" s="7">
        <f t="shared" si="1"/>
        <v>0.29999999999999716</v>
      </c>
      <c r="E27" s="7">
        <f t="shared" si="0"/>
        <v>51.366666666666667</v>
      </c>
    </row>
    <row r="28" spans="2:5" x14ac:dyDescent="0.25">
      <c r="B28" s="2">
        <v>41671</v>
      </c>
      <c r="C28" s="7">
        <v>54.7</v>
      </c>
      <c r="D28" s="7">
        <f t="shared" si="1"/>
        <v>-0.79999999999999716</v>
      </c>
      <c r="E28" s="7">
        <f t="shared" si="0"/>
        <v>51.741666666666674</v>
      </c>
    </row>
    <row r="29" spans="2:5" x14ac:dyDescent="0.25">
      <c r="B29" s="2">
        <v>41699</v>
      </c>
      <c r="C29" s="7">
        <v>52.7</v>
      </c>
      <c r="D29" s="7">
        <f t="shared" si="1"/>
        <v>-2</v>
      </c>
      <c r="E29" s="7">
        <f t="shared" si="0"/>
        <v>51.866666666666674</v>
      </c>
    </row>
    <row r="30" spans="2:5" x14ac:dyDescent="0.25">
      <c r="B30" s="2">
        <v>41730</v>
      </c>
      <c r="C30" s="7">
        <v>52.3</v>
      </c>
      <c r="D30" s="7">
        <f t="shared" si="1"/>
        <v>-0.40000000000000568</v>
      </c>
      <c r="E30" s="7">
        <f t="shared" si="0"/>
        <v>52</v>
      </c>
    </row>
    <row r="31" spans="2:5" x14ac:dyDescent="0.25">
      <c r="B31" s="2">
        <v>41760</v>
      </c>
      <c r="C31" s="7">
        <v>52.4</v>
      </c>
      <c r="D31" s="7">
        <f t="shared" si="1"/>
        <v>0.10000000000000142</v>
      </c>
      <c r="E31" s="7">
        <f t="shared" si="0"/>
        <v>52.441666666666663</v>
      </c>
    </row>
    <row r="32" spans="2:5" x14ac:dyDescent="0.25">
      <c r="B32" s="2">
        <v>41791</v>
      </c>
      <c r="C32" s="7">
        <v>54</v>
      </c>
      <c r="D32" s="7">
        <f t="shared" si="1"/>
        <v>1.6000000000000014</v>
      </c>
      <c r="E32" s="7">
        <f t="shared" si="0"/>
        <v>52.816666666666663</v>
      </c>
    </row>
    <row r="33" spans="2:5" x14ac:dyDescent="0.25">
      <c r="B33" s="2">
        <v>41821</v>
      </c>
      <c r="C33" s="7">
        <v>55.8</v>
      </c>
      <c r="D33" s="7">
        <f t="shared" si="1"/>
        <v>1.7999999999999972</v>
      </c>
      <c r="E33" s="7">
        <f t="shared" si="0"/>
        <v>53.416666666666664</v>
      </c>
    </row>
    <row r="34" spans="2:5" x14ac:dyDescent="0.25">
      <c r="B34" s="2">
        <v>41852</v>
      </c>
      <c r="C34" s="7">
        <v>56.1</v>
      </c>
      <c r="D34" s="7">
        <f t="shared" si="1"/>
        <v>0.30000000000000426</v>
      </c>
      <c r="E34" s="7">
        <f t="shared" ref="E34:E65" si="2">IF(ROW(A34)&lt;13,"",AVERAGEIFS($C$2:$C$5000,$B$2:$B$5000,"&gt;"&amp;EDATE(B34,-12),$B$2:$B$5000,"&lt;="&amp;B34))</f>
        <v>53.925000000000004</v>
      </c>
    </row>
    <row r="35" spans="2:5" x14ac:dyDescent="0.25">
      <c r="B35" s="2">
        <v>41883</v>
      </c>
      <c r="C35" s="7">
        <v>53.3</v>
      </c>
      <c r="D35" s="7">
        <f t="shared" si="1"/>
        <v>-2.8000000000000043</v>
      </c>
      <c r="E35" s="7">
        <f t="shared" si="2"/>
        <v>54.033333333333331</v>
      </c>
    </row>
    <row r="36" spans="2:5" x14ac:dyDescent="0.25">
      <c r="B36" s="2">
        <v>41913</v>
      </c>
      <c r="C36" s="7">
        <v>52</v>
      </c>
      <c r="D36" s="7">
        <f t="shared" si="1"/>
        <v>-1.2999999999999972</v>
      </c>
      <c r="E36" s="7">
        <f t="shared" si="2"/>
        <v>53.949999999999996</v>
      </c>
    </row>
    <row r="37" spans="2:5" x14ac:dyDescent="0.25">
      <c r="B37" s="2">
        <v>41944</v>
      </c>
      <c r="C37" s="7">
        <v>51.4</v>
      </c>
      <c r="D37" s="7">
        <f t="shared" si="1"/>
        <v>-0.60000000000000142</v>
      </c>
      <c r="E37" s="7">
        <f t="shared" si="2"/>
        <v>53.783333333333331</v>
      </c>
    </row>
    <row r="38" spans="2:5" x14ac:dyDescent="0.25">
      <c r="B38" s="2">
        <v>41974</v>
      </c>
      <c r="C38" s="7">
        <v>50</v>
      </c>
      <c r="D38" s="7">
        <f t="shared" si="1"/>
        <v>-1.3999999999999986</v>
      </c>
      <c r="E38" s="7">
        <f t="shared" si="2"/>
        <v>53.349999999999994</v>
      </c>
    </row>
    <row r="39" spans="2:5" x14ac:dyDescent="0.25">
      <c r="B39" s="2">
        <v>42005</v>
      </c>
      <c r="C39" s="7">
        <v>51.7</v>
      </c>
      <c r="D39" s="7">
        <f t="shared" si="1"/>
        <v>1.7000000000000028</v>
      </c>
      <c r="E39" s="7">
        <f t="shared" si="2"/>
        <v>53.033333333333339</v>
      </c>
    </row>
    <row r="40" spans="2:5" x14ac:dyDescent="0.25">
      <c r="B40" s="2">
        <v>42036</v>
      </c>
      <c r="C40" s="7">
        <v>52.1</v>
      </c>
      <c r="D40" s="7">
        <f t="shared" si="1"/>
        <v>0.39999999999999858</v>
      </c>
      <c r="E40" s="7">
        <f t="shared" si="2"/>
        <v>52.81666666666667</v>
      </c>
    </row>
    <row r="41" spans="2:5" x14ac:dyDescent="0.25">
      <c r="B41" s="2">
        <v>42064</v>
      </c>
      <c r="C41" s="7">
        <v>51</v>
      </c>
      <c r="D41" s="7">
        <f t="shared" si="1"/>
        <v>-1.1000000000000014</v>
      </c>
      <c r="E41" s="7">
        <f t="shared" si="2"/>
        <v>52.675000000000004</v>
      </c>
    </row>
    <row r="42" spans="2:5" x14ac:dyDescent="0.25">
      <c r="B42" s="2">
        <v>42095</v>
      </c>
      <c r="C42" s="7">
        <v>49.2</v>
      </c>
      <c r="D42" s="7">
        <f t="shared" si="1"/>
        <v>-1.7999999999999972</v>
      </c>
      <c r="E42" s="7">
        <f t="shared" si="2"/>
        <v>52.416666666666664</v>
      </c>
    </row>
    <row r="43" spans="2:5" x14ac:dyDescent="0.25">
      <c r="B43" s="2">
        <v>42125</v>
      </c>
      <c r="C43" s="7">
        <v>49.3</v>
      </c>
      <c r="D43" s="7">
        <f t="shared" si="1"/>
        <v>9.9999999999994316E-2</v>
      </c>
      <c r="E43" s="7">
        <f t="shared" si="2"/>
        <v>52.158333333333331</v>
      </c>
    </row>
    <row r="44" spans="2:5" x14ac:dyDescent="0.25">
      <c r="B44" s="2">
        <v>42156</v>
      </c>
      <c r="C44" s="7">
        <v>46.3</v>
      </c>
      <c r="D44" s="7">
        <f t="shared" si="1"/>
        <v>-3</v>
      </c>
      <c r="E44" s="7">
        <f t="shared" si="2"/>
        <v>51.516666666666659</v>
      </c>
    </row>
    <row r="45" spans="2:5" x14ac:dyDescent="0.25">
      <c r="B45" s="2">
        <v>42186</v>
      </c>
      <c r="C45" s="7">
        <v>47.1</v>
      </c>
      <c r="D45" s="7">
        <f t="shared" si="1"/>
        <v>0.80000000000000426</v>
      </c>
      <c r="E45" s="7">
        <f t="shared" si="2"/>
        <v>50.791666666666664</v>
      </c>
    </row>
    <row r="46" spans="2:5" x14ac:dyDescent="0.25">
      <c r="B46" s="2">
        <v>42217</v>
      </c>
      <c r="C46" s="7">
        <v>46.1</v>
      </c>
      <c r="D46" s="7">
        <f t="shared" si="1"/>
        <v>-1</v>
      </c>
      <c r="E46" s="7">
        <f t="shared" si="2"/>
        <v>49.958333333333336</v>
      </c>
    </row>
    <row r="47" spans="2:5" x14ac:dyDescent="0.25">
      <c r="B47" s="2">
        <v>42248</v>
      </c>
      <c r="C47" s="7">
        <v>46.9</v>
      </c>
      <c r="D47" s="7">
        <f t="shared" si="1"/>
        <v>0.79999999999999716</v>
      </c>
      <c r="E47" s="7">
        <f t="shared" si="2"/>
        <v>49.425000000000004</v>
      </c>
    </row>
    <row r="48" spans="2:5" x14ac:dyDescent="0.25">
      <c r="B48" s="2">
        <v>42278</v>
      </c>
      <c r="C48" s="7">
        <v>47.8</v>
      </c>
      <c r="D48" s="7">
        <f t="shared" si="1"/>
        <v>0.89999999999999858</v>
      </c>
      <c r="E48" s="7">
        <f t="shared" si="2"/>
        <v>49.07500000000001</v>
      </c>
    </row>
    <row r="49" spans="2:5" x14ac:dyDescent="0.25">
      <c r="B49" s="2">
        <v>42309</v>
      </c>
      <c r="C49" s="7">
        <v>49.5</v>
      </c>
      <c r="D49" s="7">
        <f t="shared" si="1"/>
        <v>1.7000000000000028</v>
      </c>
      <c r="E49" s="7">
        <f t="shared" si="2"/>
        <v>48.916666666666664</v>
      </c>
    </row>
    <row r="50" spans="2:5" x14ac:dyDescent="0.25">
      <c r="B50" s="2">
        <v>42339</v>
      </c>
      <c r="C50" s="7">
        <v>51.7</v>
      </c>
      <c r="D50" s="7">
        <f t="shared" si="1"/>
        <v>2.2000000000000028</v>
      </c>
      <c r="E50" s="7">
        <f t="shared" si="2"/>
        <v>49.058333333333337</v>
      </c>
    </row>
    <row r="51" spans="2:5" x14ac:dyDescent="0.25">
      <c r="B51" s="2">
        <v>42370</v>
      </c>
      <c r="C51" s="7">
        <v>50.6</v>
      </c>
      <c r="D51" s="7">
        <f t="shared" si="1"/>
        <v>-1.1000000000000014</v>
      </c>
      <c r="E51" s="7">
        <f t="shared" si="2"/>
        <v>48.966666666666676</v>
      </c>
    </row>
    <row r="52" spans="2:5" x14ac:dyDescent="0.25">
      <c r="B52" s="2">
        <v>42401</v>
      </c>
      <c r="C52" s="7">
        <v>49.4</v>
      </c>
      <c r="D52" s="7">
        <f t="shared" si="1"/>
        <v>-1.2000000000000028</v>
      </c>
      <c r="E52" s="7">
        <f t="shared" si="2"/>
        <v>48.741666666666667</v>
      </c>
    </row>
    <row r="53" spans="2:5" x14ac:dyDescent="0.25">
      <c r="B53" s="2">
        <v>42430</v>
      </c>
      <c r="C53" s="7">
        <v>51.1</v>
      </c>
      <c r="D53" s="7">
        <f t="shared" si="1"/>
        <v>1.7000000000000028</v>
      </c>
      <c r="E53" s="7">
        <f t="shared" si="2"/>
        <v>48.75</v>
      </c>
    </row>
    <row r="54" spans="2:5" x14ac:dyDescent="0.25">
      <c r="B54" s="2">
        <v>42461</v>
      </c>
      <c r="C54" s="7">
        <v>49.7</v>
      </c>
      <c r="D54" s="7">
        <f t="shared" si="1"/>
        <v>-1.3999999999999986</v>
      </c>
      <c r="E54" s="7">
        <f t="shared" si="2"/>
        <v>48.791666666666664</v>
      </c>
    </row>
    <row r="55" spans="2:5" x14ac:dyDescent="0.25">
      <c r="B55" s="2">
        <v>42491</v>
      </c>
      <c r="C55" s="7">
        <v>48.5</v>
      </c>
      <c r="D55" s="7">
        <f t="shared" si="1"/>
        <v>-1.2000000000000028</v>
      </c>
      <c r="E55" s="7">
        <f t="shared" si="2"/>
        <v>48.725000000000001</v>
      </c>
    </row>
    <row r="56" spans="2:5" x14ac:dyDescent="0.25">
      <c r="B56" s="2">
        <v>42522</v>
      </c>
      <c r="C56" s="7">
        <v>50.5</v>
      </c>
      <c r="D56" s="7">
        <f t="shared" si="1"/>
        <v>2</v>
      </c>
      <c r="E56" s="7">
        <f t="shared" si="2"/>
        <v>49.074999999999996</v>
      </c>
    </row>
    <row r="57" spans="2:5" x14ac:dyDescent="0.25">
      <c r="B57" s="2">
        <v>42552</v>
      </c>
      <c r="C57" s="7">
        <v>51</v>
      </c>
      <c r="D57" s="7">
        <f t="shared" si="1"/>
        <v>0.5</v>
      </c>
      <c r="E57" s="7">
        <f t="shared" si="2"/>
        <v>49.4</v>
      </c>
    </row>
    <row r="58" spans="2:5" x14ac:dyDescent="0.25">
      <c r="B58" s="2">
        <v>42583</v>
      </c>
      <c r="C58" s="7">
        <v>51.8</v>
      </c>
      <c r="D58" s="7">
        <f t="shared" si="1"/>
        <v>0.79999999999999716</v>
      </c>
      <c r="E58" s="7">
        <f t="shared" si="2"/>
        <v>49.875</v>
      </c>
    </row>
    <row r="59" spans="2:5" x14ac:dyDescent="0.25">
      <c r="B59" s="2">
        <v>42614</v>
      </c>
      <c r="C59" s="7">
        <v>52.2</v>
      </c>
      <c r="D59" s="7">
        <f t="shared" si="1"/>
        <v>0.40000000000000568</v>
      </c>
      <c r="E59" s="7">
        <f t="shared" si="2"/>
        <v>50.31666666666667</v>
      </c>
    </row>
    <row r="60" spans="2:5" x14ac:dyDescent="0.25">
      <c r="B60" s="2">
        <v>42644</v>
      </c>
      <c r="C60" s="7">
        <v>52.7</v>
      </c>
      <c r="D60" s="7">
        <f t="shared" si="1"/>
        <v>0.5</v>
      </c>
      <c r="E60" s="7">
        <f t="shared" si="2"/>
        <v>50.725000000000001</v>
      </c>
    </row>
    <row r="61" spans="2:5" x14ac:dyDescent="0.25">
      <c r="B61" s="2">
        <v>42675</v>
      </c>
      <c r="C61" s="7">
        <v>54.7</v>
      </c>
      <c r="D61" s="7">
        <f t="shared" si="1"/>
        <v>2</v>
      </c>
      <c r="E61" s="7">
        <f t="shared" si="2"/>
        <v>51.158333333333339</v>
      </c>
    </row>
    <row r="62" spans="2:5" x14ac:dyDescent="0.25">
      <c r="B62" s="2">
        <v>42705</v>
      </c>
      <c r="C62" s="7">
        <v>56.2</v>
      </c>
      <c r="D62" s="7">
        <f t="shared" si="1"/>
        <v>1.5</v>
      </c>
      <c r="E62" s="7">
        <f t="shared" si="2"/>
        <v>51.533333333333339</v>
      </c>
    </row>
    <row r="63" spans="2:5" x14ac:dyDescent="0.25">
      <c r="B63" s="2">
        <v>42736</v>
      </c>
      <c r="C63" s="7">
        <v>55.6</v>
      </c>
      <c r="D63" s="7">
        <f t="shared" si="1"/>
        <v>-0.60000000000000142</v>
      </c>
      <c r="E63" s="7">
        <f t="shared" si="2"/>
        <v>51.949999999999996</v>
      </c>
    </row>
    <row r="64" spans="2:5" x14ac:dyDescent="0.25">
      <c r="B64" s="2">
        <v>42767</v>
      </c>
      <c r="C64" s="7">
        <v>54.5</v>
      </c>
      <c r="D64" s="7">
        <f t="shared" si="1"/>
        <v>-1.1000000000000014</v>
      </c>
      <c r="E64" s="7">
        <f t="shared" si="2"/>
        <v>52.375</v>
      </c>
    </row>
    <row r="65" spans="2:5" x14ac:dyDescent="0.25">
      <c r="B65" s="2">
        <v>42795</v>
      </c>
      <c r="C65" s="7">
        <v>56.2</v>
      </c>
      <c r="D65" s="7">
        <f t="shared" si="1"/>
        <v>1.7000000000000028</v>
      </c>
      <c r="E65" s="7">
        <f t="shared" si="2"/>
        <v>52.800000000000004</v>
      </c>
    </row>
    <row r="66" spans="2:5" x14ac:dyDescent="0.25">
      <c r="B66" s="2">
        <v>42826</v>
      </c>
      <c r="C66" s="7">
        <v>54.4</v>
      </c>
      <c r="D66" s="7">
        <f t="shared" si="1"/>
        <v>-1.8000000000000043</v>
      </c>
      <c r="E66" s="7">
        <f t="shared" ref="E66:E97" si="3">IF(ROW(A66)&lt;13,"",AVERAGEIFS($C$2:$C$5000,$B$2:$B$5000,"&gt;"&amp;EDATE(B66,-12),$B$2:$B$5000,"&lt;="&amp;B66))</f>
        <v>53.19166666666667</v>
      </c>
    </row>
    <row r="67" spans="2:5" x14ac:dyDescent="0.25">
      <c r="B67" s="2">
        <v>42856</v>
      </c>
      <c r="C67" s="7">
        <v>53.1</v>
      </c>
      <c r="D67" s="7">
        <f t="shared" si="1"/>
        <v>-1.2999999999999972</v>
      </c>
      <c r="E67" s="7">
        <f t="shared" si="3"/>
        <v>53.574999999999996</v>
      </c>
    </row>
    <row r="68" spans="2:5" x14ac:dyDescent="0.25">
      <c r="B68" s="2">
        <v>42887</v>
      </c>
      <c r="C68" s="7">
        <v>53.3</v>
      </c>
      <c r="D68" s="7">
        <f t="shared" ref="D68:D97" si="4">C68-C67</f>
        <v>0.19999999999999574</v>
      </c>
      <c r="E68" s="7">
        <f t="shared" si="3"/>
        <v>53.80833333333333</v>
      </c>
    </row>
    <row r="69" spans="2:5" x14ac:dyDescent="0.25">
      <c r="B69" s="2">
        <v>42917</v>
      </c>
      <c r="C69" s="7">
        <v>53.6</v>
      </c>
      <c r="D69" s="7">
        <f t="shared" si="4"/>
        <v>0.30000000000000426</v>
      </c>
      <c r="E69" s="7">
        <f t="shared" si="3"/>
        <v>54.024999999999999</v>
      </c>
    </row>
    <row r="70" spans="2:5" x14ac:dyDescent="0.25">
      <c r="B70" s="2">
        <v>42948</v>
      </c>
      <c r="C70" s="7">
        <v>54.3</v>
      </c>
      <c r="D70" s="7">
        <f t="shared" si="4"/>
        <v>0.69999999999999574</v>
      </c>
      <c r="E70" s="7">
        <f t="shared" si="3"/>
        <v>54.233333333333327</v>
      </c>
    </row>
    <row r="71" spans="2:5" x14ac:dyDescent="0.25">
      <c r="B71" s="2">
        <v>42979</v>
      </c>
      <c r="C71" s="7">
        <v>54.2</v>
      </c>
      <c r="D71" s="7">
        <f t="shared" si="4"/>
        <v>-9.9999999999994316E-2</v>
      </c>
      <c r="E71" s="7">
        <f t="shared" si="3"/>
        <v>54.400000000000006</v>
      </c>
    </row>
    <row r="72" spans="2:5" x14ac:dyDescent="0.25">
      <c r="B72" s="2">
        <v>43009</v>
      </c>
      <c r="C72" s="7">
        <v>53.6</v>
      </c>
      <c r="D72" s="7">
        <f t="shared" si="4"/>
        <v>-0.60000000000000142</v>
      </c>
      <c r="E72" s="7">
        <f t="shared" si="3"/>
        <v>54.475000000000001</v>
      </c>
    </row>
    <row r="73" spans="2:5" x14ac:dyDescent="0.25">
      <c r="B73" s="2">
        <v>43040</v>
      </c>
      <c r="C73" s="7">
        <v>56.3</v>
      </c>
      <c r="D73" s="7">
        <f t="shared" si="4"/>
        <v>2.6999999999999957</v>
      </c>
      <c r="E73" s="7">
        <f t="shared" si="3"/>
        <v>54.608333333333341</v>
      </c>
    </row>
    <row r="74" spans="2:5" x14ac:dyDescent="0.25">
      <c r="B74" s="2">
        <v>43070</v>
      </c>
      <c r="C74" s="7">
        <v>56.6</v>
      </c>
      <c r="D74" s="7">
        <f t="shared" si="4"/>
        <v>0.30000000000000426</v>
      </c>
      <c r="E74" s="7">
        <f t="shared" si="3"/>
        <v>54.641666666666673</v>
      </c>
    </row>
    <row r="75" spans="2:5" x14ac:dyDescent="0.25">
      <c r="B75" s="2">
        <v>43101</v>
      </c>
      <c r="C75" s="7">
        <v>56.9</v>
      </c>
      <c r="D75" s="7">
        <f t="shared" si="4"/>
        <v>0.29999999999999716</v>
      </c>
      <c r="E75" s="7">
        <f t="shared" si="3"/>
        <v>54.75</v>
      </c>
    </row>
    <row r="76" spans="2:5" x14ac:dyDescent="0.25">
      <c r="B76" s="2">
        <v>43132</v>
      </c>
      <c r="C76" s="7">
        <v>56</v>
      </c>
      <c r="D76" s="7">
        <f t="shared" si="4"/>
        <v>-0.89999999999999858</v>
      </c>
      <c r="E76" s="7">
        <f t="shared" si="3"/>
        <v>54.875</v>
      </c>
    </row>
    <row r="77" spans="2:5" x14ac:dyDescent="0.25">
      <c r="B77" s="2">
        <v>43160</v>
      </c>
      <c r="C77" s="7">
        <v>55.3</v>
      </c>
      <c r="D77" s="7">
        <f t="shared" si="4"/>
        <v>-0.70000000000000284</v>
      </c>
      <c r="E77" s="7">
        <f t="shared" si="3"/>
        <v>54.800000000000004</v>
      </c>
    </row>
    <row r="78" spans="2:5" x14ac:dyDescent="0.25">
      <c r="B78" s="2">
        <v>43191</v>
      </c>
      <c r="C78" s="7">
        <v>54.8</v>
      </c>
      <c r="D78" s="7">
        <f t="shared" si="4"/>
        <v>-0.5</v>
      </c>
      <c r="E78" s="7">
        <f t="shared" si="3"/>
        <v>54.833333333333336</v>
      </c>
    </row>
    <row r="79" spans="2:5" x14ac:dyDescent="0.25">
      <c r="B79" s="2">
        <v>43221</v>
      </c>
      <c r="C79" s="7">
        <v>53.4</v>
      </c>
      <c r="D79" s="7">
        <f t="shared" si="4"/>
        <v>-1.3999999999999986</v>
      </c>
      <c r="E79" s="7">
        <f t="shared" si="3"/>
        <v>54.858333333333327</v>
      </c>
    </row>
    <row r="80" spans="2:5" x14ac:dyDescent="0.25">
      <c r="B80" s="2">
        <v>43252</v>
      </c>
      <c r="C80" s="7">
        <v>54.5</v>
      </c>
      <c r="D80" s="7">
        <f t="shared" si="4"/>
        <v>1.1000000000000014</v>
      </c>
      <c r="E80" s="7">
        <f t="shared" si="3"/>
        <v>54.958333333333336</v>
      </c>
    </row>
    <row r="81" spans="2:5" x14ac:dyDescent="0.25">
      <c r="B81" s="2">
        <v>43282</v>
      </c>
      <c r="C81" s="7">
        <v>53.1</v>
      </c>
      <c r="D81" s="7">
        <f t="shared" si="4"/>
        <v>-1.3999999999999986</v>
      </c>
      <c r="E81" s="7">
        <f t="shared" si="3"/>
        <v>54.916666666666664</v>
      </c>
    </row>
    <row r="82" spans="2:5" x14ac:dyDescent="0.25">
      <c r="B82" s="2">
        <v>43313</v>
      </c>
      <c r="C82" s="7">
        <v>53</v>
      </c>
      <c r="D82" s="7">
        <f t="shared" si="4"/>
        <v>-0.10000000000000142</v>
      </c>
      <c r="E82" s="7">
        <f t="shared" si="3"/>
        <v>54.808333333333337</v>
      </c>
    </row>
    <row r="83" spans="2:5" x14ac:dyDescent="0.25">
      <c r="B83" s="2">
        <v>43344</v>
      </c>
      <c r="C83" s="7">
        <v>50.8</v>
      </c>
      <c r="D83" s="7">
        <f t="shared" si="4"/>
        <v>-2.2000000000000028</v>
      </c>
      <c r="E83" s="7">
        <f t="shared" si="3"/>
        <v>54.524999999999999</v>
      </c>
    </row>
    <row r="84" spans="2:5" x14ac:dyDescent="0.25">
      <c r="B84" s="2">
        <v>43374</v>
      </c>
      <c r="C84" s="7">
        <v>48.7</v>
      </c>
      <c r="D84" s="7">
        <f t="shared" si="4"/>
        <v>-2.0999999999999943</v>
      </c>
      <c r="E84" s="7">
        <f t="shared" si="3"/>
        <v>54.116666666666674</v>
      </c>
    </row>
    <row r="85" spans="2:5" x14ac:dyDescent="0.25">
      <c r="B85" s="2">
        <v>43405</v>
      </c>
      <c r="C85" s="7">
        <v>48.4</v>
      </c>
      <c r="D85" s="7">
        <f t="shared" si="4"/>
        <v>-0.30000000000000426</v>
      </c>
      <c r="E85" s="7">
        <f t="shared" si="3"/>
        <v>53.458333333333336</v>
      </c>
    </row>
    <row r="86" spans="2:5" x14ac:dyDescent="0.25">
      <c r="B86" s="2">
        <v>43435</v>
      </c>
      <c r="C86" s="7">
        <v>47.7</v>
      </c>
      <c r="D86" s="7">
        <f t="shared" si="4"/>
        <v>-0.69999999999999574</v>
      </c>
      <c r="E86" s="7">
        <f t="shared" si="3"/>
        <v>52.716666666666669</v>
      </c>
    </row>
    <row r="87" spans="2:5" x14ac:dyDescent="0.25">
      <c r="B87" s="2">
        <v>43466</v>
      </c>
      <c r="C87" s="7">
        <v>47.5</v>
      </c>
      <c r="D87" s="7">
        <f t="shared" si="4"/>
        <v>-0.20000000000000284</v>
      </c>
      <c r="E87" s="7">
        <f t="shared" si="3"/>
        <v>51.933333333333337</v>
      </c>
    </row>
    <row r="88" spans="2:5" x14ac:dyDescent="0.25">
      <c r="B88" s="2">
        <v>43497</v>
      </c>
      <c r="C88" s="7">
        <v>46.3</v>
      </c>
      <c r="D88" s="7">
        <f t="shared" si="4"/>
        <v>-1.2000000000000028</v>
      </c>
      <c r="E88" s="7">
        <f t="shared" si="3"/>
        <v>51.125</v>
      </c>
    </row>
    <row r="89" spans="2:5" x14ac:dyDescent="0.25">
      <c r="B89" s="2">
        <v>43525</v>
      </c>
      <c r="C89" s="7">
        <v>49</v>
      </c>
      <c r="D89" s="7">
        <f t="shared" si="4"/>
        <v>2.7000000000000028</v>
      </c>
      <c r="E89" s="7">
        <f t="shared" si="3"/>
        <v>50.599999999999994</v>
      </c>
    </row>
    <row r="90" spans="2:5" x14ac:dyDescent="0.25">
      <c r="B90" s="2">
        <v>43556</v>
      </c>
      <c r="C90" s="7">
        <v>48.2</v>
      </c>
      <c r="D90" s="7">
        <f t="shared" si="4"/>
        <v>-0.79999999999999716</v>
      </c>
      <c r="E90" s="7">
        <f t="shared" si="3"/>
        <v>50.050000000000004</v>
      </c>
    </row>
    <row r="91" spans="2:5" x14ac:dyDescent="0.25">
      <c r="B91" s="2">
        <v>43586</v>
      </c>
      <c r="C91" s="7">
        <v>48.4</v>
      </c>
      <c r="D91" s="7">
        <f t="shared" si="4"/>
        <v>0.19999999999999574</v>
      </c>
      <c r="E91" s="7">
        <f t="shared" si="3"/>
        <v>49.633333333333326</v>
      </c>
    </row>
    <row r="92" spans="2:5" x14ac:dyDescent="0.25">
      <c r="B92" s="2">
        <v>43617</v>
      </c>
      <c r="C92" s="7">
        <v>45.5</v>
      </c>
      <c r="D92" s="7">
        <f t="shared" si="4"/>
        <v>-2.8999999999999986</v>
      </c>
      <c r="E92" s="7">
        <f t="shared" si="3"/>
        <v>48.883333333333333</v>
      </c>
    </row>
    <row r="93" spans="2:5" x14ac:dyDescent="0.25">
      <c r="B93" s="2">
        <v>43647</v>
      </c>
      <c r="C93" s="7">
        <v>48.1</v>
      </c>
      <c r="D93" s="7">
        <f t="shared" si="4"/>
        <v>2.6000000000000014</v>
      </c>
      <c r="E93" s="7">
        <f t="shared" si="3"/>
        <v>48.466666666666669</v>
      </c>
    </row>
    <row r="94" spans="2:5" x14ac:dyDescent="0.25">
      <c r="B94" s="2">
        <v>43678</v>
      </c>
      <c r="C94" s="7">
        <v>47.9</v>
      </c>
      <c r="D94" s="7">
        <f t="shared" si="4"/>
        <v>-0.20000000000000284</v>
      </c>
      <c r="E94" s="7">
        <f t="shared" si="3"/>
        <v>48.041666666666664</v>
      </c>
    </row>
    <row r="95" spans="2:5" x14ac:dyDescent="0.25">
      <c r="B95" s="2">
        <v>43709</v>
      </c>
      <c r="C95" s="7">
        <v>50</v>
      </c>
      <c r="D95" s="7">
        <f t="shared" si="4"/>
        <v>2.1000000000000014</v>
      </c>
      <c r="E95" s="7">
        <f t="shared" si="3"/>
        <v>47.975000000000001</v>
      </c>
    </row>
    <row r="96" spans="2:5" x14ac:dyDescent="0.25">
      <c r="B96" s="2">
        <v>43739</v>
      </c>
      <c r="C96" s="7">
        <v>49.8</v>
      </c>
      <c r="D96" s="7">
        <f t="shared" si="4"/>
        <v>-0.20000000000000284</v>
      </c>
      <c r="E96" s="7">
        <f t="shared" si="3"/>
        <v>48.066666666666663</v>
      </c>
    </row>
    <row r="97" spans="2:5" x14ac:dyDescent="0.25">
      <c r="B97" s="2">
        <v>43770</v>
      </c>
      <c r="C97" s="7">
        <v>49.8</v>
      </c>
      <c r="D97" s="7">
        <f t="shared" si="4"/>
        <v>0</v>
      </c>
      <c r="E97" s="7">
        <f t="shared" si="3"/>
        <v>48.18333333333333</v>
      </c>
    </row>
    <row r="98" spans="2:5" x14ac:dyDescent="0.25">
      <c r="B98" s="2">
        <v>43800</v>
      </c>
      <c r="C98" s="7">
        <v>50.8</v>
      </c>
      <c r="D98" s="7">
        <f>C98-C97</f>
        <v>1</v>
      </c>
      <c r="E98" s="7">
        <f>IF(ROW(A98)&lt;13,"",AVERAGEIFS($C$2:$C$5000,$B$2:$B$5000,"&gt;"&amp;EDATE(B98,-12),$B$2:$B$5000,"&lt;="&amp;B98))</f>
        <v>48.441666666666663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586C0-051F-4FDF-AA28-73EEA3813464}">
  <sheetPr codeName="Sheet47"/>
  <dimension ref="A1:G43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42552</v>
      </c>
      <c r="C2">
        <v>49.3</v>
      </c>
      <c r="E2" t="str">
        <f t="shared" ref="E2:E42" si="0">IF(ROW(A2)&lt;13,"",AVERAGEIFS($C$2:$C$5000,$B$2:$B$5000,"&gt;"&amp;EDATE(B2,-12),$B$2:$B$5000,"&lt;="&amp;B2))</f>
        <v/>
      </c>
      <c r="F2" s="13">
        <f>INDEX(Thailand[% Change],ROWS(Thailand[% Change]),1)</f>
        <v>0.80000000000000426</v>
      </c>
      <c r="G2" s="44">
        <f>INDEX(Thailand[12 Mth Rolling Avg.],ROWS(Thailand[12 Mth Rolling Avg.]),1)</f>
        <v>50.25</v>
      </c>
    </row>
    <row r="3" spans="1:7" x14ac:dyDescent="0.25">
      <c r="A3" t="s">
        <v>47</v>
      </c>
      <c r="B3" s="2">
        <v>42583</v>
      </c>
      <c r="C3" s="7">
        <v>49.8</v>
      </c>
      <c r="D3" s="7">
        <f>C3-C2</f>
        <v>0.5</v>
      </c>
      <c r="E3" t="str">
        <f t="shared" si="0"/>
        <v/>
      </c>
    </row>
    <row r="4" spans="1:7" x14ac:dyDescent="0.25">
      <c r="A4" t="s">
        <v>47</v>
      </c>
      <c r="B4" s="2">
        <v>42614</v>
      </c>
      <c r="C4">
        <v>48.8</v>
      </c>
      <c r="D4" s="7">
        <f t="shared" ref="D4:D42" si="1">C4-C3</f>
        <v>-1</v>
      </c>
      <c r="E4" t="str">
        <f t="shared" si="0"/>
        <v/>
      </c>
    </row>
    <row r="5" spans="1:7" x14ac:dyDescent="0.25">
      <c r="A5" t="s">
        <v>47</v>
      </c>
      <c r="B5" s="2">
        <v>42644</v>
      </c>
      <c r="C5">
        <v>48.8</v>
      </c>
      <c r="D5" s="7">
        <f t="shared" si="1"/>
        <v>0</v>
      </c>
      <c r="E5" t="str">
        <f t="shared" si="0"/>
        <v/>
      </c>
    </row>
    <row r="6" spans="1:7" x14ac:dyDescent="0.25">
      <c r="A6" t="s">
        <v>47</v>
      </c>
      <c r="B6" s="2">
        <v>42675</v>
      </c>
      <c r="C6">
        <v>48.2</v>
      </c>
      <c r="D6" s="7">
        <f t="shared" si="1"/>
        <v>-0.59999999999999432</v>
      </c>
      <c r="E6" t="str">
        <f t="shared" si="0"/>
        <v/>
      </c>
    </row>
    <row r="7" spans="1:7" x14ac:dyDescent="0.25">
      <c r="A7" t="s">
        <v>47</v>
      </c>
      <c r="B7" s="2">
        <v>42705</v>
      </c>
      <c r="C7">
        <v>50.6</v>
      </c>
      <c r="D7" s="7">
        <f t="shared" si="1"/>
        <v>2.3999999999999986</v>
      </c>
      <c r="E7" t="str">
        <f t="shared" si="0"/>
        <v/>
      </c>
    </row>
    <row r="8" spans="1:7" x14ac:dyDescent="0.25">
      <c r="A8" t="s">
        <v>47</v>
      </c>
      <c r="B8" s="2">
        <v>44154</v>
      </c>
      <c r="C8" s="7">
        <v>49.3</v>
      </c>
      <c r="D8" s="7">
        <f t="shared" si="1"/>
        <v>-1.3000000000000043</v>
      </c>
      <c r="E8" t="str">
        <f t="shared" si="0"/>
        <v/>
      </c>
    </row>
    <row r="9" spans="1:7" x14ac:dyDescent="0.25">
      <c r="B9" s="2">
        <v>42767</v>
      </c>
      <c r="C9">
        <v>50.6</v>
      </c>
      <c r="D9" s="7">
        <f t="shared" si="1"/>
        <v>1.3000000000000043</v>
      </c>
      <c r="E9" t="str">
        <f t="shared" si="0"/>
        <v/>
      </c>
    </row>
    <row r="10" spans="1:7" x14ac:dyDescent="0.25">
      <c r="B10" s="2">
        <v>42795</v>
      </c>
      <c r="C10">
        <v>50.2</v>
      </c>
      <c r="D10" s="7">
        <f t="shared" si="1"/>
        <v>-0.39999999999999858</v>
      </c>
      <c r="E10" t="str">
        <f t="shared" si="0"/>
        <v/>
      </c>
    </row>
    <row r="11" spans="1:7" x14ac:dyDescent="0.25">
      <c r="B11" s="2">
        <v>42826</v>
      </c>
      <c r="C11">
        <v>49.8</v>
      </c>
      <c r="D11" s="7">
        <f t="shared" si="1"/>
        <v>-0.40000000000000568</v>
      </c>
      <c r="E11" t="str">
        <f t="shared" si="0"/>
        <v/>
      </c>
    </row>
    <row r="12" spans="1:7" x14ac:dyDescent="0.25">
      <c r="B12" s="2">
        <v>42856</v>
      </c>
      <c r="C12">
        <v>49.7</v>
      </c>
      <c r="D12" s="7">
        <f t="shared" si="1"/>
        <v>-9.9999999999994316E-2</v>
      </c>
      <c r="E12" t="str">
        <f t="shared" si="0"/>
        <v/>
      </c>
    </row>
    <row r="13" spans="1:7" x14ac:dyDescent="0.25">
      <c r="B13" s="2">
        <v>42887</v>
      </c>
      <c r="C13">
        <v>50.4</v>
      </c>
      <c r="D13" s="7">
        <f t="shared" si="1"/>
        <v>0.69999999999999574</v>
      </c>
      <c r="E13">
        <f t="shared" si="0"/>
        <v>49.654545454545456</v>
      </c>
    </row>
    <row r="14" spans="1:7" x14ac:dyDescent="0.25">
      <c r="B14" s="2">
        <v>42917</v>
      </c>
      <c r="C14">
        <v>49.6</v>
      </c>
      <c r="D14" s="7">
        <f t="shared" si="1"/>
        <v>-0.79999999999999716</v>
      </c>
      <c r="E14">
        <f t="shared" si="0"/>
        <v>49.681818181818173</v>
      </c>
    </row>
    <row r="15" spans="1:7" x14ac:dyDescent="0.25">
      <c r="B15" s="2">
        <v>42948</v>
      </c>
      <c r="C15">
        <v>49.5</v>
      </c>
      <c r="D15" s="7">
        <f t="shared" si="1"/>
        <v>-0.10000000000000142</v>
      </c>
      <c r="E15">
        <f t="shared" si="0"/>
        <v>49.654545454545456</v>
      </c>
    </row>
    <row r="16" spans="1:7" x14ac:dyDescent="0.25">
      <c r="B16" s="2">
        <v>42979</v>
      </c>
      <c r="C16">
        <v>50.3</v>
      </c>
      <c r="D16" s="7">
        <f t="shared" si="1"/>
        <v>0.79999999999999716</v>
      </c>
      <c r="E16">
        <f t="shared" si="0"/>
        <v>49.790909090909082</v>
      </c>
    </row>
    <row r="17" spans="2:5" x14ac:dyDescent="0.25">
      <c r="B17" s="2">
        <v>43009</v>
      </c>
      <c r="C17">
        <v>49.8</v>
      </c>
      <c r="D17" s="7">
        <f t="shared" si="1"/>
        <v>-0.5</v>
      </c>
      <c r="E17">
        <f t="shared" si="0"/>
        <v>49.881818181818183</v>
      </c>
    </row>
    <row r="18" spans="2:5" x14ac:dyDescent="0.25">
      <c r="B18" s="2">
        <v>43040</v>
      </c>
      <c r="C18">
        <v>50</v>
      </c>
      <c r="D18" s="7">
        <f t="shared" si="1"/>
        <v>0.20000000000000284</v>
      </c>
      <c r="E18">
        <f t="shared" si="0"/>
        <v>50.045454545454547</v>
      </c>
    </row>
    <row r="19" spans="2:5" x14ac:dyDescent="0.25">
      <c r="B19" s="2">
        <v>43070</v>
      </c>
      <c r="C19">
        <v>50.4</v>
      </c>
      <c r="D19" s="7">
        <f t="shared" si="1"/>
        <v>0.39999999999999858</v>
      </c>
      <c r="E19">
        <f t="shared" si="0"/>
        <v>50.027272727272731</v>
      </c>
    </row>
    <row r="20" spans="2:5" x14ac:dyDescent="0.25">
      <c r="B20" s="2">
        <v>43101</v>
      </c>
      <c r="C20">
        <v>50.6</v>
      </c>
      <c r="D20" s="7">
        <f t="shared" si="1"/>
        <v>0.20000000000000284</v>
      </c>
      <c r="E20">
        <f t="shared" si="0"/>
        <v>50.07500000000001</v>
      </c>
    </row>
    <row r="21" spans="2:5" x14ac:dyDescent="0.25">
      <c r="B21" s="2">
        <v>43132</v>
      </c>
      <c r="C21">
        <v>50.9</v>
      </c>
      <c r="D21" s="7">
        <f t="shared" si="1"/>
        <v>0.29999999999999716</v>
      </c>
      <c r="E21">
        <f t="shared" si="0"/>
        <v>50.099999999999994</v>
      </c>
    </row>
    <row r="22" spans="2:5" x14ac:dyDescent="0.25">
      <c r="B22" s="2">
        <v>43160</v>
      </c>
      <c r="C22">
        <v>49.1</v>
      </c>
      <c r="D22" s="7">
        <f t="shared" si="1"/>
        <v>-1.7999999999999972</v>
      </c>
      <c r="E22">
        <f t="shared" si="0"/>
        <v>50.008333333333333</v>
      </c>
    </row>
    <row r="23" spans="2:5" x14ac:dyDescent="0.25">
      <c r="B23" s="2">
        <v>43191</v>
      </c>
      <c r="C23">
        <v>49.5</v>
      </c>
      <c r="D23" s="7">
        <f t="shared" si="1"/>
        <v>0.39999999999999858</v>
      </c>
      <c r="E23">
        <f t="shared" si="0"/>
        <v>49.983333333333327</v>
      </c>
    </row>
    <row r="24" spans="2:5" x14ac:dyDescent="0.25">
      <c r="B24" s="2">
        <v>43221</v>
      </c>
      <c r="C24">
        <v>51.1</v>
      </c>
      <c r="D24" s="7">
        <f t="shared" si="1"/>
        <v>1.6000000000000014</v>
      </c>
      <c r="E24">
        <f t="shared" si="0"/>
        <v>50.1</v>
      </c>
    </row>
    <row r="25" spans="2:5" x14ac:dyDescent="0.25">
      <c r="B25" s="2">
        <v>43252</v>
      </c>
      <c r="C25">
        <v>50.2</v>
      </c>
      <c r="D25" s="7">
        <f t="shared" si="1"/>
        <v>-0.89999999999999858</v>
      </c>
      <c r="E25">
        <f t="shared" si="0"/>
        <v>50.083333333333336</v>
      </c>
    </row>
    <row r="26" spans="2:5" x14ac:dyDescent="0.25">
      <c r="B26" s="2">
        <v>43282</v>
      </c>
      <c r="C26">
        <v>50.1</v>
      </c>
      <c r="D26" s="7">
        <f t="shared" si="1"/>
        <v>-0.10000000000000142</v>
      </c>
      <c r="E26">
        <f t="shared" si="0"/>
        <v>50.125000000000007</v>
      </c>
    </row>
    <row r="27" spans="2:5" x14ac:dyDescent="0.25">
      <c r="B27" s="2">
        <v>43313</v>
      </c>
      <c r="C27">
        <v>49.9</v>
      </c>
      <c r="D27" s="7">
        <f t="shared" si="1"/>
        <v>-0.20000000000000284</v>
      </c>
      <c r="E27">
        <f t="shared" si="0"/>
        <v>50.158333333333331</v>
      </c>
    </row>
    <row r="28" spans="2:5" x14ac:dyDescent="0.25">
      <c r="B28" s="2">
        <v>43344</v>
      </c>
      <c r="C28">
        <v>50</v>
      </c>
      <c r="D28" s="7">
        <f t="shared" si="1"/>
        <v>0.10000000000000142</v>
      </c>
      <c r="E28">
        <f t="shared" si="0"/>
        <v>50.133333333333333</v>
      </c>
    </row>
    <row r="29" spans="2:5" x14ac:dyDescent="0.25">
      <c r="B29" s="2">
        <v>43374</v>
      </c>
      <c r="C29">
        <v>48.9</v>
      </c>
      <c r="D29" s="7">
        <f t="shared" si="1"/>
        <v>-1.1000000000000014</v>
      </c>
      <c r="E29">
        <f t="shared" si="0"/>
        <v>50.05833333333333</v>
      </c>
    </row>
    <row r="30" spans="2:5" x14ac:dyDescent="0.25">
      <c r="B30" s="2">
        <v>43405</v>
      </c>
      <c r="C30">
        <v>49.8</v>
      </c>
      <c r="D30" s="7">
        <f t="shared" si="1"/>
        <v>0.89999999999999858</v>
      </c>
      <c r="E30">
        <f t="shared" si="0"/>
        <v>50.041666666666664</v>
      </c>
    </row>
    <row r="31" spans="2:5" x14ac:dyDescent="0.25">
      <c r="B31" s="2">
        <v>43435</v>
      </c>
      <c r="C31">
        <v>50.3</v>
      </c>
      <c r="D31" s="7">
        <f t="shared" si="1"/>
        <v>0.5</v>
      </c>
      <c r="E31">
        <f t="shared" si="0"/>
        <v>50.033333333333324</v>
      </c>
    </row>
    <row r="32" spans="2:5" x14ac:dyDescent="0.25">
      <c r="B32" s="2">
        <v>43466</v>
      </c>
      <c r="C32">
        <v>50.2</v>
      </c>
      <c r="D32" s="7">
        <f t="shared" si="1"/>
        <v>-9.9999999999994316E-2</v>
      </c>
      <c r="E32">
        <f t="shared" si="0"/>
        <v>50</v>
      </c>
    </row>
    <row r="33" spans="2:5" x14ac:dyDescent="0.25">
      <c r="B33" s="2">
        <v>43497</v>
      </c>
      <c r="C33">
        <v>49.9</v>
      </c>
      <c r="D33" s="7">
        <f t="shared" si="1"/>
        <v>-0.30000000000000426</v>
      </c>
      <c r="E33">
        <f t="shared" si="0"/>
        <v>49.916666666666664</v>
      </c>
    </row>
    <row r="34" spans="2:5" x14ac:dyDescent="0.25">
      <c r="B34" s="2">
        <v>43525</v>
      </c>
      <c r="C34">
        <v>50.3</v>
      </c>
      <c r="D34" s="7">
        <f t="shared" si="1"/>
        <v>0.39999999999999858</v>
      </c>
      <c r="E34">
        <f t="shared" si="0"/>
        <v>50.016666666666659</v>
      </c>
    </row>
    <row r="35" spans="2:5" x14ac:dyDescent="0.25">
      <c r="B35" s="2">
        <v>43556</v>
      </c>
      <c r="C35">
        <v>51</v>
      </c>
      <c r="D35" s="7">
        <f t="shared" si="1"/>
        <v>0.70000000000000284</v>
      </c>
      <c r="E35">
        <f t="shared" si="0"/>
        <v>50.141666666666659</v>
      </c>
    </row>
    <row r="36" spans="2:5" x14ac:dyDescent="0.25">
      <c r="B36" s="2">
        <v>43586</v>
      </c>
      <c r="C36">
        <v>50.7</v>
      </c>
      <c r="D36" s="7">
        <f t="shared" si="1"/>
        <v>-0.29999999999999716</v>
      </c>
      <c r="E36">
        <f t="shared" si="0"/>
        <v>50.108333333333341</v>
      </c>
    </row>
    <row r="37" spans="2:5" x14ac:dyDescent="0.25">
      <c r="B37" s="2">
        <v>43617</v>
      </c>
      <c r="C37">
        <v>50.6</v>
      </c>
      <c r="D37" s="7">
        <f t="shared" si="1"/>
        <v>-0.10000000000000142</v>
      </c>
      <c r="E37">
        <f t="shared" si="0"/>
        <v>50.141666666666673</v>
      </c>
    </row>
    <row r="38" spans="2:5" x14ac:dyDescent="0.25">
      <c r="B38" s="2">
        <v>43647</v>
      </c>
      <c r="C38">
        <v>50.3</v>
      </c>
      <c r="D38" s="7">
        <f t="shared" si="1"/>
        <v>-0.30000000000000426</v>
      </c>
      <c r="E38">
        <f t="shared" si="0"/>
        <v>50.158333333333331</v>
      </c>
    </row>
    <row r="39" spans="2:5" x14ac:dyDescent="0.25">
      <c r="B39" s="2">
        <v>43678</v>
      </c>
      <c r="C39">
        <v>50</v>
      </c>
      <c r="D39" s="7">
        <f t="shared" si="1"/>
        <v>-0.29999999999999716</v>
      </c>
      <c r="E39">
        <f t="shared" si="0"/>
        <v>50.166666666666664</v>
      </c>
    </row>
    <row r="40" spans="2:5" x14ac:dyDescent="0.25">
      <c r="B40" s="2">
        <v>43709</v>
      </c>
      <c r="C40">
        <v>50.6</v>
      </c>
      <c r="D40" s="7">
        <f t="shared" si="1"/>
        <v>0.60000000000000142</v>
      </c>
      <c r="E40">
        <f t="shared" si="0"/>
        <v>50.216666666666669</v>
      </c>
    </row>
    <row r="41" spans="2:5" x14ac:dyDescent="0.25">
      <c r="B41" s="2">
        <v>43739</v>
      </c>
      <c r="C41">
        <v>50</v>
      </c>
      <c r="D41" s="7">
        <f t="shared" si="1"/>
        <v>-0.60000000000000142</v>
      </c>
      <c r="E41">
        <f t="shared" si="0"/>
        <v>50.308333333333337</v>
      </c>
    </row>
    <row r="42" spans="2:5" x14ac:dyDescent="0.25">
      <c r="B42" s="2">
        <v>43770</v>
      </c>
      <c r="C42">
        <v>49.3</v>
      </c>
      <c r="D42" s="7">
        <f t="shared" si="1"/>
        <v>-0.70000000000000284</v>
      </c>
      <c r="E42">
        <f t="shared" si="0"/>
        <v>50.266666666666673</v>
      </c>
    </row>
    <row r="43" spans="2:5" x14ac:dyDescent="0.25">
      <c r="B43" s="2">
        <v>43800</v>
      </c>
      <c r="C43" s="7">
        <v>50.1</v>
      </c>
      <c r="D43" s="7">
        <f>C43-C42</f>
        <v>0.80000000000000426</v>
      </c>
      <c r="E43" s="1">
        <f>IF(ROW(A43)&lt;13,"",AVERAGEIFS($C$2:$C$5000,$B$2:$B$5000,"&gt;"&amp;EDATE(B43,-12),$B$2:$B$5000,"&lt;="&amp;B43))</f>
        <v>50.25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C0860-2099-45CC-91DC-555EE3B1B389}">
  <sheetPr codeName="Sheet48"/>
  <dimension ref="A1:G98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52</v>
      </c>
      <c r="E2" s="7" t="str">
        <f t="shared" ref="E2:E33" si="0">IF(ROW(A2)&lt;13,"",AVERAGEIFS($C$2:$C$5000,$B$2:$B$5000,"&gt;"&amp;EDATE(B2,-12),$B$2:$B$5000,"&lt;="&amp;B2))</f>
        <v/>
      </c>
      <c r="F2" s="13">
        <f>INDEX(Turkey[% Change],ROWS(Turkey[% Change]),1)</f>
        <v>0</v>
      </c>
      <c r="G2" s="44">
        <f>INDEX(Turkey[12 Mth Rolling Avg.],ROWS(Turkey[12 Mth Rolling Avg.]),1)</f>
        <v>47.541666666666664</v>
      </c>
    </row>
    <row r="3" spans="1:7" x14ac:dyDescent="0.25">
      <c r="A3" t="s">
        <v>48</v>
      </c>
      <c r="B3" s="2">
        <v>40909</v>
      </c>
      <c r="C3" s="7">
        <v>51.7</v>
      </c>
      <c r="D3" s="7">
        <f>C3-C2</f>
        <v>-0.29999999999999716</v>
      </c>
      <c r="E3" s="7" t="str">
        <f t="shared" si="0"/>
        <v/>
      </c>
    </row>
    <row r="4" spans="1:7" x14ac:dyDescent="0.25">
      <c r="A4" t="s">
        <v>48</v>
      </c>
      <c r="B4" s="2">
        <v>40940</v>
      </c>
      <c r="C4" s="7">
        <v>49.6</v>
      </c>
      <c r="D4" s="7">
        <f t="shared" ref="D4:D67" si="1">C4-C3</f>
        <v>-2.1000000000000014</v>
      </c>
      <c r="E4" s="7" t="str">
        <f t="shared" si="0"/>
        <v/>
      </c>
    </row>
    <row r="5" spans="1:7" x14ac:dyDescent="0.25">
      <c r="A5" t="s">
        <v>48</v>
      </c>
      <c r="B5" s="2">
        <v>40969</v>
      </c>
      <c r="C5" s="7">
        <v>49.6</v>
      </c>
      <c r="D5" s="7">
        <f t="shared" si="1"/>
        <v>0</v>
      </c>
      <c r="E5" s="7" t="str">
        <f t="shared" si="0"/>
        <v/>
      </c>
    </row>
    <row r="6" spans="1:7" x14ac:dyDescent="0.25">
      <c r="A6" t="s">
        <v>48</v>
      </c>
      <c r="B6" s="2">
        <v>41000</v>
      </c>
      <c r="C6" s="7">
        <v>52.3</v>
      </c>
      <c r="D6" s="7">
        <f t="shared" si="1"/>
        <v>2.6999999999999957</v>
      </c>
      <c r="E6" s="7" t="str">
        <f t="shared" si="0"/>
        <v/>
      </c>
    </row>
    <row r="7" spans="1:7" x14ac:dyDescent="0.25">
      <c r="A7" t="s">
        <v>48</v>
      </c>
      <c r="B7" s="2">
        <v>41030</v>
      </c>
      <c r="C7" s="7">
        <v>50.2</v>
      </c>
      <c r="D7" s="7">
        <f t="shared" si="1"/>
        <v>-2.0999999999999943</v>
      </c>
      <c r="E7" s="7" t="str">
        <f t="shared" si="0"/>
        <v/>
      </c>
    </row>
    <row r="8" spans="1:7" x14ac:dyDescent="0.25">
      <c r="A8" t="s">
        <v>48</v>
      </c>
      <c r="B8" s="2">
        <v>44154</v>
      </c>
      <c r="C8" s="7">
        <v>49.5</v>
      </c>
      <c r="D8" s="7">
        <f t="shared" si="1"/>
        <v>-0.70000000000000284</v>
      </c>
      <c r="E8" s="7" t="str">
        <f t="shared" si="0"/>
        <v/>
      </c>
    </row>
    <row r="9" spans="1:7" x14ac:dyDescent="0.25">
      <c r="B9" s="2">
        <v>41091</v>
      </c>
      <c r="C9" s="7">
        <v>49.4</v>
      </c>
      <c r="D9" s="7">
        <f t="shared" si="1"/>
        <v>-0.10000000000000142</v>
      </c>
      <c r="E9" s="7" t="str">
        <f t="shared" si="0"/>
        <v/>
      </c>
    </row>
    <row r="10" spans="1:7" x14ac:dyDescent="0.25">
      <c r="B10" s="2">
        <v>41122</v>
      </c>
      <c r="C10" s="7">
        <v>50</v>
      </c>
      <c r="D10" s="7">
        <f t="shared" si="1"/>
        <v>0.60000000000000142</v>
      </c>
      <c r="E10" s="7" t="str">
        <f t="shared" si="0"/>
        <v/>
      </c>
    </row>
    <row r="11" spans="1:7" x14ac:dyDescent="0.25">
      <c r="B11" s="2">
        <v>41153</v>
      </c>
      <c r="C11" s="7">
        <v>52.2</v>
      </c>
      <c r="D11" s="7">
        <f t="shared" si="1"/>
        <v>2.2000000000000028</v>
      </c>
      <c r="E11" s="7" t="str">
        <f t="shared" si="0"/>
        <v/>
      </c>
    </row>
    <row r="12" spans="1:7" x14ac:dyDescent="0.25">
      <c r="B12" s="2">
        <v>41183</v>
      </c>
      <c r="C12" s="7">
        <v>52.5</v>
      </c>
      <c r="D12" s="7">
        <f t="shared" si="1"/>
        <v>0.29999999999999716</v>
      </c>
      <c r="E12" s="7" t="str">
        <f t="shared" si="0"/>
        <v/>
      </c>
    </row>
    <row r="13" spans="1:7" x14ac:dyDescent="0.25">
      <c r="B13" s="2">
        <v>41214</v>
      </c>
      <c r="C13" s="7">
        <v>51.6</v>
      </c>
      <c r="D13" s="7">
        <f t="shared" si="1"/>
        <v>-0.89999999999999858</v>
      </c>
      <c r="E13" s="7">
        <f t="shared" si="0"/>
        <v>51.009090909090901</v>
      </c>
    </row>
    <row r="14" spans="1:7" x14ac:dyDescent="0.25">
      <c r="B14" s="2">
        <v>41244</v>
      </c>
      <c r="C14" s="7">
        <v>53.1</v>
      </c>
      <c r="D14" s="7">
        <f t="shared" si="1"/>
        <v>1.5</v>
      </c>
      <c r="E14" s="7">
        <f t="shared" si="0"/>
        <v>51.109090909090902</v>
      </c>
    </row>
    <row r="15" spans="1:7" x14ac:dyDescent="0.25">
      <c r="B15" s="2">
        <v>41275</v>
      </c>
      <c r="C15" s="7">
        <v>54</v>
      </c>
      <c r="D15" s="7">
        <f t="shared" si="1"/>
        <v>0.89999999999999858</v>
      </c>
      <c r="E15" s="7">
        <f t="shared" si="0"/>
        <v>51.31818181818182</v>
      </c>
    </row>
    <row r="16" spans="1:7" x14ac:dyDescent="0.25">
      <c r="B16" s="2">
        <v>41306</v>
      </c>
      <c r="C16" s="7">
        <v>53.5</v>
      </c>
      <c r="D16" s="7">
        <f t="shared" si="1"/>
        <v>-0.5</v>
      </c>
      <c r="E16" s="7">
        <f t="shared" si="0"/>
        <v>51.672727272727279</v>
      </c>
    </row>
    <row r="17" spans="2:5" x14ac:dyDescent="0.25">
      <c r="B17" s="2">
        <v>41334</v>
      </c>
      <c r="C17" s="7">
        <v>52.3</v>
      </c>
      <c r="D17" s="7">
        <f t="shared" si="1"/>
        <v>-1.2000000000000028</v>
      </c>
      <c r="E17" s="7">
        <f t="shared" si="0"/>
        <v>51.918181818181822</v>
      </c>
    </row>
    <row r="18" spans="2:5" x14ac:dyDescent="0.25">
      <c r="B18" s="2">
        <v>41365</v>
      </c>
      <c r="C18" s="7">
        <v>51.3</v>
      </c>
      <c r="D18" s="7">
        <f t="shared" si="1"/>
        <v>-1</v>
      </c>
      <c r="E18" s="7">
        <f t="shared" si="0"/>
        <v>51.827272727272728</v>
      </c>
    </row>
    <row r="19" spans="2:5" x14ac:dyDescent="0.25">
      <c r="B19" s="2">
        <v>41395</v>
      </c>
      <c r="C19" s="7">
        <v>51.1</v>
      </c>
      <c r="D19" s="7">
        <f t="shared" si="1"/>
        <v>-0.19999999999999574</v>
      </c>
      <c r="E19" s="7">
        <f t="shared" si="0"/>
        <v>51.909090909090907</v>
      </c>
    </row>
    <row r="20" spans="2:5" x14ac:dyDescent="0.25">
      <c r="B20" s="2">
        <v>41426</v>
      </c>
      <c r="C20" s="7">
        <v>51.2</v>
      </c>
      <c r="D20" s="7">
        <f t="shared" si="1"/>
        <v>0.10000000000000142</v>
      </c>
      <c r="E20" s="7">
        <f t="shared" si="0"/>
        <v>51.85</v>
      </c>
    </row>
    <row r="21" spans="2:5" x14ac:dyDescent="0.25">
      <c r="B21" s="2">
        <v>41456</v>
      </c>
      <c r="C21" s="7">
        <v>49.8</v>
      </c>
      <c r="D21" s="7">
        <f t="shared" si="1"/>
        <v>-1.4000000000000057</v>
      </c>
      <c r="E21" s="7">
        <f t="shared" si="0"/>
        <v>51.883333333333333</v>
      </c>
    </row>
    <row r="22" spans="2:5" x14ac:dyDescent="0.25">
      <c r="B22" s="2">
        <v>41487</v>
      </c>
      <c r="C22" s="7">
        <v>50.9</v>
      </c>
      <c r="D22" s="7">
        <f t="shared" si="1"/>
        <v>1.1000000000000014</v>
      </c>
      <c r="E22" s="7">
        <f t="shared" si="0"/>
        <v>51.958333333333336</v>
      </c>
    </row>
    <row r="23" spans="2:5" x14ac:dyDescent="0.25">
      <c r="B23" s="2">
        <v>41518</v>
      </c>
      <c r="C23" s="7">
        <v>54</v>
      </c>
      <c r="D23" s="7">
        <f t="shared" si="1"/>
        <v>3.1000000000000014</v>
      </c>
      <c r="E23" s="7">
        <f t="shared" si="0"/>
        <v>52.108333333333327</v>
      </c>
    </row>
    <row r="24" spans="2:5" x14ac:dyDescent="0.25">
      <c r="B24" s="2">
        <v>41548</v>
      </c>
      <c r="C24" s="7">
        <v>53.3</v>
      </c>
      <c r="D24" s="7">
        <f t="shared" si="1"/>
        <v>-0.70000000000000284</v>
      </c>
      <c r="E24" s="7">
        <f t="shared" si="0"/>
        <v>52.175000000000004</v>
      </c>
    </row>
    <row r="25" spans="2:5" x14ac:dyDescent="0.25">
      <c r="B25" s="2">
        <v>41579</v>
      </c>
      <c r="C25" s="7">
        <v>55</v>
      </c>
      <c r="D25" s="7">
        <f t="shared" si="1"/>
        <v>1.7000000000000028</v>
      </c>
      <c r="E25" s="7">
        <f t="shared" si="0"/>
        <v>52.458333333333336</v>
      </c>
    </row>
    <row r="26" spans="2:5" x14ac:dyDescent="0.25">
      <c r="B26" s="2">
        <v>41609</v>
      </c>
      <c r="C26" s="7">
        <v>53.5</v>
      </c>
      <c r="D26" s="7">
        <f t="shared" si="1"/>
        <v>-1.5</v>
      </c>
      <c r="E26" s="7">
        <f t="shared" si="0"/>
        <v>52.491666666666667</v>
      </c>
    </row>
    <row r="27" spans="2:5" x14ac:dyDescent="0.25">
      <c r="B27" s="2">
        <v>41640</v>
      </c>
      <c r="C27" s="7">
        <v>52.7</v>
      </c>
      <c r="D27" s="7">
        <f t="shared" si="1"/>
        <v>-0.79999999999999716</v>
      </c>
      <c r="E27" s="7">
        <f t="shared" si="0"/>
        <v>52.383333333333333</v>
      </c>
    </row>
    <row r="28" spans="2:5" x14ac:dyDescent="0.25">
      <c r="B28" s="2">
        <v>41671</v>
      </c>
      <c r="C28" s="7">
        <v>53.4</v>
      </c>
      <c r="D28" s="7">
        <f t="shared" si="1"/>
        <v>0.69999999999999574</v>
      </c>
      <c r="E28" s="7">
        <f t="shared" si="0"/>
        <v>52.375</v>
      </c>
    </row>
    <row r="29" spans="2:5" x14ac:dyDescent="0.25">
      <c r="B29" s="2">
        <v>41699</v>
      </c>
      <c r="C29" s="7">
        <v>51.7</v>
      </c>
      <c r="D29" s="7">
        <f t="shared" si="1"/>
        <v>-1.6999999999999957</v>
      </c>
      <c r="E29" s="7">
        <f t="shared" si="0"/>
        <v>52.32500000000001</v>
      </c>
    </row>
    <row r="30" spans="2:5" x14ac:dyDescent="0.25">
      <c r="B30" s="2">
        <v>41730</v>
      </c>
      <c r="C30" s="7">
        <v>51.1</v>
      </c>
      <c r="D30" s="7">
        <f t="shared" si="1"/>
        <v>-0.60000000000000142</v>
      </c>
      <c r="E30" s="7">
        <f t="shared" si="0"/>
        <v>52.308333333333337</v>
      </c>
    </row>
    <row r="31" spans="2:5" x14ac:dyDescent="0.25">
      <c r="B31" s="2">
        <v>41760</v>
      </c>
      <c r="C31" s="7">
        <v>50.1</v>
      </c>
      <c r="D31" s="7">
        <f t="shared" si="1"/>
        <v>-1</v>
      </c>
      <c r="E31" s="7">
        <f t="shared" si="0"/>
        <v>52.225000000000001</v>
      </c>
    </row>
    <row r="32" spans="2:5" x14ac:dyDescent="0.25">
      <c r="B32" s="2">
        <v>41791</v>
      </c>
      <c r="C32" s="7">
        <v>48.8</v>
      </c>
      <c r="D32" s="7">
        <f t="shared" si="1"/>
        <v>-1.3000000000000043</v>
      </c>
      <c r="E32" s="7">
        <f t="shared" si="0"/>
        <v>52.024999999999999</v>
      </c>
    </row>
    <row r="33" spans="2:5" x14ac:dyDescent="0.25">
      <c r="B33" s="2">
        <v>41821</v>
      </c>
      <c r="C33" s="7">
        <v>48.5</v>
      </c>
      <c r="D33" s="7">
        <f t="shared" si="1"/>
        <v>-0.29999999999999716</v>
      </c>
      <c r="E33" s="7">
        <f t="shared" si="0"/>
        <v>51.916666666666657</v>
      </c>
    </row>
    <row r="34" spans="2:5" x14ac:dyDescent="0.25">
      <c r="B34" s="2">
        <v>41852</v>
      </c>
      <c r="C34" s="7">
        <v>50.3</v>
      </c>
      <c r="D34" s="7">
        <f t="shared" si="1"/>
        <v>1.7999999999999972</v>
      </c>
      <c r="E34" s="7">
        <f t="shared" ref="E34:E65" si="2">IF(ROW(A34)&lt;13,"",AVERAGEIFS($C$2:$C$5000,$B$2:$B$5000,"&gt;"&amp;EDATE(B34,-12),$B$2:$B$5000,"&lt;="&amp;B34))</f>
        <v>51.866666666666667</v>
      </c>
    </row>
    <row r="35" spans="2:5" x14ac:dyDescent="0.25">
      <c r="B35" s="2">
        <v>41883</v>
      </c>
      <c r="C35" s="7">
        <v>50.4</v>
      </c>
      <c r="D35" s="7">
        <f t="shared" si="1"/>
        <v>0.10000000000000142</v>
      </c>
      <c r="E35" s="7">
        <f t="shared" si="2"/>
        <v>51.566666666666663</v>
      </c>
    </row>
    <row r="36" spans="2:5" x14ac:dyDescent="0.25">
      <c r="B36" s="2">
        <v>41913</v>
      </c>
      <c r="C36" s="7">
        <v>51.5</v>
      </c>
      <c r="D36" s="7">
        <f t="shared" si="1"/>
        <v>1.1000000000000014</v>
      </c>
      <c r="E36" s="7">
        <f t="shared" si="2"/>
        <v>51.416666666666664</v>
      </c>
    </row>
    <row r="37" spans="2:5" x14ac:dyDescent="0.25">
      <c r="B37" s="2">
        <v>41944</v>
      </c>
      <c r="C37" s="7">
        <v>52.2</v>
      </c>
      <c r="D37" s="7">
        <f t="shared" si="1"/>
        <v>0.70000000000000284</v>
      </c>
      <c r="E37" s="7">
        <f t="shared" si="2"/>
        <v>51.183333333333337</v>
      </c>
    </row>
    <row r="38" spans="2:5" x14ac:dyDescent="0.25">
      <c r="B38" s="2">
        <v>41974</v>
      </c>
      <c r="C38" s="7">
        <v>51.4</v>
      </c>
      <c r="D38" s="7">
        <f t="shared" si="1"/>
        <v>-0.80000000000000426</v>
      </c>
      <c r="E38" s="7">
        <f t="shared" si="2"/>
        <v>51.008333333333333</v>
      </c>
    </row>
    <row r="39" spans="2:5" x14ac:dyDescent="0.25">
      <c r="B39" s="2">
        <v>42005</v>
      </c>
      <c r="C39" s="7">
        <v>49.8</v>
      </c>
      <c r="D39" s="7">
        <f t="shared" si="1"/>
        <v>-1.6000000000000014</v>
      </c>
      <c r="E39" s="7">
        <f t="shared" si="2"/>
        <v>50.766666666666659</v>
      </c>
    </row>
    <row r="40" spans="2:5" x14ac:dyDescent="0.25">
      <c r="B40" s="2">
        <v>42036</v>
      </c>
      <c r="C40" s="7">
        <v>49.6</v>
      </c>
      <c r="D40" s="7">
        <f t="shared" si="1"/>
        <v>-0.19999999999999574</v>
      </c>
      <c r="E40" s="7">
        <f t="shared" si="2"/>
        <v>50.449999999999996</v>
      </c>
    </row>
    <row r="41" spans="2:5" x14ac:dyDescent="0.25">
      <c r="B41" s="2">
        <v>42064</v>
      </c>
      <c r="C41" s="7">
        <v>48</v>
      </c>
      <c r="D41" s="7">
        <f t="shared" si="1"/>
        <v>-1.6000000000000014</v>
      </c>
      <c r="E41" s="7">
        <f t="shared" si="2"/>
        <v>50.141666666666659</v>
      </c>
    </row>
    <row r="42" spans="2:5" x14ac:dyDescent="0.25">
      <c r="B42" s="2">
        <v>42095</v>
      </c>
      <c r="C42" s="7">
        <v>48.5</v>
      </c>
      <c r="D42" s="7">
        <f t="shared" si="1"/>
        <v>0.5</v>
      </c>
      <c r="E42" s="7">
        <f t="shared" si="2"/>
        <v>49.925000000000004</v>
      </c>
    </row>
    <row r="43" spans="2:5" x14ac:dyDescent="0.25">
      <c r="B43" s="2">
        <v>42125</v>
      </c>
      <c r="C43" s="7">
        <v>50.2</v>
      </c>
      <c r="D43" s="7">
        <f t="shared" si="1"/>
        <v>1.7000000000000028</v>
      </c>
      <c r="E43" s="7">
        <f t="shared" si="2"/>
        <v>49.933333333333337</v>
      </c>
    </row>
    <row r="44" spans="2:5" x14ac:dyDescent="0.25">
      <c r="B44" s="2">
        <v>42156</v>
      </c>
      <c r="C44" s="7">
        <v>49</v>
      </c>
      <c r="D44" s="7">
        <f t="shared" si="1"/>
        <v>-1.2000000000000028</v>
      </c>
      <c r="E44" s="7">
        <f t="shared" si="2"/>
        <v>49.949999999999996</v>
      </c>
    </row>
    <row r="45" spans="2:5" x14ac:dyDescent="0.25">
      <c r="B45" s="2">
        <v>42186</v>
      </c>
      <c r="C45" s="7">
        <v>50.1</v>
      </c>
      <c r="D45" s="7">
        <f t="shared" si="1"/>
        <v>1.1000000000000014</v>
      </c>
      <c r="E45" s="7">
        <f t="shared" si="2"/>
        <v>50.083333333333336</v>
      </c>
    </row>
    <row r="46" spans="2:5" x14ac:dyDescent="0.25">
      <c r="B46" s="2">
        <v>42217</v>
      </c>
      <c r="C46" s="7">
        <v>49.3</v>
      </c>
      <c r="D46" s="7">
        <f t="shared" si="1"/>
        <v>-0.80000000000000426</v>
      </c>
      <c r="E46" s="7">
        <f t="shared" si="2"/>
        <v>50</v>
      </c>
    </row>
    <row r="47" spans="2:5" x14ac:dyDescent="0.25">
      <c r="B47" s="2">
        <v>42248</v>
      </c>
      <c r="C47" s="7">
        <v>48.8</v>
      </c>
      <c r="D47" s="7">
        <f t="shared" si="1"/>
        <v>-0.5</v>
      </c>
      <c r="E47" s="7">
        <f t="shared" si="2"/>
        <v>49.866666666666667</v>
      </c>
    </row>
    <row r="48" spans="2:5" x14ac:dyDescent="0.25">
      <c r="B48" s="2">
        <v>42278</v>
      </c>
      <c r="C48" s="7">
        <v>49.5</v>
      </c>
      <c r="D48" s="7">
        <f t="shared" si="1"/>
        <v>0.70000000000000284</v>
      </c>
      <c r="E48" s="7">
        <f t="shared" si="2"/>
        <v>49.699999999999996</v>
      </c>
    </row>
    <row r="49" spans="2:5" x14ac:dyDescent="0.25">
      <c r="B49" s="2">
        <v>42309</v>
      </c>
      <c r="C49" s="7">
        <v>50.9</v>
      </c>
      <c r="D49" s="7">
        <f t="shared" si="1"/>
        <v>1.3999999999999986</v>
      </c>
      <c r="E49" s="7">
        <f t="shared" si="2"/>
        <v>49.591666666666669</v>
      </c>
    </row>
    <row r="50" spans="2:5" x14ac:dyDescent="0.25">
      <c r="B50" s="2">
        <v>42339</v>
      </c>
      <c r="C50" s="7">
        <v>52.2</v>
      </c>
      <c r="D50" s="7">
        <f t="shared" si="1"/>
        <v>1.3000000000000043</v>
      </c>
      <c r="E50" s="7">
        <f t="shared" si="2"/>
        <v>49.658333333333339</v>
      </c>
    </row>
    <row r="51" spans="2:5" x14ac:dyDescent="0.25">
      <c r="B51" s="2">
        <v>42370</v>
      </c>
      <c r="C51" s="7">
        <v>50.9</v>
      </c>
      <c r="D51" s="7">
        <f t="shared" si="1"/>
        <v>-1.3000000000000043</v>
      </c>
      <c r="E51" s="7">
        <f t="shared" si="2"/>
        <v>49.75</v>
      </c>
    </row>
    <row r="52" spans="2:5" x14ac:dyDescent="0.25">
      <c r="B52" s="2">
        <v>42401</v>
      </c>
      <c r="C52" s="7">
        <v>50.3</v>
      </c>
      <c r="D52" s="7">
        <f t="shared" si="1"/>
        <v>-0.60000000000000142</v>
      </c>
      <c r="E52" s="7">
        <f t="shared" si="2"/>
        <v>49.80833333333333</v>
      </c>
    </row>
    <row r="53" spans="2:5" x14ac:dyDescent="0.25">
      <c r="B53" s="2">
        <v>42430</v>
      </c>
      <c r="C53" s="7">
        <v>49.2</v>
      </c>
      <c r="D53" s="7">
        <f t="shared" si="1"/>
        <v>-1.0999999999999943</v>
      </c>
      <c r="E53" s="7">
        <f t="shared" si="2"/>
        <v>49.908333333333331</v>
      </c>
    </row>
    <row r="54" spans="2:5" x14ac:dyDescent="0.25">
      <c r="B54" s="2">
        <v>42461</v>
      </c>
      <c r="C54" s="7">
        <v>48.9</v>
      </c>
      <c r="D54" s="7">
        <f t="shared" si="1"/>
        <v>-0.30000000000000426</v>
      </c>
      <c r="E54" s="7">
        <f t="shared" si="2"/>
        <v>49.941666666666663</v>
      </c>
    </row>
    <row r="55" spans="2:5" x14ac:dyDescent="0.25">
      <c r="B55" s="2">
        <v>42491</v>
      </c>
      <c r="C55" s="7">
        <v>49.4</v>
      </c>
      <c r="D55" s="7">
        <f t="shared" si="1"/>
        <v>0.5</v>
      </c>
      <c r="E55" s="7">
        <f t="shared" si="2"/>
        <v>49.874999999999993</v>
      </c>
    </row>
    <row r="56" spans="2:5" x14ac:dyDescent="0.25">
      <c r="B56" s="2">
        <v>42522</v>
      </c>
      <c r="C56" s="7">
        <v>47.4</v>
      </c>
      <c r="D56" s="7">
        <f t="shared" si="1"/>
        <v>-2</v>
      </c>
      <c r="E56" s="7">
        <f t="shared" si="2"/>
        <v>49.741666666666667</v>
      </c>
    </row>
    <row r="57" spans="2:5" x14ac:dyDescent="0.25">
      <c r="B57" s="2">
        <v>42552</v>
      </c>
      <c r="C57" s="7">
        <v>47.6</v>
      </c>
      <c r="D57" s="7">
        <f t="shared" si="1"/>
        <v>0.20000000000000284</v>
      </c>
      <c r="E57" s="7">
        <f t="shared" si="2"/>
        <v>49.533333333333331</v>
      </c>
    </row>
    <row r="58" spans="2:5" x14ac:dyDescent="0.25">
      <c r="B58" s="2">
        <v>42583</v>
      </c>
      <c r="C58" s="7">
        <v>47</v>
      </c>
      <c r="D58" s="7">
        <f t="shared" si="1"/>
        <v>-0.60000000000000142</v>
      </c>
      <c r="E58" s="7">
        <f t="shared" si="2"/>
        <v>49.341666666666661</v>
      </c>
    </row>
    <row r="59" spans="2:5" x14ac:dyDescent="0.25">
      <c r="B59" s="2">
        <v>42614</v>
      </c>
      <c r="C59" s="7">
        <v>48.3</v>
      </c>
      <c r="D59" s="7">
        <f t="shared" si="1"/>
        <v>1.2999999999999972</v>
      </c>
      <c r="E59" s="7">
        <f t="shared" si="2"/>
        <v>49.29999999999999</v>
      </c>
    </row>
    <row r="60" spans="2:5" x14ac:dyDescent="0.25">
      <c r="B60" s="2">
        <v>42644</v>
      </c>
      <c r="C60" s="7">
        <v>49.8</v>
      </c>
      <c r="D60" s="7">
        <f t="shared" si="1"/>
        <v>1.5</v>
      </c>
      <c r="E60" s="7">
        <f t="shared" si="2"/>
        <v>49.324999999999989</v>
      </c>
    </row>
    <row r="61" spans="2:5" x14ac:dyDescent="0.25">
      <c r="B61" s="2">
        <v>42675</v>
      </c>
      <c r="C61" s="7">
        <v>48.8</v>
      </c>
      <c r="D61" s="7">
        <f t="shared" si="1"/>
        <v>-1</v>
      </c>
      <c r="E61" s="7">
        <f t="shared" si="2"/>
        <v>49.15</v>
      </c>
    </row>
    <row r="62" spans="2:5" x14ac:dyDescent="0.25">
      <c r="B62" s="2">
        <v>42705</v>
      </c>
      <c r="C62" s="7">
        <v>47.7</v>
      </c>
      <c r="D62" s="7">
        <f t="shared" si="1"/>
        <v>-1.0999999999999943</v>
      </c>
      <c r="E62" s="7">
        <f t="shared" si="2"/>
        <v>48.775000000000006</v>
      </c>
    </row>
    <row r="63" spans="2:5" x14ac:dyDescent="0.25">
      <c r="B63" s="2">
        <v>42736</v>
      </c>
      <c r="C63" s="7">
        <v>48.7</v>
      </c>
      <c r="D63" s="7">
        <f t="shared" si="1"/>
        <v>1</v>
      </c>
      <c r="E63" s="7">
        <f t="shared" si="2"/>
        <v>48.591666666666676</v>
      </c>
    </row>
    <row r="64" spans="2:5" x14ac:dyDescent="0.25">
      <c r="B64" s="2">
        <v>42767</v>
      </c>
      <c r="C64" s="7">
        <v>49.7</v>
      </c>
      <c r="D64" s="7">
        <f t="shared" si="1"/>
        <v>1</v>
      </c>
      <c r="E64" s="7">
        <f t="shared" si="2"/>
        <v>48.541666666666679</v>
      </c>
    </row>
    <row r="65" spans="2:5" x14ac:dyDescent="0.25">
      <c r="B65" s="2">
        <v>42795</v>
      </c>
      <c r="C65" s="7">
        <v>52.3</v>
      </c>
      <c r="D65" s="7">
        <f t="shared" si="1"/>
        <v>2.5999999999999943</v>
      </c>
      <c r="E65" s="7">
        <f t="shared" si="2"/>
        <v>48.79999999999999</v>
      </c>
    </row>
    <row r="66" spans="2:5" x14ac:dyDescent="0.25">
      <c r="B66" s="2">
        <v>42826</v>
      </c>
      <c r="C66" s="7">
        <v>51.7</v>
      </c>
      <c r="D66" s="7">
        <f t="shared" si="1"/>
        <v>-0.59999999999999432</v>
      </c>
      <c r="E66" s="7">
        <f t="shared" ref="E66:E97" si="3">IF(ROW(A66)&lt;13,"",AVERAGEIFS($C$2:$C$5000,$B$2:$B$5000,"&gt;"&amp;EDATE(B66,-12),$B$2:$B$5000,"&lt;="&amp;B66))</f>
        <v>49.033333333333331</v>
      </c>
    </row>
    <row r="67" spans="2:5" x14ac:dyDescent="0.25">
      <c r="B67" s="2">
        <v>42856</v>
      </c>
      <c r="C67" s="7">
        <v>53.5</v>
      </c>
      <c r="D67" s="7">
        <f t="shared" si="1"/>
        <v>1.7999999999999972</v>
      </c>
      <c r="E67" s="7">
        <f t="shared" si="3"/>
        <v>49.375</v>
      </c>
    </row>
    <row r="68" spans="2:5" x14ac:dyDescent="0.25">
      <c r="B68" s="2">
        <v>42887</v>
      </c>
      <c r="C68" s="7">
        <v>54.7</v>
      </c>
      <c r="D68" s="7">
        <f t="shared" ref="D68:D97" si="4">C68-C67</f>
        <v>1.2000000000000028</v>
      </c>
      <c r="E68" s="7">
        <f t="shared" si="3"/>
        <v>49.983333333333327</v>
      </c>
    </row>
    <row r="69" spans="2:5" x14ac:dyDescent="0.25">
      <c r="B69" s="2">
        <v>42917</v>
      </c>
      <c r="C69" s="7">
        <v>53.6</v>
      </c>
      <c r="D69" s="7">
        <f t="shared" si="4"/>
        <v>-1.1000000000000014</v>
      </c>
      <c r="E69" s="7">
        <f t="shared" si="3"/>
        <v>50.483333333333327</v>
      </c>
    </row>
    <row r="70" spans="2:5" x14ac:dyDescent="0.25">
      <c r="B70" s="2">
        <v>42948</v>
      </c>
      <c r="C70" s="7">
        <v>55.3</v>
      </c>
      <c r="D70" s="7">
        <f t="shared" si="4"/>
        <v>1.6999999999999957</v>
      </c>
      <c r="E70" s="7">
        <f t="shared" si="3"/>
        <v>51.17499999999999</v>
      </c>
    </row>
    <row r="71" spans="2:5" x14ac:dyDescent="0.25">
      <c r="B71" s="2">
        <v>42979</v>
      </c>
      <c r="C71" s="7">
        <v>53.5</v>
      </c>
      <c r="D71" s="7">
        <f t="shared" si="4"/>
        <v>-1.7999999999999972</v>
      </c>
      <c r="E71" s="7">
        <f t="shared" si="3"/>
        <v>51.608333333333327</v>
      </c>
    </row>
    <row r="72" spans="2:5" x14ac:dyDescent="0.25">
      <c r="B72" s="2">
        <v>43009</v>
      </c>
      <c r="C72" s="7">
        <v>52.8</v>
      </c>
      <c r="D72" s="7">
        <f t="shared" si="4"/>
        <v>-0.70000000000000284</v>
      </c>
      <c r="E72" s="7">
        <f t="shared" si="3"/>
        <v>51.858333333333327</v>
      </c>
    </row>
    <row r="73" spans="2:5" x14ac:dyDescent="0.25">
      <c r="B73" s="2">
        <v>43040</v>
      </c>
      <c r="C73" s="7">
        <v>52.9</v>
      </c>
      <c r="D73" s="7">
        <f t="shared" si="4"/>
        <v>0.10000000000000142</v>
      </c>
      <c r="E73" s="7">
        <f t="shared" si="3"/>
        <v>52.199999999999996</v>
      </c>
    </row>
    <row r="74" spans="2:5" x14ac:dyDescent="0.25">
      <c r="B74" s="2">
        <v>43070</v>
      </c>
      <c r="C74" s="7">
        <v>54.9</v>
      </c>
      <c r="D74" s="7">
        <f t="shared" si="4"/>
        <v>2</v>
      </c>
      <c r="E74" s="7">
        <f t="shared" si="3"/>
        <v>52.79999999999999</v>
      </c>
    </row>
    <row r="75" spans="2:5" x14ac:dyDescent="0.25">
      <c r="B75" s="2">
        <v>43101</v>
      </c>
      <c r="C75" s="7">
        <v>55.7</v>
      </c>
      <c r="D75" s="7">
        <f t="shared" si="4"/>
        <v>0.80000000000000426</v>
      </c>
      <c r="E75" s="7">
        <f t="shared" si="3"/>
        <v>53.383333333333333</v>
      </c>
    </row>
    <row r="76" spans="2:5" x14ac:dyDescent="0.25">
      <c r="B76" s="2">
        <v>43132</v>
      </c>
      <c r="C76" s="7">
        <v>55.6</v>
      </c>
      <c r="D76" s="7">
        <f t="shared" si="4"/>
        <v>-0.10000000000000142</v>
      </c>
      <c r="E76" s="7">
        <f t="shared" si="3"/>
        <v>53.875000000000007</v>
      </c>
    </row>
    <row r="77" spans="2:5" x14ac:dyDescent="0.25">
      <c r="B77" s="2">
        <v>43160</v>
      </c>
      <c r="C77" s="7">
        <v>51.8</v>
      </c>
      <c r="D77" s="7">
        <f t="shared" si="4"/>
        <v>-3.8000000000000043</v>
      </c>
      <c r="E77" s="7">
        <f t="shared" si="3"/>
        <v>53.833333333333336</v>
      </c>
    </row>
    <row r="78" spans="2:5" x14ac:dyDescent="0.25">
      <c r="B78" s="2">
        <v>43191</v>
      </c>
      <c r="C78" s="7">
        <v>48.9</v>
      </c>
      <c r="D78" s="7">
        <f t="shared" si="4"/>
        <v>-2.8999999999999986</v>
      </c>
      <c r="E78" s="7">
        <f t="shared" si="3"/>
        <v>53.599999999999994</v>
      </c>
    </row>
    <row r="79" spans="2:5" x14ac:dyDescent="0.25">
      <c r="B79" s="2">
        <v>43221</v>
      </c>
      <c r="C79" s="7">
        <v>46.4</v>
      </c>
      <c r="D79" s="7">
        <f t="shared" si="4"/>
        <v>-2.5</v>
      </c>
      <c r="E79" s="7">
        <f t="shared" si="3"/>
        <v>53.008333333333326</v>
      </c>
    </row>
    <row r="80" spans="2:5" x14ac:dyDescent="0.25">
      <c r="B80" s="2">
        <v>43252</v>
      </c>
      <c r="C80" s="7">
        <v>46.8</v>
      </c>
      <c r="D80" s="7">
        <f t="shared" si="4"/>
        <v>0.39999999999999858</v>
      </c>
      <c r="E80" s="7">
        <f t="shared" si="3"/>
        <v>52.349999999999994</v>
      </c>
    </row>
    <row r="81" spans="2:5" x14ac:dyDescent="0.25">
      <c r="B81" s="2">
        <v>43282</v>
      </c>
      <c r="C81" s="7">
        <v>49</v>
      </c>
      <c r="D81" s="7">
        <f t="shared" si="4"/>
        <v>2.2000000000000028</v>
      </c>
      <c r="E81" s="7">
        <f t="shared" si="3"/>
        <v>51.966666666666661</v>
      </c>
    </row>
    <row r="82" spans="2:5" x14ac:dyDescent="0.25">
      <c r="B82" s="2">
        <v>43313</v>
      </c>
      <c r="C82" s="7">
        <v>46.4</v>
      </c>
      <c r="D82" s="7">
        <f t="shared" si="4"/>
        <v>-2.6000000000000014</v>
      </c>
      <c r="E82" s="7">
        <f t="shared" si="3"/>
        <v>51.224999999999994</v>
      </c>
    </row>
    <row r="83" spans="2:5" x14ac:dyDescent="0.25">
      <c r="B83" s="2">
        <v>43344</v>
      </c>
      <c r="C83" s="7">
        <v>42.7</v>
      </c>
      <c r="D83" s="7">
        <f t="shared" si="4"/>
        <v>-3.6999999999999957</v>
      </c>
      <c r="E83" s="7">
        <f t="shared" si="3"/>
        <v>50.324999999999996</v>
      </c>
    </row>
    <row r="84" spans="2:5" x14ac:dyDescent="0.25">
      <c r="B84" s="2">
        <v>43374</v>
      </c>
      <c r="C84" s="7">
        <v>44.3</v>
      </c>
      <c r="D84" s="7">
        <f t="shared" si="4"/>
        <v>1.5999999999999943</v>
      </c>
      <c r="E84" s="7">
        <f t="shared" si="3"/>
        <v>49.616666666666653</v>
      </c>
    </row>
    <row r="85" spans="2:5" x14ac:dyDescent="0.25">
      <c r="B85" s="2">
        <v>43405</v>
      </c>
      <c r="C85" s="7">
        <v>44.7</v>
      </c>
      <c r="D85" s="7">
        <f t="shared" si="4"/>
        <v>0.40000000000000568</v>
      </c>
      <c r="E85" s="7">
        <f t="shared" si="3"/>
        <v>48.93333333333333</v>
      </c>
    </row>
    <row r="86" spans="2:5" x14ac:dyDescent="0.25">
      <c r="B86" s="2">
        <v>43435</v>
      </c>
      <c r="C86" s="7">
        <v>44.2</v>
      </c>
      <c r="D86" s="7">
        <f t="shared" si="4"/>
        <v>-0.5</v>
      </c>
      <c r="E86" s="7">
        <f t="shared" si="3"/>
        <v>48.041666666666679</v>
      </c>
    </row>
    <row r="87" spans="2:5" x14ac:dyDescent="0.25">
      <c r="B87" s="2">
        <v>43466</v>
      </c>
      <c r="C87" s="7">
        <v>44.2</v>
      </c>
      <c r="D87" s="7">
        <f t="shared" si="4"/>
        <v>0</v>
      </c>
      <c r="E87" s="7">
        <f t="shared" si="3"/>
        <v>47.083333333333336</v>
      </c>
    </row>
    <row r="88" spans="2:5" x14ac:dyDescent="0.25">
      <c r="B88" s="2">
        <v>43497</v>
      </c>
      <c r="C88" s="7">
        <v>46.4</v>
      </c>
      <c r="D88" s="7">
        <f t="shared" si="4"/>
        <v>2.1999999999999957</v>
      </c>
      <c r="E88" s="7">
        <f t="shared" si="3"/>
        <v>46.316666666666663</v>
      </c>
    </row>
    <row r="89" spans="2:5" x14ac:dyDescent="0.25">
      <c r="B89" s="2">
        <v>43525</v>
      </c>
      <c r="C89" s="7">
        <v>47.2</v>
      </c>
      <c r="D89" s="7">
        <f t="shared" si="4"/>
        <v>0.80000000000000426</v>
      </c>
      <c r="E89" s="7">
        <f t="shared" si="3"/>
        <v>45.93333333333333</v>
      </c>
    </row>
    <row r="90" spans="2:5" x14ac:dyDescent="0.25">
      <c r="B90" s="2">
        <v>43556</v>
      </c>
      <c r="C90" s="7">
        <v>46.8</v>
      </c>
      <c r="D90" s="7">
        <f t="shared" si="4"/>
        <v>-0.40000000000000568</v>
      </c>
      <c r="E90" s="7">
        <f t="shared" si="3"/>
        <v>45.758333333333326</v>
      </c>
    </row>
    <row r="91" spans="2:5" x14ac:dyDescent="0.25">
      <c r="B91" s="2">
        <v>43586</v>
      </c>
      <c r="C91" s="7">
        <v>45.3</v>
      </c>
      <c r="D91" s="7">
        <f t="shared" si="4"/>
        <v>-1.5</v>
      </c>
      <c r="E91" s="7">
        <f t="shared" si="3"/>
        <v>45.666666666666657</v>
      </c>
    </row>
    <row r="92" spans="2:5" x14ac:dyDescent="0.25">
      <c r="B92" s="2">
        <v>43617</v>
      </c>
      <c r="C92" s="7">
        <v>47.9</v>
      </c>
      <c r="D92" s="7">
        <f t="shared" si="4"/>
        <v>2.6000000000000014</v>
      </c>
      <c r="E92" s="7">
        <f t="shared" si="3"/>
        <v>45.758333333333333</v>
      </c>
    </row>
    <row r="93" spans="2:5" x14ac:dyDescent="0.25">
      <c r="B93" s="2">
        <v>43647</v>
      </c>
      <c r="C93" s="7">
        <v>46.7</v>
      </c>
      <c r="D93" s="7">
        <f t="shared" si="4"/>
        <v>-1.1999999999999957</v>
      </c>
      <c r="E93" s="7">
        <f t="shared" si="3"/>
        <v>45.566666666666663</v>
      </c>
    </row>
    <row r="94" spans="2:5" x14ac:dyDescent="0.25">
      <c r="B94" s="2">
        <v>43678</v>
      </c>
      <c r="C94" s="7">
        <v>48</v>
      </c>
      <c r="D94" s="7">
        <f t="shared" si="4"/>
        <v>1.2999999999999972</v>
      </c>
      <c r="E94" s="7">
        <f t="shared" si="3"/>
        <v>45.699999999999989</v>
      </c>
    </row>
    <row r="95" spans="2:5" x14ac:dyDescent="0.25">
      <c r="B95" s="2">
        <v>43709</v>
      </c>
      <c r="C95" s="7">
        <v>50</v>
      </c>
      <c r="D95" s="7">
        <f t="shared" si="4"/>
        <v>2</v>
      </c>
      <c r="E95" s="7">
        <f t="shared" si="3"/>
        <v>46.308333333333337</v>
      </c>
    </row>
    <row r="96" spans="2:5" x14ac:dyDescent="0.25">
      <c r="B96" s="2">
        <v>43739</v>
      </c>
      <c r="C96" s="7">
        <v>49</v>
      </c>
      <c r="D96" s="7">
        <f t="shared" si="4"/>
        <v>-1</v>
      </c>
      <c r="E96" s="7">
        <f t="shared" si="3"/>
        <v>46.70000000000001</v>
      </c>
    </row>
    <row r="97" spans="2:5" x14ac:dyDescent="0.25">
      <c r="B97" s="2">
        <v>43770</v>
      </c>
      <c r="C97" s="7">
        <v>49.5</v>
      </c>
      <c r="D97" s="7">
        <f t="shared" si="4"/>
        <v>0.5</v>
      </c>
      <c r="E97" s="7">
        <f t="shared" si="3"/>
        <v>47.1</v>
      </c>
    </row>
    <row r="98" spans="2:5" x14ac:dyDescent="0.25">
      <c r="B98" s="2">
        <v>43800</v>
      </c>
      <c r="C98" s="7">
        <v>49.5</v>
      </c>
      <c r="D98" s="7">
        <f>C98-C97</f>
        <v>0</v>
      </c>
      <c r="E98" s="7">
        <f>IF(ROW(A98)&lt;13,"",AVERAGEIFS($C$2:$C$5000,$B$2:$B$5000,"&gt;"&amp;EDATE(B98,-12),$B$2:$B$5000,"&lt;="&amp;B98))</f>
        <v>47.541666666666664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2F18A-E137-45C5-9C89-637C40AE447E}">
  <sheetPr codeName="Sheet49"/>
  <dimension ref="A1:G98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51.7</v>
      </c>
      <c r="E2" s="7" t="str">
        <f t="shared" ref="E2:E33" si="0">IF(ROW(A2)&lt;13,"",AVERAGEIFS($C$2:$C$5000,$B$2:$B$5000,"&gt;"&amp;EDATE(B2,-12),$B$2:$B$5000,"&lt;="&amp;B2))</f>
        <v/>
      </c>
      <c r="F2" s="13">
        <f>INDEX(UnitedArabEmirates[% Change],ROWS(UnitedArabEmirates[% Change]),1)</f>
        <v>-9.9999999999994316E-2</v>
      </c>
      <c r="G2" s="44">
        <f>INDEX(UnitedArabEmirates[12 Mth Rolling Avg.],ROWS(UnitedArabEmirates[12 Mth Rolling Avg.]),1)</f>
        <v>54.125</v>
      </c>
    </row>
    <row r="3" spans="1:7" x14ac:dyDescent="0.25">
      <c r="A3" t="s">
        <v>49</v>
      </c>
      <c r="B3" s="2">
        <v>40909</v>
      </c>
      <c r="C3" s="7">
        <v>52.4</v>
      </c>
      <c r="D3" s="7">
        <f>C3-C2</f>
        <v>0.69999999999999574</v>
      </c>
      <c r="E3" s="7" t="str">
        <f t="shared" si="0"/>
        <v/>
      </c>
    </row>
    <row r="4" spans="1:7" x14ac:dyDescent="0.25">
      <c r="A4" t="s">
        <v>151</v>
      </c>
      <c r="B4" s="2">
        <v>40940</v>
      </c>
      <c r="C4" s="7">
        <v>52</v>
      </c>
      <c r="D4" s="7">
        <f t="shared" ref="D4:D67" si="1">C4-C3</f>
        <v>-0.39999999999999858</v>
      </c>
      <c r="E4" s="7" t="str">
        <f t="shared" si="0"/>
        <v/>
      </c>
    </row>
    <row r="5" spans="1:7" x14ac:dyDescent="0.25">
      <c r="A5" t="s">
        <v>49</v>
      </c>
      <c r="B5" s="2">
        <v>40969</v>
      </c>
      <c r="C5" s="7">
        <v>52.3</v>
      </c>
      <c r="D5" s="7">
        <f t="shared" si="1"/>
        <v>0.29999999999999716</v>
      </c>
      <c r="E5" s="7" t="str">
        <f t="shared" si="0"/>
        <v/>
      </c>
    </row>
    <row r="6" spans="1:7" x14ac:dyDescent="0.25">
      <c r="A6" t="s">
        <v>49</v>
      </c>
      <c r="B6" s="2">
        <v>41000</v>
      </c>
      <c r="C6" s="7">
        <v>53.5</v>
      </c>
      <c r="D6" s="7">
        <f t="shared" si="1"/>
        <v>1.2000000000000028</v>
      </c>
      <c r="E6" s="7" t="str">
        <f t="shared" si="0"/>
        <v/>
      </c>
    </row>
    <row r="7" spans="1:7" x14ac:dyDescent="0.25">
      <c r="A7" t="s">
        <v>49</v>
      </c>
      <c r="B7" s="2">
        <v>41030</v>
      </c>
      <c r="C7" s="7">
        <v>53.8</v>
      </c>
      <c r="D7" s="7">
        <f t="shared" si="1"/>
        <v>0.29999999999999716</v>
      </c>
      <c r="E7" s="7" t="str">
        <f t="shared" si="0"/>
        <v/>
      </c>
    </row>
    <row r="8" spans="1:7" x14ac:dyDescent="0.25">
      <c r="A8" t="s">
        <v>49</v>
      </c>
      <c r="B8" s="2">
        <v>44154</v>
      </c>
      <c r="C8" s="7">
        <v>50.3</v>
      </c>
      <c r="D8" s="7">
        <f t="shared" si="1"/>
        <v>-3.5</v>
      </c>
      <c r="E8" s="7" t="str">
        <f t="shared" si="0"/>
        <v/>
      </c>
    </row>
    <row r="9" spans="1:7" x14ac:dyDescent="0.25">
      <c r="B9" s="2">
        <v>41091</v>
      </c>
      <c r="C9" s="7">
        <v>53.4</v>
      </c>
      <c r="D9" s="7">
        <f t="shared" si="1"/>
        <v>3.1000000000000014</v>
      </c>
      <c r="E9" s="7" t="str">
        <f t="shared" si="0"/>
        <v/>
      </c>
    </row>
    <row r="10" spans="1:7" x14ac:dyDescent="0.25">
      <c r="B10" s="2">
        <v>41122</v>
      </c>
      <c r="C10" s="7">
        <v>53.3</v>
      </c>
      <c r="D10" s="7">
        <f t="shared" si="1"/>
        <v>-0.10000000000000142</v>
      </c>
      <c r="E10" s="7" t="str">
        <f t="shared" si="0"/>
        <v/>
      </c>
    </row>
    <row r="11" spans="1:7" x14ac:dyDescent="0.25">
      <c r="B11" s="2">
        <v>41153</v>
      </c>
      <c r="C11" s="7">
        <v>53.8</v>
      </c>
      <c r="D11" s="7">
        <f t="shared" si="1"/>
        <v>0.5</v>
      </c>
      <c r="E11" s="7" t="str">
        <f t="shared" si="0"/>
        <v/>
      </c>
    </row>
    <row r="12" spans="1:7" x14ac:dyDescent="0.25">
      <c r="B12" s="2">
        <v>41183</v>
      </c>
      <c r="C12" s="7">
        <v>53.8</v>
      </c>
      <c r="D12" s="7">
        <f t="shared" si="1"/>
        <v>0</v>
      </c>
      <c r="E12" s="7" t="str">
        <f t="shared" si="0"/>
        <v/>
      </c>
    </row>
    <row r="13" spans="1:7" x14ac:dyDescent="0.25">
      <c r="B13" s="2">
        <v>41214</v>
      </c>
      <c r="C13" s="7">
        <v>53.7</v>
      </c>
      <c r="D13" s="7">
        <f t="shared" si="1"/>
        <v>-9.9999999999994316E-2</v>
      </c>
      <c r="E13" s="7">
        <f t="shared" si="0"/>
        <v>53.06363636363637</v>
      </c>
    </row>
    <row r="14" spans="1:7" x14ac:dyDescent="0.25">
      <c r="B14" s="2">
        <v>41244</v>
      </c>
      <c r="C14" s="7">
        <v>55.6</v>
      </c>
      <c r="D14" s="7">
        <f t="shared" si="1"/>
        <v>1.8999999999999986</v>
      </c>
      <c r="E14" s="7">
        <f t="shared" si="0"/>
        <v>53.418181818181822</v>
      </c>
    </row>
    <row r="15" spans="1:7" x14ac:dyDescent="0.25">
      <c r="B15" s="2">
        <v>41275</v>
      </c>
      <c r="C15" s="7">
        <v>55</v>
      </c>
      <c r="D15" s="7">
        <f t="shared" si="1"/>
        <v>-0.60000000000000142</v>
      </c>
      <c r="E15" s="7">
        <f t="shared" si="0"/>
        <v>53.654545454545456</v>
      </c>
    </row>
    <row r="16" spans="1:7" x14ac:dyDescent="0.25">
      <c r="B16" s="2">
        <v>41306</v>
      </c>
      <c r="C16" s="7">
        <v>55.4</v>
      </c>
      <c r="D16" s="7">
        <f t="shared" si="1"/>
        <v>0.39999999999999858</v>
      </c>
      <c r="E16" s="7">
        <f t="shared" si="0"/>
        <v>53.963636363636368</v>
      </c>
    </row>
    <row r="17" spans="2:5" x14ac:dyDescent="0.25">
      <c r="B17" s="2">
        <v>41334</v>
      </c>
      <c r="C17" s="7">
        <v>54.3</v>
      </c>
      <c r="D17" s="7">
        <f t="shared" si="1"/>
        <v>-1.1000000000000014</v>
      </c>
      <c r="E17" s="7">
        <f t="shared" si="0"/>
        <v>54.145454545454548</v>
      </c>
    </row>
    <row r="18" spans="2:5" x14ac:dyDescent="0.25">
      <c r="B18" s="2">
        <v>41365</v>
      </c>
      <c r="C18" s="7">
        <v>54</v>
      </c>
      <c r="D18" s="7">
        <f t="shared" si="1"/>
        <v>-0.29999999999999716</v>
      </c>
      <c r="E18" s="7">
        <f t="shared" si="0"/>
        <v>54.190909090909095</v>
      </c>
    </row>
    <row r="19" spans="2:5" x14ac:dyDescent="0.25">
      <c r="B19" s="2">
        <v>41395</v>
      </c>
      <c r="C19" s="7">
        <v>55.3</v>
      </c>
      <c r="D19" s="7">
        <f t="shared" si="1"/>
        <v>1.2999999999999972</v>
      </c>
      <c r="E19" s="7">
        <f t="shared" si="0"/>
        <v>54.327272727272721</v>
      </c>
    </row>
    <row r="20" spans="2:5" x14ac:dyDescent="0.25">
      <c r="B20" s="2">
        <v>41426</v>
      </c>
      <c r="C20" s="7">
        <v>54.1</v>
      </c>
      <c r="D20" s="7">
        <f t="shared" si="1"/>
        <v>-1.1999999999999957</v>
      </c>
      <c r="E20" s="7">
        <f t="shared" si="0"/>
        <v>54.30833333333333</v>
      </c>
    </row>
    <row r="21" spans="2:5" x14ac:dyDescent="0.25">
      <c r="B21" s="2">
        <v>41456</v>
      </c>
      <c r="C21" s="7">
        <v>54.5</v>
      </c>
      <c r="D21" s="7">
        <f t="shared" si="1"/>
        <v>0.39999999999999858</v>
      </c>
      <c r="E21" s="7">
        <f t="shared" si="0"/>
        <v>54.4</v>
      </c>
    </row>
    <row r="22" spans="2:5" x14ac:dyDescent="0.25">
      <c r="B22" s="2">
        <v>41487</v>
      </c>
      <c r="C22" s="7">
        <v>54.5</v>
      </c>
      <c r="D22" s="7">
        <f t="shared" si="1"/>
        <v>0</v>
      </c>
      <c r="E22" s="7">
        <f t="shared" si="0"/>
        <v>54.5</v>
      </c>
    </row>
    <row r="23" spans="2:5" x14ac:dyDescent="0.25">
      <c r="B23" s="2">
        <v>41518</v>
      </c>
      <c r="C23" s="7">
        <v>56.6</v>
      </c>
      <c r="D23" s="7">
        <f t="shared" si="1"/>
        <v>2.1000000000000014</v>
      </c>
      <c r="E23" s="7">
        <f t="shared" si="0"/>
        <v>54.733333333333341</v>
      </c>
    </row>
    <row r="24" spans="2:5" x14ac:dyDescent="0.25">
      <c r="B24" s="2">
        <v>41548</v>
      </c>
      <c r="C24" s="7">
        <v>56.3</v>
      </c>
      <c r="D24" s="7">
        <f t="shared" si="1"/>
        <v>-0.30000000000000426</v>
      </c>
      <c r="E24" s="7">
        <f t="shared" si="0"/>
        <v>54.94166666666667</v>
      </c>
    </row>
    <row r="25" spans="2:5" x14ac:dyDescent="0.25">
      <c r="B25" s="2">
        <v>41579</v>
      </c>
      <c r="C25" s="7">
        <v>58.1</v>
      </c>
      <c r="D25" s="7">
        <f t="shared" si="1"/>
        <v>1.8000000000000043</v>
      </c>
      <c r="E25" s="7">
        <f t="shared" si="0"/>
        <v>55.308333333333337</v>
      </c>
    </row>
    <row r="26" spans="2:5" x14ac:dyDescent="0.25">
      <c r="B26" s="2">
        <v>41609</v>
      </c>
      <c r="C26" s="7">
        <v>57.4</v>
      </c>
      <c r="D26" s="7">
        <f t="shared" si="1"/>
        <v>-0.70000000000000284</v>
      </c>
      <c r="E26" s="7">
        <f t="shared" si="0"/>
        <v>55.458333333333336</v>
      </c>
    </row>
    <row r="27" spans="2:5" x14ac:dyDescent="0.25">
      <c r="B27" s="2">
        <v>41640</v>
      </c>
      <c r="C27" s="7">
        <v>57.1</v>
      </c>
      <c r="D27" s="7">
        <f t="shared" si="1"/>
        <v>-0.29999999999999716</v>
      </c>
      <c r="E27" s="7">
        <f t="shared" si="0"/>
        <v>55.633333333333333</v>
      </c>
    </row>
    <row r="28" spans="2:5" x14ac:dyDescent="0.25">
      <c r="B28" s="2">
        <v>41671</v>
      </c>
      <c r="C28" s="7">
        <v>57.3</v>
      </c>
      <c r="D28" s="7">
        <f t="shared" si="1"/>
        <v>0.19999999999999574</v>
      </c>
      <c r="E28" s="7">
        <f t="shared" si="0"/>
        <v>55.791666666666664</v>
      </c>
    </row>
    <row r="29" spans="2:5" x14ac:dyDescent="0.25">
      <c r="B29" s="2">
        <v>41699</v>
      </c>
      <c r="C29" s="7">
        <v>57.7</v>
      </c>
      <c r="D29" s="7">
        <f t="shared" si="1"/>
        <v>0.40000000000000568</v>
      </c>
      <c r="E29" s="7">
        <f t="shared" si="0"/>
        <v>56.074999999999996</v>
      </c>
    </row>
    <row r="30" spans="2:5" x14ac:dyDescent="0.25">
      <c r="B30" s="2">
        <v>41730</v>
      </c>
      <c r="C30" s="7">
        <v>58.3</v>
      </c>
      <c r="D30" s="7">
        <f t="shared" si="1"/>
        <v>0.59999999999999432</v>
      </c>
      <c r="E30" s="7">
        <f t="shared" si="0"/>
        <v>56.433333333333337</v>
      </c>
    </row>
    <row r="31" spans="2:5" x14ac:dyDescent="0.25">
      <c r="B31" s="2">
        <v>41760</v>
      </c>
      <c r="C31" s="7">
        <v>57.3</v>
      </c>
      <c r="D31" s="7">
        <f t="shared" si="1"/>
        <v>-1</v>
      </c>
      <c r="E31" s="7">
        <f t="shared" si="0"/>
        <v>56.599999999999994</v>
      </c>
    </row>
    <row r="32" spans="2:5" x14ac:dyDescent="0.25">
      <c r="B32" s="2">
        <v>41791</v>
      </c>
      <c r="C32" s="7">
        <v>58.2</v>
      </c>
      <c r="D32" s="7">
        <f t="shared" si="1"/>
        <v>0.90000000000000568</v>
      </c>
      <c r="E32" s="7">
        <f t="shared" si="0"/>
        <v>56.941666666666663</v>
      </c>
    </row>
    <row r="33" spans="2:5" x14ac:dyDescent="0.25">
      <c r="B33" s="2">
        <v>41821</v>
      </c>
      <c r="C33" s="7">
        <v>58</v>
      </c>
      <c r="D33" s="7">
        <f t="shared" si="1"/>
        <v>-0.20000000000000284</v>
      </c>
      <c r="E33" s="7">
        <f t="shared" si="0"/>
        <v>57.233333333333327</v>
      </c>
    </row>
    <row r="34" spans="2:5" x14ac:dyDescent="0.25">
      <c r="B34" s="2">
        <v>41852</v>
      </c>
      <c r="C34" s="7">
        <v>58.4</v>
      </c>
      <c r="D34" s="7">
        <f t="shared" si="1"/>
        <v>0.39999999999999858</v>
      </c>
      <c r="E34" s="7">
        <f t="shared" ref="E34:E65" si="2">IF(ROW(A34)&lt;13,"",AVERAGEIFS($C$2:$C$5000,$B$2:$B$5000,"&gt;"&amp;EDATE(B34,-12),$B$2:$B$5000,"&lt;="&amp;B34))</f>
        <v>57.558333333333337</v>
      </c>
    </row>
    <row r="35" spans="2:5" x14ac:dyDescent="0.25">
      <c r="B35" s="2">
        <v>41883</v>
      </c>
      <c r="C35" s="7">
        <v>57.6</v>
      </c>
      <c r="D35" s="7">
        <f t="shared" si="1"/>
        <v>-0.79999999999999716</v>
      </c>
      <c r="E35" s="7">
        <f t="shared" si="2"/>
        <v>57.641666666666673</v>
      </c>
    </row>
    <row r="36" spans="2:5" x14ac:dyDescent="0.25">
      <c r="B36" s="2">
        <v>41913</v>
      </c>
      <c r="C36" s="7">
        <v>61.2</v>
      </c>
      <c r="D36" s="7">
        <f t="shared" si="1"/>
        <v>3.6000000000000014</v>
      </c>
      <c r="E36" s="7">
        <f t="shared" si="2"/>
        <v>58.050000000000004</v>
      </c>
    </row>
    <row r="37" spans="2:5" x14ac:dyDescent="0.25">
      <c r="B37" s="2">
        <v>41944</v>
      </c>
      <c r="C37" s="7">
        <v>58.3</v>
      </c>
      <c r="D37" s="7">
        <f t="shared" si="1"/>
        <v>-2.9000000000000057</v>
      </c>
      <c r="E37" s="7">
        <f t="shared" si="2"/>
        <v>58.06666666666667</v>
      </c>
    </row>
    <row r="38" spans="2:5" x14ac:dyDescent="0.25">
      <c r="B38" s="2">
        <v>41974</v>
      </c>
      <c r="C38" s="7">
        <v>58.4</v>
      </c>
      <c r="D38" s="7">
        <f t="shared" si="1"/>
        <v>0.10000000000000142</v>
      </c>
      <c r="E38" s="7">
        <f t="shared" si="2"/>
        <v>58.15</v>
      </c>
    </row>
    <row r="39" spans="2:5" x14ac:dyDescent="0.25">
      <c r="B39" s="2">
        <v>42005</v>
      </c>
      <c r="C39" s="7">
        <v>59.3</v>
      </c>
      <c r="D39" s="7">
        <f t="shared" si="1"/>
        <v>0.89999999999999858</v>
      </c>
      <c r="E39" s="7">
        <f t="shared" si="2"/>
        <v>58.333333333333321</v>
      </c>
    </row>
    <row r="40" spans="2:5" x14ac:dyDescent="0.25">
      <c r="B40" s="2">
        <v>42036</v>
      </c>
      <c r="C40" s="7">
        <v>58.1</v>
      </c>
      <c r="D40" s="7">
        <f t="shared" si="1"/>
        <v>-1.1999999999999957</v>
      </c>
      <c r="E40" s="7">
        <f t="shared" si="2"/>
        <v>58.4</v>
      </c>
    </row>
    <row r="41" spans="2:5" x14ac:dyDescent="0.25">
      <c r="B41" s="2">
        <v>42064</v>
      </c>
      <c r="C41" s="7">
        <v>56.3</v>
      </c>
      <c r="D41" s="7">
        <f t="shared" si="1"/>
        <v>-1.8000000000000043</v>
      </c>
      <c r="E41" s="7">
        <f t="shared" si="2"/>
        <v>58.283333333333331</v>
      </c>
    </row>
    <row r="42" spans="2:5" x14ac:dyDescent="0.25">
      <c r="B42" s="2">
        <v>42095</v>
      </c>
      <c r="C42" s="7">
        <v>56.8</v>
      </c>
      <c r="D42" s="7">
        <f t="shared" si="1"/>
        <v>0.5</v>
      </c>
      <c r="E42" s="7">
        <f t="shared" si="2"/>
        <v>58.158333333333324</v>
      </c>
    </row>
    <row r="43" spans="2:5" x14ac:dyDescent="0.25">
      <c r="B43" s="2">
        <v>42125</v>
      </c>
      <c r="C43" s="7">
        <v>56.4</v>
      </c>
      <c r="D43" s="7">
        <f t="shared" si="1"/>
        <v>-0.39999999999999858</v>
      </c>
      <c r="E43" s="7">
        <f t="shared" si="2"/>
        <v>58.083333333333321</v>
      </c>
    </row>
    <row r="44" spans="2:5" x14ac:dyDescent="0.25">
      <c r="B44" s="2">
        <v>42156</v>
      </c>
      <c r="C44" s="7">
        <v>54.7</v>
      </c>
      <c r="D44" s="7">
        <f t="shared" si="1"/>
        <v>-1.6999999999999957</v>
      </c>
      <c r="E44" s="7">
        <f t="shared" si="2"/>
        <v>57.791666666666664</v>
      </c>
    </row>
    <row r="45" spans="2:5" x14ac:dyDescent="0.25">
      <c r="B45" s="2">
        <v>42186</v>
      </c>
      <c r="C45" s="7">
        <v>55.8</v>
      </c>
      <c r="D45" s="7">
        <f t="shared" si="1"/>
        <v>1.0999999999999943</v>
      </c>
      <c r="E45" s="7">
        <f t="shared" si="2"/>
        <v>57.608333333333327</v>
      </c>
    </row>
    <row r="46" spans="2:5" x14ac:dyDescent="0.25">
      <c r="B46" s="2">
        <v>42217</v>
      </c>
      <c r="C46" s="7">
        <v>57.1</v>
      </c>
      <c r="D46" s="7">
        <f t="shared" si="1"/>
        <v>1.3000000000000043</v>
      </c>
      <c r="E46" s="7">
        <f t="shared" si="2"/>
        <v>57.500000000000007</v>
      </c>
    </row>
    <row r="47" spans="2:5" x14ac:dyDescent="0.25">
      <c r="B47" s="2">
        <v>42248</v>
      </c>
      <c r="C47" s="7">
        <v>56</v>
      </c>
      <c r="D47" s="7">
        <f t="shared" si="1"/>
        <v>-1.1000000000000014</v>
      </c>
      <c r="E47" s="7">
        <f t="shared" si="2"/>
        <v>57.366666666666667</v>
      </c>
    </row>
    <row r="48" spans="2:5" x14ac:dyDescent="0.25">
      <c r="B48" s="2">
        <v>42278</v>
      </c>
      <c r="C48" s="7">
        <v>54</v>
      </c>
      <c r="D48" s="7">
        <f t="shared" si="1"/>
        <v>-2</v>
      </c>
      <c r="E48" s="7">
        <f t="shared" si="2"/>
        <v>56.766666666666659</v>
      </c>
    </row>
    <row r="49" spans="2:5" x14ac:dyDescent="0.25">
      <c r="B49" s="2">
        <v>42309</v>
      </c>
      <c r="C49" s="7">
        <v>54.5</v>
      </c>
      <c r="D49" s="7">
        <f t="shared" si="1"/>
        <v>0.5</v>
      </c>
      <c r="E49" s="7">
        <f t="shared" si="2"/>
        <v>56.449999999999996</v>
      </c>
    </row>
    <row r="50" spans="2:5" x14ac:dyDescent="0.25">
      <c r="B50" s="2">
        <v>42339</v>
      </c>
      <c r="C50" s="7">
        <v>53.3</v>
      </c>
      <c r="D50" s="7">
        <f t="shared" si="1"/>
        <v>-1.2000000000000028</v>
      </c>
      <c r="E50" s="7">
        <f t="shared" si="2"/>
        <v>56.024999999999999</v>
      </c>
    </row>
    <row r="51" spans="2:5" x14ac:dyDescent="0.25">
      <c r="B51" s="2">
        <v>42370</v>
      </c>
      <c r="C51" s="7">
        <v>52.7</v>
      </c>
      <c r="D51" s="7">
        <f t="shared" si="1"/>
        <v>-0.59999999999999432</v>
      </c>
      <c r="E51" s="7">
        <f t="shared" si="2"/>
        <v>55.475000000000001</v>
      </c>
    </row>
    <row r="52" spans="2:5" x14ac:dyDescent="0.25">
      <c r="B52" s="2">
        <v>42401</v>
      </c>
      <c r="C52" s="7">
        <v>53.1</v>
      </c>
      <c r="D52" s="7">
        <f t="shared" si="1"/>
        <v>0.39999999999999858</v>
      </c>
      <c r="E52" s="7">
        <f t="shared" si="2"/>
        <v>55.058333333333337</v>
      </c>
    </row>
    <row r="53" spans="2:5" x14ac:dyDescent="0.25">
      <c r="B53" s="2">
        <v>42430</v>
      </c>
      <c r="C53" s="7">
        <v>54.5</v>
      </c>
      <c r="D53" s="7">
        <f t="shared" si="1"/>
        <v>1.3999999999999986</v>
      </c>
      <c r="E53" s="7">
        <f t="shared" si="2"/>
        <v>54.908333333333339</v>
      </c>
    </row>
    <row r="54" spans="2:5" x14ac:dyDescent="0.25">
      <c r="B54" s="2">
        <v>42461</v>
      </c>
      <c r="C54" s="7">
        <v>52.8</v>
      </c>
      <c r="D54" s="7">
        <f t="shared" si="1"/>
        <v>-1.7000000000000028</v>
      </c>
      <c r="E54" s="7">
        <f t="shared" si="2"/>
        <v>54.574999999999996</v>
      </c>
    </row>
    <row r="55" spans="2:5" x14ac:dyDescent="0.25">
      <c r="B55" s="2">
        <v>42491</v>
      </c>
      <c r="C55" s="7">
        <v>54</v>
      </c>
      <c r="D55" s="7">
        <f t="shared" si="1"/>
        <v>1.2000000000000028</v>
      </c>
      <c r="E55" s="7">
        <f t="shared" si="2"/>
        <v>54.375</v>
      </c>
    </row>
    <row r="56" spans="2:5" x14ac:dyDescent="0.25">
      <c r="B56" s="2">
        <v>42522</v>
      </c>
      <c r="C56" s="7">
        <v>53.4</v>
      </c>
      <c r="D56" s="7">
        <f t="shared" si="1"/>
        <v>-0.60000000000000142</v>
      </c>
      <c r="E56" s="7">
        <f t="shared" si="2"/>
        <v>54.266666666666659</v>
      </c>
    </row>
    <row r="57" spans="2:5" x14ac:dyDescent="0.25">
      <c r="B57" s="2">
        <v>42552</v>
      </c>
      <c r="C57" s="7">
        <v>55.3</v>
      </c>
      <c r="D57" s="7">
        <f t="shared" si="1"/>
        <v>1.8999999999999986</v>
      </c>
      <c r="E57" s="7">
        <f t="shared" si="2"/>
        <v>54.224999999999994</v>
      </c>
    </row>
    <row r="58" spans="2:5" x14ac:dyDescent="0.25">
      <c r="B58" s="2">
        <v>42583</v>
      </c>
      <c r="C58" s="7">
        <v>54.7</v>
      </c>
      <c r="D58" s="7">
        <f t="shared" si="1"/>
        <v>-0.59999999999999432</v>
      </c>
      <c r="E58" s="7">
        <f t="shared" si="2"/>
        <v>54.025000000000006</v>
      </c>
    </row>
    <row r="59" spans="2:5" x14ac:dyDescent="0.25">
      <c r="B59" s="2">
        <v>42614</v>
      </c>
      <c r="C59" s="7">
        <v>54.1</v>
      </c>
      <c r="D59" s="7">
        <f t="shared" si="1"/>
        <v>-0.60000000000000142</v>
      </c>
      <c r="E59" s="7">
        <f t="shared" si="2"/>
        <v>53.866666666666674</v>
      </c>
    </row>
    <row r="60" spans="2:5" x14ac:dyDescent="0.25">
      <c r="B60" s="2">
        <v>42644</v>
      </c>
      <c r="C60" s="7">
        <v>53.3</v>
      </c>
      <c r="D60" s="7">
        <f t="shared" si="1"/>
        <v>-0.80000000000000426</v>
      </c>
      <c r="E60" s="7">
        <f t="shared" si="2"/>
        <v>53.808333333333337</v>
      </c>
    </row>
    <row r="61" spans="2:5" x14ac:dyDescent="0.25">
      <c r="B61" s="2">
        <v>42675</v>
      </c>
      <c r="C61" s="7">
        <v>54.2</v>
      </c>
      <c r="D61" s="7">
        <f t="shared" si="1"/>
        <v>0.90000000000000568</v>
      </c>
      <c r="E61" s="7">
        <f t="shared" si="2"/>
        <v>53.783333333333331</v>
      </c>
    </row>
    <row r="62" spans="2:5" x14ac:dyDescent="0.25">
      <c r="B62" s="2">
        <v>42705</v>
      </c>
      <c r="C62" s="7">
        <v>55</v>
      </c>
      <c r="D62" s="7">
        <f t="shared" si="1"/>
        <v>0.79999999999999716</v>
      </c>
      <c r="E62" s="7">
        <f t="shared" si="2"/>
        <v>53.925000000000004</v>
      </c>
    </row>
    <row r="63" spans="2:5" x14ac:dyDescent="0.25">
      <c r="B63" s="2">
        <v>42736</v>
      </c>
      <c r="C63" s="7">
        <v>55.3</v>
      </c>
      <c r="D63" s="7">
        <f t="shared" si="1"/>
        <v>0.29999999999999716</v>
      </c>
      <c r="E63" s="7">
        <f t="shared" si="2"/>
        <v>54.141666666666659</v>
      </c>
    </row>
    <row r="64" spans="2:5" x14ac:dyDescent="0.25">
      <c r="B64" s="2">
        <v>42767</v>
      </c>
      <c r="C64" s="7">
        <v>56</v>
      </c>
      <c r="D64" s="7">
        <f t="shared" si="1"/>
        <v>0.70000000000000284</v>
      </c>
      <c r="E64" s="7">
        <f t="shared" si="2"/>
        <v>54.383333333333326</v>
      </c>
    </row>
    <row r="65" spans="2:5" x14ac:dyDescent="0.25">
      <c r="B65" s="2">
        <v>42795</v>
      </c>
      <c r="C65" s="7">
        <v>56.2</v>
      </c>
      <c r="D65" s="7">
        <f t="shared" si="1"/>
        <v>0.20000000000000284</v>
      </c>
      <c r="E65" s="7">
        <f t="shared" si="2"/>
        <v>54.525000000000006</v>
      </c>
    </row>
    <row r="66" spans="2:5" x14ac:dyDescent="0.25">
      <c r="B66" s="2">
        <v>42826</v>
      </c>
      <c r="C66" s="7">
        <v>56.1</v>
      </c>
      <c r="D66" s="7">
        <f t="shared" si="1"/>
        <v>-0.10000000000000142</v>
      </c>
      <c r="E66" s="7">
        <f t="shared" ref="E66:E97" si="3">IF(ROW(A66)&lt;13,"",AVERAGEIFS($C$2:$C$5000,$B$2:$B$5000,"&gt;"&amp;EDATE(B66,-12),$B$2:$B$5000,"&lt;="&amp;B66))</f>
        <v>54.800000000000004</v>
      </c>
    </row>
    <row r="67" spans="2:5" x14ac:dyDescent="0.25">
      <c r="B67" s="2">
        <v>42856</v>
      </c>
      <c r="C67" s="7">
        <v>54.3</v>
      </c>
      <c r="D67" s="7">
        <f t="shared" si="1"/>
        <v>-1.8000000000000043</v>
      </c>
      <c r="E67" s="7">
        <f t="shared" si="3"/>
        <v>54.824999999999996</v>
      </c>
    </row>
    <row r="68" spans="2:5" x14ac:dyDescent="0.25">
      <c r="B68" s="2">
        <v>42887</v>
      </c>
      <c r="C68" s="7">
        <v>55.8</v>
      </c>
      <c r="D68" s="7">
        <f t="shared" ref="D68:D97" si="4">C68-C67</f>
        <v>1.5</v>
      </c>
      <c r="E68" s="7">
        <f t="shared" si="3"/>
        <v>55.024999999999984</v>
      </c>
    </row>
    <row r="69" spans="2:5" x14ac:dyDescent="0.25">
      <c r="B69" s="2">
        <v>42917</v>
      </c>
      <c r="C69" s="7">
        <v>56</v>
      </c>
      <c r="D69" s="7">
        <f t="shared" si="4"/>
        <v>0.20000000000000284</v>
      </c>
      <c r="E69" s="7">
        <f t="shared" si="3"/>
        <v>55.083333333333336</v>
      </c>
    </row>
    <row r="70" spans="2:5" x14ac:dyDescent="0.25">
      <c r="B70" s="2">
        <v>42948</v>
      </c>
      <c r="C70" s="7">
        <v>57.3</v>
      </c>
      <c r="D70" s="7">
        <f t="shared" si="4"/>
        <v>1.2999999999999972</v>
      </c>
      <c r="E70" s="7">
        <f t="shared" si="3"/>
        <v>55.300000000000004</v>
      </c>
    </row>
    <row r="71" spans="2:5" x14ac:dyDescent="0.25">
      <c r="B71" s="2">
        <v>42979</v>
      </c>
      <c r="C71" s="7">
        <v>55.1</v>
      </c>
      <c r="D71" s="7">
        <f t="shared" si="4"/>
        <v>-2.1999999999999957</v>
      </c>
      <c r="E71" s="7">
        <f t="shared" si="3"/>
        <v>55.383333333333333</v>
      </c>
    </row>
    <row r="72" spans="2:5" x14ac:dyDescent="0.25">
      <c r="B72" s="2">
        <v>43009</v>
      </c>
      <c r="C72" s="7">
        <v>55.9</v>
      </c>
      <c r="D72" s="7">
        <f t="shared" si="4"/>
        <v>0.79999999999999716</v>
      </c>
      <c r="E72" s="7">
        <f t="shared" si="3"/>
        <v>55.6</v>
      </c>
    </row>
    <row r="73" spans="2:5" x14ac:dyDescent="0.25">
      <c r="B73" s="2">
        <v>43040</v>
      </c>
      <c r="C73" s="7">
        <v>57</v>
      </c>
      <c r="D73" s="7">
        <f t="shared" si="4"/>
        <v>1.1000000000000014</v>
      </c>
      <c r="E73" s="7">
        <f t="shared" si="3"/>
        <v>55.833333333333336</v>
      </c>
    </row>
    <row r="74" spans="2:5" x14ac:dyDescent="0.25">
      <c r="B74" s="2">
        <v>43070</v>
      </c>
      <c r="C74" s="7">
        <v>57.7</v>
      </c>
      <c r="D74" s="7">
        <f t="shared" si="4"/>
        <v>0.70000000000000284</v>
      </c>
      <c r="E74" s="7">
        <f t="shared" si="3"/>
        <v>56.058333333333337</v>
      </c>
    </row>
    <row r="75" spans="2:5" x14ac:dyDescent="0.25">
      <c r="B75" s="2">
        <v>43101</v>
      </c>
      <c r="C75" s="7">
        <v>56.8</v>
      </c>
      <c r="D75" s="7">
        <f t="shared" si="4"/>
        <v>-0.90000000000000568</v>
      </c>
      <c r="E75" s="7">
        <f t="shared" si="3"/>
        <v>56.183333333333337</v>
      </c>
    </row>
    <row r="76" spans="2:5" x14ac:dyDescent="0.25">
      <c r="B76" s="2">
        <v>43132</v>
      </c>
      <c r="C76" s="7">
        <v>55.1</v>
      </c>
      <c r="D76" s="7">
        <f t="shared" si="4"/>
        <v>-1.6999999999999957</v>
      </c>
      <c r="E76" s="7">
        <f t="shared" si="3"/>
        <v>56.108333333333341</v>
      </c>
    </row>
    <row r="77" spans="2:5" x14ac:dyDescent="0.25">
      <c r="B77" s="2">
        <v>43160</v>
      </c>
      <c r="C77" s="7">
        <v>54.8</v>
      </c>
      <c r="D77" s="7">
        <f t="shared" si="4"/>
        <v>-0.30000000000000426</v>
      </c>
      <c r="E77" s="7">
        <f t="shared" si="3"/>
        <v>55.991666666666667</v>
      </c>
    </row>
    <row r="78" spans="2:5" x14ac:dyDescent="0.25">
      <c r="B78" s="2">
        <v>43191</v>
      </c>
      <c r="C78" s="7">
        <v>55.1</v>
      </c>
      <c r="D78" s="7">
        <f t="shared" si="4"/>
        <v>0.30000000000000426</v>
      </c>
      <c r="E78" s="7">
        <f t="shared" si="3"/>
        <v>55.908333333333331</v>
      </c>
    </row>
    <row r="79" spans="2:5" x14ac:dyDescent="0.25">
      <c r="B79" s="2">
        <v>43221</v>
      </c>
      <c r="C79" s="7">
        <v>56.5</v>
      </c>
      <c r="D79" s="7">
        <f t="shared" si="4"/>
        <v>1.3999999999999986</v>
      </c>
      <c r="E79" s="7">
        <f t="shared" si="3"/>
        <v>56.091666666666669</v>
      </c>
    </row>
    <row r="80" spans="2:5" x14ac:dyDescent="0.25">
      <c r="B80" s="2">
        <v>43252</v>
      </c>
      <c r="C80" s="7">
        <v>57.1</v>
      </c>
      <c r="D80" s="7">
        <f t="shared" si="4"/>
        <v>0.60000000000000142</v>
      </c>
      <c r="E80" s="7">
        <f t="shared" si="3"/>
        <v>56.20000000000001</v>
      </c>
    </row>
    <row r="81" spans="2:5" x14ac:dyDescent="0.25">
      <c r="B81" s="2">
        <v>43282</v>
      </c>
      <c r="C81" s="7">
        <v>55.8</v>
      </c>
      <c r="D81" s="7">
        <f t="shared" si="4"/>
        <v>-1.3000000000000043</v>
      </c>
      <c r="E81" s="7">
        <f t="shared" si="3"/>
        <v>56.183333333333337</v>
      </c>
    </row>
    <row r="82" spans="2:5" x14ac:dyDescent="0.25">
      <c r="B82" s="2">
        <v>43313</v>
      </c>
      <c r="C82" s="7">
        <v>55</v>
      </c>
      <c r="D82" s="7">
        <f t="shared" si="4"/>
        <v>-0.79999999999999716</v>
      </c>
      <c r="E82" s="7">
        <f t="shared" si="3"/>
        <v>55.991666666666667</v>
      </c>
    </row>
    <row r="83" spans="2:5" x14ac:dyDescent="0.25">
      <c r="B83" s="2">
        <v>43344</v>
      </c>
      <c r="C83" s="7">
        <v>55.3</v>
      </c>
      <c r="D83" s="7">
        <f t="shared" si="4"/>
        <v>0.29999999999999716</v>
      </c>
      <c r="E83" s="7">
        <f t="shared" si="3"/>
        <v>56.008333333333333</v>
      </c>
    </row>
    <row r="84" spans="2:5" x14ac:dyDescent="0.25">
      <c r="B84" s="2">
        <v>43374</v>
      </c>
      <c r="C84" s="7">
        <v>55</v>
      </c>
      <c r="D84" s="7">
        <f t="shared" si="4"/>
        <v>-0.29999999999999716</v>
      </c>
      <c r="E84" s="7">
        <f t="shared" si="3"/>
        <v>55.933333333333337</v>
      </c>
    </row>
    <row r="85" spans="2:5" x14ac:dyDescent="0.25">
      <c r="B85" s="2">
        <v>43405</v>
      </c>
      <c r="C85" s="7">
        <v>55.8</v>
      </c>
      <c r="D85" s="7">
        <f t="shared" si="4"/>
        <v>0.79999999999999716</v>
      </c>
      <c r="E85" s="7">
        <f t="shared" si="3"/>
        <v>55.833333333333336</v>
      </c>
    </row>
    <row r="86" spans="2:5" x14ac:dyDescent="0.25">
      <c r="B86" s="2">
        <v>43435</v>
      </c>
      <c r="C86" s="7">
        <v>54</v>
      </c>
      <c r="D86" s="7">
        <f t="shared" si="4"/>
        <v>-1.7999999999999972</v>
      </c>
      <c r="E86" s="7">
        <f t="shared" si="3"/>
        <v>55.524999999999999</v>
      </c>
    </row>
    <row r="87" spans="2:5" x14ac:dyDescent="0.25">
      <c r="B87" s="2">
        <v>43466</v>
      </c>
      <c r="C87" s="7">
        <v>56.3</v>
      </c>
      <c r="D87" s="7">
        <f t="shared" si="4"/>
        <v>2.2999999999999972</v>
      </c>
      <c r="E87" s="7">
        <f t="shared" si="3"/>
        <v>55.483333333333327</v>
      </c>
    </row>
    <row r="88" spans="2:5" x14ac:dyDescent="0.25">
      <c r="B88" s="2">
        <v>43497</v>
      </c>
      <c r="C88" s="7">
        <v>53.4</v>
      </c>
      <c r="D88" s="7">
        <f t="shared" si="4"/>
        <v>-2.8999999999999986</v>
      </c>
      <c r="E88" s="7">
        <f t="shared" si="3"/>
        <v>55.341666666666669</v>
      </c>
    </row>
    <row r="89" spans="2:5" x14ac:dyDescent="0.25">
      <c r="B89" s="2">
        <v>43525</v>
      </c>
      <c r="C89" s="7">
        <v>55.7</v>
      </c>
      <c r="D89" s="7">
        <f t="shared" si="4"/>
        <v>2.3000000000000043</v>
      </c>
      <c r="E89" s="7">
        <f t="shared" si="3"/>
        <v>55.416666666666664</v>
      </c>
    </row>
    <row r="90" spans="2:5" x14ac:dyDescent="0.25">
      <c r="B90" s="2">
        <v>43556</v>
      </c>
      <c r="C90" s="7">
        <v>57.6</v>
      </c>
      <c r="D90" s="7">
        <f t="shared" si="4"/>
        <v>1.8999999999999986</v>
      </c>
      <c r="E90" s="7">
        <f t="shared" si="3"/>
        <v>55.625000000000007</v>
      </c>
    </row>
    <row r="91" spans="2:5" x14ac:dyDescent="0.25">
      <c r="B91" s="2">
        <v>43586</v>
      </c>
      <c r="C91" s="7">
        <v>59.4</v>
      </c>
      <c r="D91" s="7">
        <f t="shared" si="4"/>
        <v>1.7999999999999972</v>
      </c>
      <c r="E91" s="7">
        <f t="shared" si="3"/>
        <v>55.866666666666667</v>
      </c>
    </row>
    <row r="92" spans="2:5" x14ac:dyDescent="0.25">
      <c r="B92" s="2">
        <v>43617</v>
      </c>
      <c r="C92" s="7">
        <v>57.7</v>
      </c>
      <c r="D92" s="7">
        <f t="shared" si="4"/>
        <v>-1.6999999999999957</v>
      </c>
      <c r="E92" s="7">
        <f t="shared" si="3"/>
        <v>55.916666666666664</v>
      </c>
    </row>
    <row r="93" spans="2:5" x14ac:dyDescent="0.25">
      <c r="B93" s="2">
        <v>43647</v>
      </c>
      <c r="C93" s="7">
        <v>55.1</v>
      </c>
      <c r="D93" s="7">
        <f t="shared" si="4"/>
        <v>-2.6000000000000014</v>
      </c>
      <c r="E93" s="7">
        <f t="shared" si="3"/>
        <v>55.858333333333341</v>
      </c>
    </row>
    <row r="94" spans="2:5" x14ac:dyDescent="0.25">
      <c r="B94" s="2">
        <v>43678</v>
      </c>
      <c r="C94" s="7">
        <v>51.6</v>
      </c>
      <c r="D94" s="7">
        <f t="shared" si="4"/>
        <v>-3.5</v>
      </c>
      <c r="E94" s="7">
        <f t="shared" si="3"/>
        <v>55.574999999999996</v>
      </c>
    </row>
    <row r="95" spans="2:5" x14ac:dyDescent="0.25">
      <c r="B95" s="2">
        <v>43709</v>
      </c>
      <c r="C95" s="7">
        <v>51.1</v>
      </c>
      <c r="D95" s="7">
        <f t="shared" si="4"/>
        <v>-0.5</v>
      </c>
      <c r="E95" s="7">
        <f t="shared" si="3"/>
        <v>55.225000000000001</v>
      </c>
    </row>
    <row r="96" spans="2:5" x14ac:dyDescent="0.25">
      <c r="B96" s="2">
        <v>43739</v>
      </c>
      <c r="C96" s="7">
        <v>51.1</v>
      </c>
      <c r="D96" s="7">
        <f t="shared" si="4"/>
        <v>0</v>
      </c>
      <c r="E96" s="7">
        <f t="shared" si="3"/>
        <v>54.900000000000006</v>
      </c>
    </row>
    <row r="97" spans="2:5" x14ac:dyDescent="0.25">
      <c r="B97" s="2">
        <v>43770</v>
      </c>
      <c r="C97" s="7">
        <v>50.3</v>
      </c>
      <c r="D97" s="7">
        <f t="shared" si="4"/>
        <v>-0.80000000000000426</v>
      </c>
      <c r="E97" s="7">
        <f t="shared" si="3"/>
        <v>54.441666666666663</v>
      </c>
    </row>
    <row r="98" spans="2:5" x14ac:dyDescent="0.25">
      <c r="B98" s="2">
        <v>43800</v>
      </c>
      <c r="C98" s="7">
        <v>50.2</v>
      </c>
      <c r="D98" s="7">
        <f>C98-C97</f>
        <v>-9.9999999999994316E-2</v>
      </c>
      <c r="E98" s="7">
        <f>IF(ROW(A98)&lt;13,"",AVERAGEIFS($C$2:$C$5000,$B$2:$B$5000,"&gt;"&amp;EDATE(B98,-12),$B$2:$B$5000,"&lt;="&amp;B98))</f>
        <v>54.125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508C8-8202-47FF-9582-4582D2C0689B}">
  <sheetPr codeName="Sheet50"/>
  <dimension ref="A1:G145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39448</v>
      </c>
      <c r="C2" s="7">
        <v>50.7</v>
      </c>
      <c r="E2" s="7" t="str">
        <f t="shared" ref="E2:E33" si="0">IF(ROW(A2)&lt;13,"",AVERAGEIFS($C$2:$C$5000,$B$2:$B$5000,"&gt;"&amp;EDATE(B2,-12),$B$2:$B$5000,"&lt;="&amp;B2))</f>
        <v/>
      </c>
      <c r="F2" s="13">
        <f>INDEX(UnitedKingdom[% Change],ROWS(UnitedKingdom[% Change]),1)</f>
        <v>-1.5</v>
      </c>
      <c r="G2" s="44">
        <f>INDEX(UnitedKingdom[12 Mth Rolling Avg.],ROWS(UnitedKingdom[12 Mth Rolling Avg.]),1)</f>
        <v>50.008333333333333</v>
      </c>
    </row>
    <row r="3" spans="1:7" x14ac:dyDescent="0.25">
      <c r="A3" t="s">
        <v>50</v>
      </c>
      <c r="B3" s="2">
        <v>39479</v>
      </c>
      <c r="C3" s="7">
        <v>51.3</v>
      </c>
      <c r="D3" s="7">
        <f>C3-C2</f>
        <v>0.59999999999999432</v>
      </c>
      <c r="E3" s="7" t="str">
        <f t="shared" si="0"/>
        <v/>
      </c>
    </row>
    <row r="4" spans="1:7" x14ac:dyDescent="0.25">
      <c r="A4" t="s">
        <v>50</v>
      </c>
      <c r="B4" s="2">
        <v>39508</v>
      </c>
      <c r="C4" s="7">
        <v>51.3</v>
      </c>
      <c r="D4" s="7">
        <f t="shared" ref="D4:D67" si="1">C4-C3</f>
        <v>0</v>
      </c>
      <c r="E4" s="7" t="str">
        <f t="shared" si="0"/>
        <v/>
      </c>
    </row>
    <row r="5" spans="1:7" x14ac:dyDescent="0.25">
      <c r="A5" t="s">
        <v>50</v>
      </c>
      <c r="B5" s="2">
        <v>39539</v>
      </c>
      <c r="C5" s="7">
        <v>50.8</v>
      </c>
      <c r="D5" s="7">
        <f t="shared" si="1"/>
        <v>-0.5</v>
      </c>
      <c r="E5" s="7" t="str">
        <f t="shared" si="0"/>
        <v/>
      </c>
    </row>
    <row r="6" spans="1:7" x14ac:dyDescent="0.25">
      <c r="A6" t="s">
        <v>50</v>
      </c>
      <c r="B6" s="2">
        <v>39569</v>
      </c>
      <c r="C6" s="7">
        <v>50</v>
      </c>
      <c r="D6" s="7">
        <f t="shared" si="1"/>
        <v>-0.79999999999999716</v>
      </c>
      <c r="E6" s="7" t="str">
        <f t="shared" si="0"/>
        <v/>
      </c>
    </row>
    <row r="7" spans="1:7" x14ac:dyDescent="0.25">
      <c r="A7" t="s">
        <v>50</v>
      </c>
      <c r="B7" s="2">
        <v>39600</v>
      </c>
      <c r="C7" s="7">
        <v>45.8</v>
      </c>
      <c r="D7" s="7">
        <f t="shared" si="1"/>
        <v>-4.2000000000000028</v>
      </c>
      <c r="E7" s="7" t="str">
        <f t="shared" si="0"/>
        <v/>
      </c>
    </row>
    <row r="8" spans="1:7" x14ac:dyDescent="0.25">
      <c r="A8" t="s">
        <v>50</v>
      </c>
      <c r="B8" s="2">
        <v>44184</v>
      </c>
      <c r="C8" s="7">
        <v>47.4</v>
      </c>
      <c r="D8" s="7">
        <f t="shared" si="1"/>
        <v>1.6000000000000014</v>
      </c>
      <c r="E8" s="7" t="str">
        <f t="shared" si="0"/>
        <v/>
      </c>
    </row>
    <row r="9" spans="1:7" x14ac:dyDescent="0.25">
      <c r="B9" s="2">
        <v>39661</v>
      </c>
      <c r="C9" s="7">
        <v>45.9</v>
      </c>
      <c r="D9" s="7">
        <f t="shared" si="1"/>
        <v>-1.5</v>
      </c>
      <c r="E9" s="7" t="str">
        <f t="shared" si="0"/>
        <v/>
      </c>
    </row>
    <row r="10" spans="1:7" x14ac:dyDescent="0.25">
      <c r="B10" s="2">
        <v>39692</v>
      </c>
      <c r="C10" s="7">
        <v>41.2</v>
      </c>
      <c r="D10" s="7">
        <f t="shared" si="1"/>
        <v>-4.6999999999999957</v>
      </c>
      <c r="E10" s="7" t="str">
        <f t="shared" si="0"/>
        <v/>
      </c>
    </row>
    <row r="11" spans="1:7" x14ac:dyDescent="0.25">
      <c r="B11" s="2">
        <v>39722</v>
      </c>
      <c r="C11" s="7">
        <v>41.5</v>
      </c>
      <c r="D11" s="7">
        <f t="shared" si="1"/>
        <v>0.29999999999999716</v>
      </c>
      <c r="E11" s="7" t="str">
        <f t="shared" si="0"/>
        <v/>
      </c>
    </row>
    <row r="12" spans="1:7" x14ac:dyDescent="0.25">
      <c r="B12" s="2">
        <v>39753</v>
      </c>
      <c r="C12" s="7">
        <v>34.4</v>
      </c>
      <c r="D12" s="7">
        <f t="shared" si="1"/>
        <v>-7.1000000000000014</v>
      </c>
      <c r="E12" s="7" t="str">
        <f t="shared" si="0"/>
        <v/>
      </c>
    </row>
    <row r="13" spans="1:7" x14ac:dyDescent="0.25">
      <c r="B13" s="2">
        <v>39783</v>
      </c>
      <c r="C13" s="7">
        <v>34.9</v>
      </c>
      <c r="D13" s="7">
        <f t="shared" si="1"/>
        <v>0.5</v>
      </c>
      <c r="E13" s="7">
        <f t="shared" si="0"/>
        <v>45.25454545454545</v>
      </c>
    </row>
    <row r="14" spans="1:7" x14ac:dyDescent="0.25">
      <c r="B14" s="2">
        <v>39814</v>
      </c>
      <c r="C14" s="7">
        <v>35.799999999999997</v>
      </c>
      <c r="D14" s="7">
        <f t="shared" si="1"/>
        <v>0.89999999999999858</v>
      </c>
      <c r="E14" s="7">
        <f t="shared" si="0"/>
        <v>43.899999999999991</v>
      </c>
    </row>
    <row r="15" spans="1:7" x14ac:dyDescent="0.25">
      <c r="B15" s="2">
        <v>39845</v>
      </c>
      <c r="C15" s="7">
        <v>34.700000000000003</v>
      </c>
      <c r="D15" s="7">
        <f t="shared" si="1"/>
        <v>-1.0999999999999943</v>
      </c>
      <c r="E15" s="7">
        <f t="shared" si="0"/>
        <v>42.390909090909084</v>
      </c>
    </row>
    <row r="16" spans="1:7" x14ac:dyDescent="0.25">
      <c r="B16" s="2">
        <v>39873</v>
      </c>
      <c r="C16" s="7">
        <v>39.5</v>
      </c>
      <c r="D16" s="7">
        <f t="shared" si="1"/>
        <v>4.7999999999999972</v>
      </c>
      <c r="E16" s="7">
        <f t="shared" si="0"/>
        <v>41.318181818181813</v>
      </c>
    </row>
    <row r="17" spans="2:5" x14ac:dyDescent="0.25">
      <c r="B17" s="2">
        <v>39904</v>
      </c>
      <c r="C17" s="7">
        <v>43.1</v>
      </c>
      <c r="D17" s="7">
        <f t="shared" si="1"/>
        <v>3.6000000000000014</v>
      </c>
      <c r="E17" s="7">
        <f t="shared" si="0"/>
        <v>40.618181818181817</v>
      </c>
    </row>
    <row r="18" spans="2:5" x14ac:dyDescent="0.25">
      <c r="B18" s="2">
        <v>39934</v>
      </c>
      <c r="C18" s="7">
        <v>45.4</v>
      </c>
      <c r="D18" s="7">
        <f t="shared" si="1"/>
        <v>2.2999999999999972</v>
      </c>
      <c r="E18" s="7">
        <f t="shared" si="0"/>
        <v>40.199999999999996</v>
      </c>
    </row>
    <row r="19" spans="2:5" x14ac:dyDescent="0.25">
      <c r="B19" s="2">
        <v>39965</v>
      </c>
      <c r="C19" s="7">
        <v>47</v>
      </c>
      <c r="D19" s="7">
        <f t="shared" si="1"/>
        <v>1.6000000000000014</v>
      </c>
      <c r="E19" s="7">
        <f t="shared" si="0"/>
        <v>40.309090909090905</v>
      </c>
    </row>
    <row r="20" spans="2:5" x14ac:dyDescent="0.25">
      <c r="B20" s="2">
        <v>39995</v>
      </c>
      <c r="C20" s="7">
        <v>50.2</v>
      </c>
      <c r="D20" s="7">
        <f t="shared" si="1"/>
        <v>3.2000000000000028</v>
      </c>
      <c r="E20" s="7">
        <f t="shared" si="0"/>
        <v>41.133333333333333</v>
      </c>
    </row>
    <row r="21" spans="2:5" x14ac:dyDescent="0.25">
      <c r="B21" s="2">
        <v>40026</v>
      </c>
      <c r="C21" s="7">
        <v>49.7</v>
      </c>
      <c r="D21" s="7">
        <f t="shared" si="1"/>
        <v>-0.5</v>
      </c>
      <c r="E21" s="7">
        <f t="shared" si="0"/>
        <v>41.449999999999996</v>
      </c>
    </row>
    <row r="22" spans="2:5" x14ac:dyDescent="0.25">
      <c r="B22" s="2">
        <v>40057</v>
      </c>
      <c r="C22" s="7">
        <v>49.5</v>
      </c>
      <c r="D22" s="7">
        <f t="shared" si="1"/>
        <v>-0.20000000000000284</v>
      </c>
      <c r="E22" s="7">
        <f t="shared" si="0"/>
        <v>42.141666666666666</v>
      </c>
    </row>
    <row r="23" spans="2:5" x14ac:dyDescent="0.25">
      <c r="B23" s="2">
        <v>40087</v>
      </c>
      <c r="C23" s="7">
        <v>53.4</v>
      </c>
      <c r="D23" s="7">
        <f t="shared" si="1"/>
        <v>3.8999999999999986</v>
      </c>
      <c r="E23" s="7">
        <f t="shared" si="0"/>
        <v>43.133333333333333</v>
      </c>
    </row>
    <row r="24" spans="2:5" x14ac:dyDescent="0.25">
      <c r="B24" s="2">
        <v>40118</v>
      </c>
      <c r="C24" s="7">
        <v>54.6</v>
      </c>
      <c r="D24" s="7">
        <f t="shared" si="1"/>
        <v>1.2000000000000028</v>
      </c>
      <c r="E24" s="7">
        <f t="shared" si="0"/>
        <v>44.816666666666663</v>
      </c>
    </row>
    <row r="25" spans="2:5" x14ac:dyDescent="0.25">
      <c r="B25" s="2">
        <v>40148</v>
      </c>
      <c r="C25" s="7">
        <v>54.1</v>
      </c>
      <c r="D25" s="7">
        <f t="shared" si="1"/>
        <v>-0.5</v>
      </c>
      <c r="E25" s="7">
        <f t="shared" si="0"/>
        <v>46.416666666666664</v>
      </c>
    </row>
    <row r="26" spans="2:5" x14ac:dyDescent="0.25">
      <c r="B26" s="2">
        <v>40179</v>
      </c>
      <c r="C26" s="7">
        <v>56.6</v>
      </c>
      <c r="D26" s="7">
        <f t="shared" si="1"/>
        <v>2.5</v>
      </c>
      <c r="E26" s="7">
        <f t="shared" si="0"/>
        <v>48.150000000000006</v>
      </c>
    </row>
    <row r="27" spans="2:5" x14ac:dyDescent="0.25">
      <c r="B27" s="2">
        <v>40210</v>
      </c>
      <c r="C27" s="7">
        <v>56.6</v>
      </c>
      <c r="D27" s="7">
        <f t="shared" si="1"/>
        <v>0</v>
      </c>
      <c r="E27" s="7">
        <f t="shared" si="0"/>
        <v>49.975000000000001</v>
      </c>
    </row>
    <row r="28" spans="2:5" x14ac:dyDescent="0.25">
      <c r="B28" s="2">
        <v>40238</v>
      </c>
      <c r="C28" s="7">
        <v>57.2</v>
      </c>
      <c r="D28" s="7">
        <f t="shared" si="1"/>
        <v>0.60000000000000142</v>
      </c>
      <c r="E28" s="7">
        <f t="shared" si="0"/>
        <v>51.45000000000001</v>
      </c>
    </row>
    <row r="29" spans="2:5" x14ac:dyDescent="0.25">
      <c r="B29" s="2">
        <v>40269</v>
      </c>
      <c r="C29" s="7">
        <v>58</v>
      </c>
      <c r="D29" s="7">
        <f t="shared" si="1"/>
        <v>0.79999999999999716</v>
      </c>
      <c r="E29" s="7">
        <f t="shared" si="0"/>
        <v>52.69166666666667</v>
      </c>
    </row>
    <row r="30" spans="2:5" x14ac:dyDescent="0.25">
      <c r="B30" s="2">
        <v>40299</v>
      </c>
      <c r="C30" s="7">
        <v>58</v>
      </c>
      <c r="D30" s="7">
        <f t="shared" si="1"/>
        <v>0</v>
      </c>
      <c r="E30" s="7">
        <f t="shared" si="0"/>
        <v>53.741666666666674</v>
      </c>
    </row>
    <row r="31" spans="2:5" x14ac:dyDescent="0.25">
      <c r="B31" s="2">
        <v>40330</v>
      </c>
      <c r="C31" s="7">
        <v>57.5</v>
      </c>
      <c r="D31" s="7">
        <f t="shared" si="1"/>
        <v>-0.5</v>
      </c>
      <c r="E31" s="7">
        <f t="shared" si="0"/>
        <v>54.616666666666674</v>
      </c>
    </row>
    <row r="32" spans="2:5" x14ac:dyDescent="0.25">
      <c r="B32" s="2">
        <v>40360</v>
      </c>
      <c r="C32" s="7">
        <v>56.9</v>
      </c>
      <c r="D32" s="7">
        <f t="shared" si="1"/>
        <v>-0.60000000000000142</v>
      </c>
      <c r="E32" s="7">
        <f t="shared" si="0"/>
        <v>55.175000000000004</v>
      </c>
    </row>
    <row r="33" spans="2:5" x14ac:dyDescent="0.25">
      <c r="B33" s="2">
        <v>40391</v>
      </c>
      <c r="C33" s="7">
        <v>53.7</v>
      </c>
      <c r="D33" s="7">
        <f t="shared" si="1"/>
        <v>-3.1999999999999957</v>
      </c>
      <c r="E33" s="7">
        <f t="shared" si="0"/>
        <v>55.508333333333333</v>
      </c>
    </row>
    <row r="34" spans="2:5" x14ac:dyDescent="0.25">
      <c r="B34" s="2">
        <v>40422</v>
      </c>
      <c r="C34" s="7">
        <v>53.4</v>
      </c>
      <c r="D34" s="7">
        <f t="shared" si="1"/>
        <v>-0.30000000000000426</v>
      </c>
      <c r="E34" s="7">
        <f t="shared" ref="E34:E65" si="2">IF(ROW(A34)&lt;13,"",AVERAGEIFS($C$2:$C$5000,$B$2:$B$5000,"&gt;"&amp;EDATE(B34,-12),$B$2:$B$5000,"&lt;="&amp;B34))</f>
        <v>55.833333333333336</v>
      </c>
    </row>
    <row r="35" spans="2:5" x14ac:dyDescent="0.25">
      <c r="B35" s="2">
        <v>40452</v>
      </c>
      <c r="C35" s="7">
        <v>55.4</v>
      </c>
      <c r="D35" s="7">
        <f t="shared" si="1"/>
        <v>2</v>
      </c>
      <c r="E35" s="7">
        <f t="shared" si="2"/>
        <v>56</v>
      </c>
    </row>
    <row r="36" spans="2:5" x14ac:dyDescent="0.25">
      <c r="B36" s="2">
        <v>40483</v>
      </c>
      <c r="C36" s="7">
        <v>57.5</v>
      </c>
      <c r="D36" s="7">
        <f t="shared" si="1"/>
        <v>2.1000000000000014</v>
      </c>
      <c r="E36" s="7">
        <f t="shared" si="2"/>
        <v>56.241666666666667</v>
      </c>
    </row>
    <row r="37" spans="2:5" x14ac:dyDescent="0.25">
      <c r="B37" s="2">
        <v>40513</v>
      </c>
      <c r="C37" s="7">
        <v>58.7</v>
      </c>
      <c r="D37" s="7">
        <f t="shared" si="1"/>
        <v>1.2000000000000028</v>
      </c>
      <c r="E37" s="7">
        <f t="shared" si="2"/>
        <v>56.625</v>
      </c>
    </row>
    <row r="38" spans="2:5" x14ac:dyDescent="0.25">
      <c r="B38" s="2">
        <v>40544</v>
      </c>
      <c r="C38" s="7">
        <v>61.5</v>
      </c>
      <c r="D38" s="7">
        <f t="shared" si="1"/>
        <v>2.7999999999999972</v>
      </c>
      <c r="E38" s="7">
        <f t="shared" si="2"/>
        <v>57.033333333333331</v>
      </c>
    </row>
    <row r="39" spans="2:5" x14ac:dyDescent="0.25">
      <c r="B39" s="2">
        <v>40575</v>
      </c>
      <c r="C39" s="7">
        <v>60.9</v>
      </c>
      <c r="D39" s="7">
        <f t="shared" si="1"/>
        <v>-0.60000000000000142</v>
      </c>
      <c r="E39" s="7">
        <f t="shared" si="2"/>
        <v>57.391666666666659</v>
      </c>
    </row>
    <row r="40" spans="2:5" x14ac:dyDescent="0.25">
      <c r="B40" s="2">
        <v>40603</v>
      </c>
      <c r="C40" s="7">
        <v>56.7</v>
      </c>
      <c r="D40" s="7">
        <f t="shared" si="1"/>
        <v>-4.1999999999999957</v>
      </c>
      <c r="E40" s="7">
        <f t="shared" si="2"/>
        <v>57.349999999999994</v>
      </c>
    </row>
    <row r="41" spans="2:5" x14ac:dyDescent="0.25">
      <c r="B41" s="2">
        <v>40634</v>
      </c>
      <c r="C41" s="7">
        <v>54.4</v>
      </c>
      <c r="D41" s="7">
        <f t="shared" si="1"/>
        <v>-2.3000000000000043</v>
      </c>
      <c r="E41" s="7">
        <f t="shared" si="2"/>
        <v>57.04999999999999</v>
      </c>
    </row>
    <row r="42" spans="2:5" x14ac:dyDescent="0.25">
      <c r="B42" s="2">
        <v>40664</v>
      </c>
      <c r="C42" s="7">
        <v>52</v>
      </c>
      <c r="D42" s="7">
        <f t="shared" si="1"/>
        <v>-2.3999999999999986</v>
      </c>
      <c r="E42" s="7">
        <f t="shared" si="2"/>
        <v>56.550000000000004</v>
      </c>
    </row>
    <row r="43" spans="2:5" x14ac:dyDescent="0.25">
      <c r="B43" s="2">
        <v>40695</v>
      </c>
      <c r="C43" s="7">
        <v>51.4</v>
      </c>
      <c r="D43" s="7">
        <f t="shared" si="1"/>
        <v>-0.60000000000000142</v>
      </c>
      <c r="E43" s="7">
        <f t="shared" si="2"/>
        <v>56.041666666666657</v>
      </c>
    </row>
    <row r="44" spans="2:5" x14ac:dyDescent="0.25">
      <c r="B44" s="2">
        <v>40725</v>
      </c>
      <c r="C44" s="7">
        <v>49.4</v>
      </c>
      <c r="D44" s="7">
        <f t="shared" si="1"/>
        <v>-2</v>
      </c>
      <c r="E44" s="7">
        <f t="shared" si="2"/>
        <v>55.416666666666657</v>
      </c>
    </row>
    <row r="45" spans="2:5" x14ac:dyDescent="0.25">
      <c r="B45" s="2">
        <v>40756</v>
      </c>
      <c r="C45" s="7">
        <v>49.4</v>
      </c>
      <c r="D45" s="7">
        <f t="shared" si="1"/>
        <v>0</v>
      </c>
      <c r="E45" s="7">
        <f t="shared" si="2"/>
        <v>55.05833333333333</v>
      </c>
    </row>
    <row r="46" spans="2:5" x14ac:dyDescent="0.25">
      <c r="B46" s="2">
        <v>40787</v>
      </c>
      <c r="C46" s="7">
        <v>50.8</v>
      </c>
      <c r="D46" s="7">
        <f t="shared" si="1"/>
        <v>1.3999999999999986</v>
      </c>
      <c r="E46" s="7">
        <f t="shared" si="2"/>
        <v>54.841666666666661</v>
      </c>
    </row>
    <row r="47" spans="2:5" x14ac:dyDescent="0.25">
      <c r="B47" s="2">
        <v>40817</v>
      </c>
      <c r="C47" s="7">
        <v>47.8</v>
      </c>
      <c r="D47" s="7">
        <f t="shared" si="1"/>
        <v>-3</v>
      </c>
      <c r="E47" s="7">
        <f t="shared" si="2"/>
        <v>54.208333333333321</v>
      </c>
    </row>
    <row r="48" spans="2:5" x14ac:dyDescent="0.25">
      <c r="B48" s="2">
        <v>40848</v>
      </c>
      <c r="C48" s="7">
        <v>47.7</v>
      </c>
      <c r="D48" s="7">
        <f t="shared" si="1"/>
        <v>-9.9999999999994316E-2</v>
      </c>
      <c r="E48" s="7">
        <f t="shared" si="2"/>
        <v>53.391666666666659</v>
      </c>
    </row>
    <row r="49" spans="2:5" x14ac:dyDescent="0.25">
      <c r="B49" s="2">
        <v>40878</v>
      </c>
      <c r="C49" s="7">
        <v>49.7</v>
      </c>
      <c r="D49" s="7">
        <f t="shared" si="1"/>
        <v>2</v>
      </c>
      <c r="E49" s="7">
        <f t="shared" si="2"/>
        <v>52.641666666666673</v>
      </c>
    </row>
    <row r="50" spans="2:5" x14ac:dyDescent="0.25">
      <c r="B50" s="2">
        <v>40909</v>
      </c>
      <c r="C50" s="7">
        <v>52</v>
      </c>
      <c r="D50" s="7">
        <f t="shared" si="1"/>
        <v>2.2999999999999972</v>
      </c>
      <c r="E50" s="7">
        <f t="shared" si="2"/>
        <v>51.85</v>
      </c>
    </row>
    <row r="51" spans="2:5" x14ac:dyDescent="0.25">
      <c r="B51" s="2">
        <v>40940</v>
      </c>
      <c r="C51" s="7">
        <v>51.5</v>
      </c>
      <c r="D51" s="7">
        <f t="shared" si="1"/>
        <v>-0.5</v>
      </c>
      <c r="E51" s="7">
        <f t="shared" si="2"/>
        <v>51.066666666666663</v>
      </c>
    </row>
    <row r="52" spans="2:5" x14ac:dyDescent="0.25">
      <c r="B52" s="2">
        <v>40969</v>
      </c>
      <c r="C52" s="7">
        <v>51.9</v>
      </c>
      <c r="D52" s="7">
        <f t="shared" si="1"/>
        <v>0.39999999999999858</v>
      </c>
      <c r="E52" s="7">
        <f t="shared" si="2"/>
        <v>50.666666666666664</v>
      </c>
    </row>
    <row r="53" spans="2:5" x14ac:dyDescent="0.25">
      <c r="B53" s="2">
        <v>41000</v>
      </c>
      <c r="C53" s="7">
        <v>50.2</v>
      </c>
      <c r="D53" s="7">
        <f t="shared" si="1"/>
        <v>-1.6999999999999957</v>
      </c>
      <c r="E53" s="7">
        <f t="shared" si="2"/>
        <v>50.31666666666667</v>
      </c>
    </row>
    <row r="54" spans="2:5" x14ac:dyDescent="0.25">
      <c r="B54" s="2">
        <v>41030</v>
      </c>
      <c r="C54" s="7">
        <v>45.9</v>
      </c>
      <c r="D54" s="7">
        <f t="shared" si="1"/>
        <v>-4.3000000000000043</v>
      </c>
      <c r="E54" s="7">
        <f t="shared" si="2"/>
        <v>49.80833333333333</v>
      </c>
    </row>
    <row r="55" spans="2:5" x14ac:dyDescent="0.25">
      <c r="B55" s="2">
        <v>41061</v>
      </c>
      <c r="C55" s="7">
        <v>48.4</v>
      </c>
      <c r="D55" s="7">
        <f t="shared" si="1"/>
        <v>2.5</v>
      </c>
      <c r="E55" s="7">
        <f t="shared" si="2"/>
        <v>49.55833333333333</v>
      </c>
    </row>
    <row r="56" spans="2:5" x14ac:dyDescent="0.25">
      <c r="B56" s="2">
        <v>41091</v>
      </c>
      <c r="C56" s="7">
        <v>45.2</v>
      </c>
      <c r="D56" s="7">
        <f t="shared" si="1"/>
        <v>-3.1999999999999957</v>
      </c>
      <c r="E56" s="7">
        <f t="shared" si="2"/>
        <v>49.208333333333336</v>
      </c>
    </row>
    <row r="57" spans="2:5" x14ac:dyDescent="0.25">
      <c r="B57" s="2">
        <v>41122</v>
      </c>
      <c r="C57" s="7">
        <v>49.5</v>
      </c>
      <c r="D57" s="7">
        <f t="shared" si="1"/>
        <v>4.2999999999999972</v>
      </c>
      <c r="E57" s="7">
        <f t="shared" si="2"/>
        <v>49.216666666666661</v>
      </c>
    </row>
    <row r="58" spans="2:5" x14ac:dyDescent="0.25">
      <c r="B58" s="2">
        <v>41153</v>
      </c>
      <c r="C58" s="7">
        <v>48.1</v>
      </c>
      <c r="D58" s="7">
        <f t="shared" si="1"/>
        <v>-1.3999999999999986</v>
      </c>
      <c r="E58" s="7">
        <f t="shared" si="2"/>
        <v>48.991666666666667</v>
      </c>
    </row>
    <row r="59" spans="2:5" x14ac:dyDescent="0.25">
      <c r="B59" s="2">
        <v>41183</v>
      </c>
      <c r="C59" s="7">
        <v>47.3</v>
      </c>
      <c r="D59" s="7">
        <f t="shared" si="1"/>
        <v>-0.80000000000000426</v>
      </c>
      <c r="E59" s="7">
        <f t="shared" si="2"/>
        <v>48.949999999999989</v>
      </c>
    </row>
    <row r="60" spans="2:5" x14ac:dyDescent="0.25">
      <c r="B60" s="2">
        <v>41214</v>
      </c>
      <c r="C60" s="7">
        <v>49.2</v>
      </c>
      <c r="D60" s="7">
        <f t="shared" si="1"/>
        <v>1.9000000000000057</v>
      </c>
      <c r="E60" s="7">
        <f t="shared" si="2"/>
        <v>49.074999999999996</v>
      </c>
    </row>
    <row r="61" spans="2:5" x14ac:dyDescent="0.25">
      <c r="B61" s="2">
        <v>41244</v>
      </c>
      <c r="C61" s="7">
        <v>51.2</v>
      </c>
      <c r="D61" s="7">
        <f t="shared" si="1"/>
        <v>2</v>
      </c>
      <c r="E61" s="7">
        <f t="shared" si="2"/>
        <v>49.20000000000001</v>
      </c>
    </row>
    <row r="62" spans="2:5" x14ac:dyDescent="0.25">
      <c r="B62" s="2">
        <v>41275</v>
      </c>
      <c r="C62" s="7">
        <v>50.5</v>
      </c>
      <c r="D62" s="7">
        <f t="shared" si="1"/>
        <v>-0.70000000000000284</v>
      </c>
      <c r="E62" s="7">
        <f t="shared" si="2"/>
        <v>49.07500000000001</v>
      </c>
    </row>
    <row r="63" spans="2:5" x14ac:dyDescent="0.25">
      <c r="B63" s="2">
        <v>41306</v>
      </c>
      <c r="C63" s="7">
        <v>47.9</v>
      </c>
      <c r="D63" s="7">
        <f t="shared" si="1"/>
        <v>-2.6000000000000014</v>
      </c>
      <c r="E63" s="7">
        <f t="shared" si="2"/>
        <v>48.775000000000006</v>
      </c>
    </row>
    <row r="64" spans="2:5" x14ac:dyDescent="0.25">
      <c r="B64" s="2">
        <v>41334</v>
      </c>
      <c r="C64" s="7">
        <v>48.6</v>
      </c>
      <c r="D64" s="7">
        <f t="shared" si="1"/>
        <v>0.70000000000000284</v>
      </c>
      <c r="E64" s="7">
        <f t="shared" si="2"/>
        <v>48.5</v>
      </c>
    </row>
    <row r="65" spans="2:5" x14ac:dyDescent="0.25">
      <c r="B65" s="2">
        <v>41365</v>
      </c>
      <c r="C65" s="7">
        <v>50.2</v>
      </c>
      <c r="D65" s="7">
        <f t="shared" si="1"/>
        <v>1.6000000000000014</v>
      </c>
      <c r="E65" s="7">
        <f t="shared" si="2"/>
        <v>48.5</v>
      </c>
    </row>
    <row r="66" spans="2:5" x14ac:dyDescent="0.25">
      <c r="B66" s="2">
        <v>41395</v>
      </c>
      <c r="C66" s="7">
        <v>51.5</v>
      </c>
      <c r="D66" s="7">
        <f t="shared" si="1"/>
        <v>1.2999999999999972</v>
      </c>
      <c r="E66" s="7">
        <f t="shared" ref="E66:E97" si="3">IF(ROW(A66)&lt;13,"",AVERAGEIFS($C$2:$C$5000,$B$2:$B$5000,"&gt;"&amp;EDATE(B66,-12),$B$2:$B$5000,"&lt;="&amp;B66))</f>
        <v>48.966666666666669</v>
      </c>
    </row>
    <row r="67" spans="2:5" x14ac:dyDescent="0.25">
      <c r="B67" s="2">
        <v>41426</v>
      </c>
      <c r="C67" s="7">
        <v>52.5</v>
      </c>
      <c r="D67" s="7">
        <f t="shared" si="1"/>
        <v>1</v>
      </c>
      <c r="E67" s="7">
        <f t="shared" si="3"/>
        <v>49.308333333333337</v>
      </c>
    </row>
    <row r="68" spans="2:5" x14ac:dyDescent="0.25">
      <c r="B68" s="2">
        <v>41456</v>
      </c>
      <c r="C68" s="7">
        <v>54.8</v>
      </c>
      <c r="D68" s="7">
        <f t="shared" ref="D68:D131" si="4">C68-C67</f>
        <v>2.2999999999999972</v>
      </c>
      <c r="E68" s="7">
        <f t="shared" si="3"/>
        <v>50.108333333333327</v>
      </c>
    </row>
    <row r="69" spans="2:5" x14ac:dyDescent="0.25">
      <c r="B69" s="2">
        <v>41487</v>
      </c>
      <c r="C69" s="7">
        <v>57.2</v>
      </c>
      <c r="D69" s="7">
        <f t="shared" si="4"/>
        <v>2.4000000000000057</v>
      </c>
      <c r="E69" s="7">
        <f t="shared" si="3"/>
        <v>50.75</v>
      </c>
    </row>
    <row r="70" spans="2:5" x14ac:dyDescent="0.25">
      <c r="B70" s="2">
        <v>41518</v>
      </c>
      <c r="C70" s="7">
        <v>56.3</v>
      </c>
      <c r="D70" s="7">
        <f t="shared" si="4"/>
        <v>-0.90000000000000568</v>
      </c>
      <c r="E70" s="7">
        <f t="shared" si="3"/>
        <v>51.43333333333333</v>
      </c>
    </row>
    <row r="71" spans="2:5" x14ac:dyDescent="0.25">
      <c r="B71" s="2">
        <v>41548</v>
      </c>
      <c r="C71" s="7">
        <v>56.5</v>
      </c>
      <c r="D71" s="7">
        <f t="shared" si="4"/>
        <v>0.20000000000000284</v>
      </c>
      <c r="E71" s="7">
        <f t="shared" si="3"/>
        <v>52.199999999999996</v>
      </c>
    </row>
    <row r="72" spans="2:5" x14ac:dyDescent="0.25">
      <c r="B72" s="2">
        <v>41579</v>
      </c>
      <c r="C72" s="7">
        <v>58.1</v>
      </c>
      <c r="D72" s="7">
        <f t="shared" si="4"/>
        <v>1.6000000000000014</v>
      </c>
      <c r="E72" s="7">
        <f t="shared" si="3"/>
        <v>52.941666666666663</v>
      </c>
    </row>
    <row r="73" spans="2:5" x14ac:dyDescent="0.25">
      <c r="B73" s="2">
        <v>41609</v>
      </c>
      <c r="C73" s="7">
        <v>57.2</v>
      </c>
      <c r="D73" s="7">
        <f t="shared" si="4"/>
        <v>-0.89999999999999858</v>
      </c>
      <c r="E73" s="7">
        <f t="shared" si="3"/>
        <v>53.44166666666667</v>
      </c>
    </row>
    <row r="74" spans="2:5" x14ac:dyDescent="0.25">
      <c r="B74" s="2">
        <v>41640</v>
      </c>
      <c r="C74" s="7">
        <v>56.7</v>
      </c>
      <c r="D74" s="7">
        <f t="shared" si="4"/>
        <v>-0.5</v>
      </c>
      <c r="E74" s="7">
        <f t="shared" si="3"/>
        <v>53.958333333333343</v>
      </c>
    </row>
    <row r="75" spans="2:5" x14ac:dyDescent="0.25">
      <c r="B75" s="2">
        <v>41671</v>
      </c>
      <c r="C75" s="7">
        <v>56.2</v>
      </c>
      <c r="D75" s="7">
        <f t="shared" si="4"/>
        <v>-0.5</v>
      </c>
      <c r="E75" s="7">
        <f t="shared" si="3"/>
        <v>54.650000000000013</v>
      </c>
    </row>
    <row r="76" spans="2:5" x14ac:dyDescent="0.25">
      <c r="B76" s="2">
        <v>41699</v>
      </c>
      <c r="C76" s="7">
        <v>55.8</v>
      </c>
      <c r="D76" s="7">
        <f t="shared" si="4"/>
        <v>-0.40000000000000568</v>
      </c>
      <c r="E76" s="7">
        <f t="shared" si="3"/>
        <v>55.25</v>
      </c>
    </row>
    <row r="77" spans="2:5" x14ac:dyDescent="0.25">
      <c r="B77" s="2">
        <v>41730</v>
      </c>
      <c r="C77" s="7">
        <v>57.3</v>
      </c>
      <c r="D77" s="7">
        <f t="shared" si="4"/>
        <v>1.5</v>
      </c>
      <c r="E77" s="7">
        <f t="shared" si="3"/>
        <v>55.841666666666661</v>
      </c>
    </row>
    <row r="78" spans="2:5" x14ac:dyDescent="0.25">
      <c r="B78" s="2">
        <v>41760</v>
      </c>
      <c r="C78" s="7">
        <v>57</v>
      </c>
      <c r="D78" s="7">
        <f t="shared" si="4"/>
        <v>-0.29999999999999716</v>
      </c>
      <c r="E78" s="7">
        <f t="shared" si="3"/>
        <v>56.29999999999999</v>
      </c>
    </row>
    <row r="79" spans="2:5" x14ac:dyDescent="0.25">
      <c r="B79" s="2">
        <v>41791</v>
      </c>
      <c r="C79" s="7">
        <v>57.5</v>
      </c>
      <c r="D79" s="7">
        <f t="shared" si="4"/>
        <v>0.5</v>
      </c>
      <c r="E79" s="7">
        <f t="shared" si="3"/>
        <v>56.716666666666669</v>
      </c>
    </row>
    <row r="80" spans="2:5" x14ac:dyDescent="0.25">
      <c r="B80" s="2">
        <v>41821</v>
      </c>
      <c r="C80" s="7">
        <v>55.1</v>
      </c>
      <c r="D80" s="7">
        <f t="shared" si="4"/>
        <v>-2.3999999999999986</v>
      </c>
      <c r="E80" s="7">
        <f t="shared" si="3"/>
        <v>56.741666666666667</v>
      </c>
    </row>
    <row r="81" spans="2:5" x14ac:dyDescent="0.25">
      <c r="B81" s="2">
        <v>41852</v>
      </c>
      <c r="C81" s="7">
        <v>53.3</v>
      </c>
      <c r="D81" s="7">
        <f t="shared" si="4"/>
        <v>-1.8000000000000043</v>
      </c>
      <c r="E81" s="7">
        <f t="shared" si="3"/>
        <v>56.416666666666664</v>
      </c>
    </row>
    <row r="82" spans="2:5" x14ac:dyDescent="0.25">
      <c r="B82" s="2">
        <v>41883</v>
      </c>
      <c r="C82" s="7">
        <v>51.6</v>
      </c>
      <c r="D82" s="7">
        <f t="shared" si="4"/>
        <v>-1.6999999999999957</v>
      </c>
      <c r="E82" s="7">
        <f t="shared" si="3"/>
        <v>56.024999999999999</v>
      </c>
    </row>
    <row r="83" spans="2:5" x14ac:dyDescent="0.25">
      <c r="B83" s="2">
        <v>41913</v>
      </c>
      <c r="C83" s="7">
        <v>52.6</v>
      </c>
      <c r="D83" s="7">
        <f t="shared" si="4"/>
        <v>1</v>
      </c>
      <c r="E83" s="7">
        <f t="shared" si="3"/>
        <v>55.70000000000001</v>
      </c>
    </row>
    <row r="84" spans="2:5" x14ac:dyDescent="0.25">
      <c r="B84" s="2">
        <v>41944</v>
      </c>
      <c r="C84" s="7">
        <v>53.2</v>
      </c>
      <c r="D84" s="7">
        <f t="shared" si="4"/>
        <v>0.60000000000000142</v>
      </c>
      <c r="E84" s="7">
        <f t="shared" si="3"/>
        <v>55.291666666666679</v>
      </c>
    </row>
    <row r="85" spans="2:5" x14ac:dyDescent="0.25">
      <c r="B85" s="2">
        <v>41974</v>
      </c>
      <c r="C85" s="7">
        <v>52.3</v>
      </c>
      <c r="D85" s="7">
        <f t="shared" si="4"/>
        <v>-0.90000000000000568</v>
      </c>
      <c r="E85" s="7">
        <f t="shared" si="3"/>
        <v>54.883333333333333</v>
      </c>
    </row>
    <row r="86" spans="2:5" x14ac:dyDescent="0.25">
      <c r="B86" s="2">
        <v>42005</v>
      </c>
      <c r="C86" s="7">
        <v>52.4</v>
      </c>
      <c r="D86" s="7">
        <f t="shared" si="4"/>
        <v>0.10000000000000142</v>
      </c>
      <c r="E86" s="7">
        <f t="shared" si="3"/>
        <v>54.525000000000006</v>
      </c>
    </row>
    <row r="87" spans="2:5" x14ac:dyDescent="0.25">
      <c r="B87" s="2">
        <v>42036</v>
      </c>
      <c r="C87" s="7">
        <v>54.1</v>
      </c>
      <c r="D87" s="7">
        <f t="shared" si="4"/>
        <v>1.7000000000000028</v>
      </c>
      <c r="E87" s="7">
        <f t="shared" si="3"/>
        <v>54.35</v>
      </c>
    </row>
    <row r="88" spans="2:5" x14ac:dyDescent="0.25">
      <c r="B88" s="2">
        <v>42064</v>
      </c>
      <c r="C88" s="7">
        <v>54</v>
      </c>
      <c r="D88" s="7">
        <f t="shared" si="4"/>
        <v>-0.10000000000000142</v>
      </c>
      <c r="E88" s="7">
        <f t="shared" si="3"/>
        <v>54.20000000000001</v>
      </c>
    </row>
    <row r="89" spans="2:5" x14ac:dyDescent="0.25">
      <c r="B89" s="2">
        <v>42095</v>
      </c>
      <c r="C89" s="7">
        <v>52.3</v>
      </c>
      <c r="D89" s="7">
        <f t="shared" si="4"/>
        <v>-1.7000000000000028</v>
      </c>
      <c r="E89" s="7">
        <f t="shared" si="3"/>
        <v>53.783333333333331</v>
      </c>
    </row>
    <row r="90" spans="2:5" x14ac:dyDescent="0.25">
      <c r="B90" s="2">
        <v>42125</v>
      </c>
      <c r="C90" s="7">
        <v>52.2</v>
      </c>
      <c r="D90" s="7">
        <f t="shared" si="4"/>
        <v>-9.9999999999994316E-2</v>
      </c>
      <c r="E90" s="7">
        <f t="shared" si="3"/>
        <v>53.383333333333326</v>
      </c>
    </row>
    <row r="91" spans="2:5" x14ac:dyDescent="0.25">
      <c r="B91" s="2">
        <v>42156</v>
      </c>
      <c r="C91" s="7">
        <v>51.9</v>
      </c>
      <c r="D91" s="7">
        <f t="shared" si="4"/>
        <v>-0.30000000000000426</v>
      </c>
      <c r="E91" s="7">
        <f t="shared" si="3"/>
        <v>52.916666666666664</v>
      </c>
    </row>
    <row r="92" spans="2:5" x14ac:dyDescent="0.25">
      <c r="B92" s="2">
        <v>42186</v>
      </c>
      <c r="C92" s="7">
        <v>52.6</v>
      </c>
      <c r="D92" s="7">
        <f t="shared" si="4"/>
        <v>0.70000000000000284</v>
      </c>
      <c r="E92" s="7">
        <f t="shared" si="3"/>
        <v>52.708333333333336</v>
      </c>
    </row>
    <row r="93" spans="2:5" x14ac:dyDescent="0.25">
      <c r="B93" s="2">
        <v>42217</v>
      </c>
      <c r="C93" s="7">
        <v>51.6</v>
      </c>
      <c r="D93" s="7">
        <f t="shared" si="4"/>
        <v>-1</v>
      </c>
      <c r="E93" s="7">
        <f t="shared" si="3"/>
        <v>52.56666666666667</v>
      </c>
    </row>
    <row r="94" spans="2:5" x14ac:dyDescent="0.25">
      <c r="B94" s="2">
        <v>42248</v>
      </c>
      <c r="C94" s="7">
        <v>51.7</v>
      </c>
      <c r="D94" s="7">
        <f t="shared" si="4"/>
        <v>0.10000000000000142</v>
      </c>
      <c r="E94" s="7">
        <f t="shared" si="3"/>
        <v>52.57500000000001</v>
      </c>
    </row>
    <row r="95" spans="2:5" x14ac:dyDescent="0.25">
      <c r="B95" s="2">
        <v>42278</v>
      </c>
      <c r="C95" s="7">
        <v>54.3</v>
      </c>
      <c r="D95" s="7">
        <f t="shared" si="4"/>
        <v>2.5999999999999943</v>
      </c>
      <c r="E95" s="7">
        <f t="shared" si="3"/>
        <v>52.716666666666669</v>
      </c>
    </row>
    <row r="96" spans="2:5" x14ac:dyDescent="0.25">
      <c r="B96" s="2">
        <v>42309</v>
      </c>
      <c r="C96" s="7">
        <v>52.3</v>
      </c>
      <c r="D96" s="7">
        <f t="shared" si="4"/>
        <v>-2</v>
      </c>
      <c r="E96" s="7">
        <f t="shared" si="3"/>
        <v>52.641666666666659</v>
      </c>
    </row>
    <row r="97" spans="2:5" x14ac:dyDescent="0.25">
      <c r="B97" s="2">
        <v>42339</v>
      </c>
      <c r="C97" s="7">
        <v>51.1</v>
      </c>
      <c r="D97" s="7">
        <f t="shared" si="4"/>
        <v>-1.1999999999999957</v>
      </c>
      <c r="E97" s="7">
        <f t="shared" si="3"/>
        <v>52.541666666666664</v>
      </c>
    </row>
    <row r="98" spans="2:5" x14ac:dyDescent="0.25">
      <c r="B98" s="2">
        <v>42370</v>
      </c>
      <c r="C98" s="7">
        <v>52.2</v>
      </c>
      <c r="D98" s="7">
        <f t="shared" si="4"/>
        <v>1.1000000000000014</v>
      </c>
      <c r="E98" s="7">
        <f t="shared" ref="E98:E129" si="5">IF(ROW(A98)&lt;13,"",AVERAGEIFS($C$2:$C$5000,$B$2:$B$5000,"&gt;"&amp;EDATE(B98,-12),$B$2:$B$5000,"&lt;="&amp;B98))</f>
        <v>52.525000000000006</v>
      </c>
    </row>
    <row r="99" spans="2:5" x14ac:dyDescent="0.25">
      <c r="B99" s="2">
        <v>42401</v>
      </c>
      <c r="C99" s="7">
        <v>50.8</v>
      </c>
      <c r="D99" s="7">
        <f t="shared" si="4"/>
        <v>-1.4000000000000057</v>
      </c>
      <c r="E99" s="7">
        <f t="shared" si="5"/>
        <v>52.25</v>
      </c>
    </row>
    <row r="100" spans="2:5" x14ac:dyDescent="0.25">
      <c r="B100" s="2">
        <v>42430</v>
      </c>
      <c r="C100" s="7">
        <v>51.2</v>
      </c>
      <c r="D100" s="7">
        <f t="shared" si="4"/>
        <v>0.40000000000000568</v>
      </c>
      <c r="E100" s="7">
        <f t="shared" si="5"/>
        <v>52.016666666666673</v>
      </c>
    </row>
    <row r="101" spans="2:5" x14ac:dyDescent="0.25">
      <c r="B101" s="2">
        <v>42461</v>
      </c>
      <c r="C101" s="7">
        <v>50</v>
      </c>
      <c r="D101" s="7">
        <f t="shared" si="4"/>
        <v>-1.2000000000000028</v>
      </c>
      <c r="E101" s="7">
        <f t="shared" si="5"/>
        <v>51.82500000000001</v>
      </c>
    </row>
    <row r="102" spans="2:5" x14ac:dyDescent="0.25">
      <c r="B102" s="2">
        <v>42491</v>
      </c>
      <c r="C102" s="7">
        <v>50.6</v>
      </c>
      <c r="D102" s="7">
        <f t="shared" si="4"/>
        <v>0.60000000000000142</v>
      </c>
      <c r="E102" s="7">
        <f t="shared" si="5"/>
        <v>51.69166666666667</v>
      </c>
    </row>
    <row r="103" spans="2:5" x14ac:dyDescent="0.25">
      <c r="B103" s="2">
        <v>42522</v>
      </c>
      <c r="C103" s="7">
        <v>53</v>
      </c>
      <c r="D103" s="7">
        <f t="shared" si="4"/>
        <v>2.3999999999999986</v>
      </c>
      <c r="E103" s="7">
        <f t="shared" si="5"/>
        <v>51.783333333333331</v>
      </c>
    </row>
    <row r="104" spans="2:5" x14ac:dyDescent="0.25">
      <c r="B104" s="2">
        <v>42552</v>
      </c>
      <c r="C104" s="7">
        <v>48.6</v>
      </c>
      <c r="D104" s="7">
        <f t="shared" si="4"/>
        <v>-4.3999999999999986</v>
      </c>
      <c r="E104" s="7">
        <f t="shared" si="5"/>
        <v>51.45000000000001</v>
      </c>
    </row>
    <row r="105" spans="2:5" x14ac:dyDescent="0.25">
      <c r="B105" s="2">
        <v>42583</v>
      </c>
      <c r="C105" s="7">
        <v>53.3</v>
      </c>
      <c r="D105" s="7">
        <f t="shared" si="4"/>
        <v>4.6999999999999957</v>
      </c>
      <c r="E105" s="7">
        <f t="shared" si="5"/>
        <v>51.591666666666669</v>
      </c>
    </row>
    <row r="106" spans="2:5" x14ac:dyDescent="0.25">
      <c r="B106" s="2">
        <v>42614</v>
      </c>
      <c r="C106" s="7">
        <v>55.2</v>
      </c>
      <c r="D106" s="7">
        <f t="shared" si="4"/>
        <v>1.9000000000000057</v>
      </c>
      <c r="E106" s="7">
        <f t="shared" si="5"/>
        <v>51.883333333333333</v>
      </c>
    </row>
    <row r="107" spans="2:5" x14ac:dyDescent="0.25">
      <c r="B107" s="2">
        <v>42644</v>
      </c>
      <c r="C107" s="7">
        <v>54.1</v>
      </c>
      <c r="D107" s="7">
        <f t="shared" si="4"/>
        <v>-1.1000000000000014</v>
      </c>
      <c r="E107" s="7">
        <f t="shared" si="5"/>
        <v>51.866666666666674</v>
      </c>
    </row>
    <row r="108" spans="2:5" x14ac:dyDescent="0.25">
      <c r="B108" s="2">
        <v>42675</v>
      </c>
      <c r="C108" s="7">
        <v>53.2</v>
      </c>
      <c r="D108" s="7">
        <f t="shared" si="4"/>
        <v>-0.89999999999999858</v>
      </c>
      <c r="E108" s="7">
        <f t="shared" si="5"/>
        <v>51.941666666666684</v>
      </c>
    </row>
    <row r="109" spans="2:5" x14ac:dyDescent="0.25">
      <c r="B109" s="2">
        <v>42705</v>
      </c>
      <c r="C109" s="7">
        <v>55.5</v>
      </c>
      <c r="D109" s="7">
        <f t="shared" si="4"/>
        <v>2.2999999999999972</v>
      </c>
      <c r="E109" s="7">
        <f t="shared" si="5"/>
        <v>52.308333333333337</v>
      </c>
    </row>
    <row r="110" spans="2:5" x14ac:dyDescent="0.25">
      <c r="B110" s="2">
        <v>42736</v>
      </c>
      <c r="C110" s="7">
        <v>55.3</v>
      </c>
      <c r="D110" s="7">
        <f t="shared" si="4"/>
        <v>-0.20000000000000284</v>
      </c>
      <c r="E110" s="7">
        <f t="shared" si="5"/>
        <v>52.566666666666663</v>
      </c>
    </row>
    <row r="111" spans="2:5" x14ac:dyDescent="0.25">
      <c r="B111" s="2">
        <v>42767</v>
      </c>
      <c r="C111" s="7">
        <v>54.9</v>
      </c>
      <c r="D111" s="7">
        <f t="shared" si="4"/>
        <v>-0.39999999999999858</v>
      </c>
      <c r="E111" s="7">
        <f t="shared" si="5"/>
        <v>52.908333333333331</v>
      </c>
    </row>
    <row r="112" spans="2:5" x14ac:dyDescent="0.25">
      <c r="B112" s="2">
        <v>42795</v>
      </c>
      <c r="C112" s="7">
        <v>54.1</v>
      </c>
      <c r="D112" s="7">
        <f t="shared" si="4"/>
        <v>-0.79999999999999716</v>
      </c>
      <c r="E112" s="7">
        <f t="shared" si="5"/>
        <v>53.15</v>
      </c>
    </row>
    <row r="113" spans="2:5" x14ac:dyDescent="0.25">
      <c r="B113" s="2">
        <v>42826</v>
      </c>
      <c r="C113" s="7">
        <v>57.7</v>
      </c>
      <c r="D113" s="7">
        <f t="shared" si="4"/>
        <v>3.6000000000000014</v>
      </c>
      <c r="E113" s="7">
        <f t="shared" si="5"/>
        <v>53.791666666666679</v>
      </c>
    </row>
    <row r="114" spans="2:5" x14ac:dyDescent="0.25">
      <c r="B114" s="2">
        <v>42856</v>
      </c>
      <c r="C114" s="7">
        <v>56.5</v>
      </c>
      <c r="D114" s="7">
        <f t="shared" si="4"/>
        <v>-1.2000000000000028</v>
      </c>
      <c r="E114" s="7">
        <f t="shared" si="5"/>
        <v>54.283333333333331</v>
      </c>
    </row>
    <row r="115" spans="2:5" x14ac:dyDescent="0.25">
      <c r="B115" s="2">
        <v>42887</v>
      </c>
      <c r="C115" s="7">
        <v>54.2</v>
      </c>
      <c r="D115" s="7">
        <f t="shared" si="4"/>
        <v>-2.2999999999999972</v>
      </c>
      <c r="E115" s="7">
        <f t="shared" si="5"/>
        <v>54.383333333333347</v>
      </c>
    </row>
    <row r="116" spans="2:5" x14ac:dyDescent="0.25">
      <c r="B116" s="2">
        <v>42917</v>
      </c>
      <c r="C116" s="7">
        <v>55.5</v>
      </c>
      <c r="D116" s="7">
        <f t="shared" si="4"/>
        <v>1.2999999999999972</v>
      </c>
      <c r="E116" s="7">
        <f t="shared" si="5"/>
        <v>54.958333333333336</v>
      </c>
    </row>
    <row r="117" spans="2:5" x14ac:dyDescent="0.25">
      <c r="B117" s="2">
        <v>42948</v>
      </c>
      <c r="C117" s="7">
        <v>57</v>
      </c>
      <c r="D117" s="7">
        <f t="shared" si="4"/>
        <v>1.5</v>
      </c>
      <c r="E117" s="7">
        <f t="shared" si="5"/>
        <v>55.266666666666673</v>
      </c>
    </row>
    <row r="118" spans="2:5" x14ac:dyDescent="0.25">
      <c r="B118" s="2">
        <v>42979</v>
      </c>
      <c r="C118" s="7">
        <v>55.5</v>
      </c>
      <c r="D118" s="7">
        <f t="shared" si="4"/>
        <v>-1.5</v>
      </c>
      <c r="E118" s="7">
        <f t="shared" si="5"/>
        <v>55.291666666666664</v>
      </c>
    </row>
    <row r="119" spans="2:5" x14ac:dyDescent="0.25">
      <c r="B119" s="2">
        <v>43009</v>
      </c>
      <c r="C119" s="7">
        <v>56.6</v>
      </c>
      <c r="D119" s="7">
        <f t="shared" si="4"/>
        <v>1.1000000000000014</v>
      </c>
      <c r="E119" s="7">
        <f t="shared" si="5"/>
        <v>55.5</v>
      </c>
    </row>
    <row r="120" spans="2:5" x14ac:dyDescent="0.25">
      <c r="B120" s="2">
        <v>43040</v>
      </c>
      <c r="C120" s="7">
        <v>58.2</v>
      </c>
      <c r="D120" s="7">
        <f t="shared" si="4"/>
        <v>1.6000000000000014</v>
      </c>
      <c r="E120" s="7">
        <f t="shared" si="5"/>
        <v>55.916666666666679</v>
      </c>
    </row>
    <row r="121" spans="2:5" x14ac:dyDescent="0.25">
      <c r="B121" s="2">
        <v>43070</v>
      </c>
      <c r="C121" s="7">
        <v>55.7</v>
      </c>
      <c r="D121" s="7">
        <f t="shared" si="4"/>
        <v>-2.5</v>
      </c>
      <c r="E121" s="7">
        <f t="shared" si="5"/>
        <v>55.933333333333337</v>
      </c>
    </row>
    <row r="122" spans="2:5" x14ac:dyDescent="0.25">
      <c r="B122" s="2">
        <v>43101</v>
      </c>
      <c r="C122" s="7">
        <v>55.2</v>
      </c>
      <c r="D122" s="7">
        <f t="shared" si="4"/>
        <v>-0.5</v>
      </c>
      <c r="E122" s="7">
        <f t="shared" si="5"/>
        <v>55.925000000000011</v>
      </c>
    </row>
    <row r="123" spans="2:5" x14ac:dyDescent="0.25">
      <c r="B123" s="2">
        <v>43132</v>
      </c>
      <c r="C123" s="7">
        <v>55.3</v>
      </c>
      <c r="D123" s="7">
        <f t="shared" si="4"/>
        <v>9.9999999999994316E-2</v>
      </c>
      <c r="E123" s="7">
        <f t="shared" si="5"/>
        <v>55.958333333333336</v>
      </c>
    </row>
    <row r="124" spans="2:5" x14ac:dyDescent="0.25">
      <c r="B124" s="2">
        <v>43160</v>
      </c>
      <c r="C124" s="7">
        <v>54.8</v>
      </c>
      <c r="D124" s="7">
        <f t="shared" si="4"/>
        <v>-0.5</v>
      </c>
      <c r="E124" s="7">
        <f t="shared" si="5"/>
        <v>56.016666666666659</v>
      </c>
    </row>
    <row r="125" spans="2:5" x14ac:dyDescent="0.25">
      <c r="B125" s="2">
        <v>43191</v>
      </c>
      <c r="C125" s="7">
        <v>53.8</v>
      </c>
      <c r="D125" s="7">
        <f t="shared" si="4"/>
        <v>-1</v>
      </c>
      <c r="E125" s="7">
        <f t="shared" si="5"/>
        <v>55.691666666666656</v>
      </c>
    </row>
    <row r="126" spans="2:5" x14ac:dyDescent="0.25">
      <c r="B126" s="2">
        <v>43221</v>
      </c>
      <c r="C126" s="7">
        <v>54.3</v>
      </c>
      <c r="D126" s="7">
        <f t="shared" si="4"/>
        <v>0.5</v>
      </c>
      <c r="E126" s="7">
        <f t="shared" si="5"/>
        <v>55.508333333333326</v>
      </c>
    </row>
    <row r="127" spans="2:5" x14ac:dyDescent="0.25">
      <c r="B127" s="2">
        <v>43252</v>
      </c>
      <c r="C127" s="7">
        <v>54</v>
      </c>
      <c r="D127" s="7">
        <f t="shared" si="4"/>
        <v>-0.29999999999999716</v>
      </c>
      <c r="E127" s="7">
        <f t="shared" si="5"/>
        <v>55.491666666666667</v>
      </c>
    </row>
    <row r="128" spans="2:5" x14ac:dyDescent="0.25">
      <c r="B128" s="2">
        <v>43282</v>
      </c>
      <c r="C128" s="7">
        <v>53.9</v>
      </c>
      <c r="D128" s="7">
        <f t="shared" si="4"/>
        <v>-0.10000000000000142</v>
      </c>
      <c r="E128" s="7">
        <f t="shared" si="5"/>
        <v>55.358333333333327</v>
      </c>
    </row>
    <row r="129" spans="2:5" x14ac:dyDescent="0.25">
      <c r="B129" s="2">
        <v>43313</v>
      </c>
      <c r="C129" s="7">
        <v>52.9</v>
      </c>
      <c r="D129" s="7">
        <f t="shared" si="4"/>
        <v>-1</v>
      </c>
      <c r="E129" s="7">
        <f t="shared" si="5"/>
        <v>55.016666666666673</v>
      </c>
    </row>
    <row r="130" spans="2:5" x14ac:dyDescent="0.25">
      <c r="B130" s="2">
        <v>43344</v>
      </c>
      <c r="C130" s="7">
        <v>53.7</v>
      </c>
      <c r="D130" s="7">
        <f t="shared" si="4"/>
        <v>0.80000000000000426</v>
      </c>
      <c r="E130" s="7">
        <f t="shared" ref="E130:E145" si="6">IF(ROW(A130)&lt;13,"",AVERAGEIFS($C$2:$C$5000,$B$2:$B$5000,"&gt;"&amp;EDATE(B130,-12),$B$2:$B$5000,"&lt;="&amp;B130))</f>
        <v>54.866666666666674</v>
      </c>
    </row>
    <row r="131" spans="2:5" x14ac:dyDescent="0.25">
      <c r="B131" s="2">
        <v>43374</v>
      </c>
      <c r="C131" s="7">
        <v>51.1</v>
      </c>
      <c r="D131" s="7">
        <f t="shared" si="4"/>
        <v>-2.6000000000000014</v>
      </c>
      <c r="E131" s="7">
        <f t="shared" si="6"/>
        <v>54.408333333333339</v>
      </c>
    </row>
    <row r="132" spans="2:5" x14ac:dyDescent="0.25">
      <c r="B132" s="2">
        <v>43405</v>
      </c>
      <c r="C132" s="7">
        <v>53.3</v>
      </c>
      <c r="D132" s="7">
        <f t="shared" ref="D132:D145" si="7">C132-C131</f>
        <v>2.1999999999999957</v>
      </c>
      <c r="E132" s="7">
        <f t="shared" si="6"/>
        <v>54</v>
      </c>
    </row>
    <row r="133" spans="2:5" x14ac:dyDescent="0.25">
      <c r="B133" s="2">
        <v>43435</v>
      </c>
      <c r="C133" s="7">
        <v>54.3</v>
      </c>
      <c r="D133" s="7">
        <f t="shared" si="7"/>
        <v>1</v>
      </c>
      <c r="E133" s="7">
        <f t="shared" si="6"/>
        <v>53.883333333333326</v>
      </c>
    </row>
    <row r="134" spans="2:5" x14ac:dyDescent="0.25">
      <c r="B134" s="2">
        <v>43466</v>
      </c>
      <c r="C134" s="7">
        <v>52.8</v>
      </c>
      <c r="D134" s="7">
        <f t="shared" si="7"/>
        <v>-1.5</v>
      </c>
      <c r="E134" s="7">
        <f t="shared" si="6"/>
        <v>53.683333333333316</v>
      </c>
    </row>
    <row r="135" spans="2:5" x14ac:dyDescent="0.25">
      <c r="B135" s="2">
        <v>43497</v>
      </c>
      <c r="C135" s="7">
        <v>52.1</v>
      </c>
      <c r="D135" s="7">
        <f t="shared" si="7"/>
        <v>-0.69999999999999574</v>
      </c>
      <c r="E135" s="7">
        <f t="shared" si="6"/>
        <v>53.416666666666657</v>
      </c>
    </row>
    <row r="136" spans="2:5" x14ac:dyDescent="0.25">
      <c r="B136" s="2">
        <v>43525</v>
      </c>
      <c r="C136" s="7">
        <v>55.1</v>
      </c>
      <c r="D136" s="7">
        <f t="shared" si="7"/>
        <v>3</v>
      </c>
      <c r="E136" s="7">
        <f t="shared" si="6"/>
        <v>53.44166666666667</v>
      </c>
    </row>
    <row r="137" spans="2:5" x14ac:dyDescent="0.25">
      <c r="B137" s="2">
        <v>43556</v>
      </c>
      <c r="C137" s="7">
        <v>53.1</v>
      </c>
      <c r="D137" s="7">
        <f t="shared" si="7"/>
        <v>-2</v>
      </c>
      <c r="E137" s="7">
        <f t="shared" si="6"/>
        <v>53.383333333333347</v>
      </c>
    </row>
    <row r="138" spans="2:5" x14ac:dyDescent="0.25">
      <c r="B138" s="2">
        <v>43586</v>
      </c>
      <c r="C138" s="7">
        <v>49.4</v>
      </c>
      <c r="D138" s="7">
        <f t="shared" si="7"/>
        <v>-3.7000000000000028</v>
      </c>
      <c r="E138" s="7">
        <f t="shared" si="6"/>
        <v>52.975000000000001</v>
      </c>
    </row>
    <row r="139" spans="2:5" x14ac:dyDescent="0.25">
      <c r="B139" s="2">
        <v>43617</v>
      </c>
      <c r="C139" s="7">
        <v>48</v>
      </c>
      <c r="D139" s="7">
        <f t="shared" si="7"/>
        <v>-1.3999999999999986</v>
      </c>
      <c r="E139" s="7">
        <f t="shared" si="6"/>
        <v>52.475000000000001</v>
      </c>
    </row>
    <row r="140" spans="2:5" x14ac:dyDescent="0.25">
      <c r="B140" s="2">
        <v>43647</v>
      </c>
      <c r="C140" s="7">
        <v>48</v>
      </c>
      <c r="D140" s="7">
        <f t="shared" si="7"/>
        <v>0</v>
      </c>
      <c r="E140" s="7">
        <f t="shared" si="6"/>
        <v>51.983333333333341</v>
      </c>
    </row>
    <row r="141" spans="2:5" x14ac:dyDescent="0.25">
      <c r="B141" s="2">
        <v>43678</v>
      </c>
      <c r="C141" s="7">
        <v>47.4</v>
      </c>
      <c r="D141" s="7">
        <f t="shared" si="7"/>
        <v>-0.60000000000000142</v>
      </c>
      <c r="E141" s="7">
        <f t="shared" si="6"/>
        <v>51.525000000000006</v>
      </c>
    </row>
    <row r="142" spans="2:5" x14ac:dyDescent="0.25">
      <c r="B142" s="2">
        <v>43709</v>
      </c>
      <c r="C142" s="7">
        <v>48.3</v>
      </c>
      <c r="D142" s="7">
        <f t="shared" si="7"/>
        <v>0.89999999999999858</v>
      </c>
      <c r="E142" s="7">
        <f t="shared" si="6"/>
        <v>51.074999999999996</v>
      </c>
    </row>
    <row r="143" spans="2:5" x14ac:dyDescent="0.25">
      <c r="B143" s="2">
        <v>43739</v>
      </c>
      <c r="C143" s="7">
        <v>49.6</v>
      </c>
      <c r="D143" s="7">
        <f t="shared" si="7"/>
        <v>1.3000000000000043</v>
      </c>
      <c r="E143" s="7">
        <f t="shared" si="6"/>
        <v>50.949999999999996</v>
      </c>
    </row>
    <row r="144" spans="2:5" x14ac:dyDescent="0.25">
      <c r="B144" s="2">
        <v>43770</v>
      </c>
      <c r="C144" s="7">
        <v>48.9</v>
      </c>
      <c r="D144" s="7">
        <f t="shared" si="7"/>
        <v>-0.70000000000000284</v>
      </c>
      <c r="E144" s="7">
        <f t="shared" si="6"/>
        <v>50.583333333333321</v>
      </c>
    </row>
    <row r="145" spans="2:5" x14ac:dyDescent="0.25">
      <c r="B145" s="2">
        <v>43800</v>
      </c>
      <c r="C145" s="7">
        <v>47.4</v>
      </c>
      <c r="D145" s="7">
        <f t="shared" si="7"/>
        <v>-1.5</v>
      </c>
      <c r="E145" s="7">
        <f t="shared" si="6"/>
        <v>50.008333333333333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CA276-B634-44CA-B972-33BC685464F7}">
  <sheetPr codeName="Sheet51"/>
  <dimension ref="A1:G92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41061</v>
      </c>
      <c r="C2" s="7">
        <v>54</v>
      </c>
      <c r="E2" s="7" t="str">
        <f t="shared" ref="E2:E33" si="0">IF(ROW(A2)&lt;13,"",AVERAGEIFS($C$2:$C$5000,$B$2:$B$5000,"&gt;"&amp;EDATE(B2,-12),$B$2:$B$5000,"&lt;="&amp;B2))</f>
        <v/>
      </c>
      <c r="F2" s="13">
        <f>INDEX(UnitedStates[% Change],ROWS(UnitedStates[% Change]),1)</f>
        <v>-0.10000000000000142</v>
      </c>
      <c r="G2" s="44">
        <f>INDEX(UnitedStates[12 Mth Rolling Avg.],ROWS(UnitedStates[12 Mth Rolling Avg.]),1)</f>
        <v>51.85</v>
      </c>
    </row>
    <row r="3" spans="1:7" x14ac:dyDescent="0.25">
      <c r="A3" t="s">
        <v>51</v>
      </c>
      <c r="B3" s="2">
        <v>41091</v>
      </c>
      <c r="C3" s="7">
        <v>52.5</v>
      </c>
      <c r="D3" s="7">
        <f>C3-C2</f>
        <v>-1.5</v>
      </c>
      <c r="E3" s="7" t="str">
        <f t="shared" si="0"/>
        <v/>
      </c>
    </row>
    <row r="4" spans="1:7" x14ac:dyDescent="0.25">
      <c r="A4" t="s">
        <v>51</v>
      </c>
      <c r="B4" s="2">
        <v>41122</v>
      </c>
      <c r="C4" s="7">
        <v>51.4</v>
      </c>
      <c r="D4" s="7">
        <f t="shared" ref="D4:D67" si="1">C4-C3</f>
        <v>-1.1000000000000014</v>
      </c>
      <c r="E4" s="7" t="str">
        <f t="shared" si="0"/>
        <v/>
      </c>
    </row>
    <row r="5" spans="1:7" x14ac:dyDescent="0.25">
      <c r="A5" t="s">
        <v>51</v>
      </c>
      <c r="B5" s="2">
        <v>41153</v>
      </c>
      <c r="C5" s="7">
        <v>51.5</v>
      </c>
      <c r="D5" s="7">
        <f t="shared" si="1"/>
        <v>0.10000000000000142</v>
      </c>
      <c r="E5" s="7" t="str">
        <f t="shared" si="0"/>
        <v/>
      </c>
    </row>
    <row r="6" spans="1:7" x14ac:dyDescent="0.25">
      <c r="A6" t="s">
        <v>51</v>
      </c>
      <c r="B6" s="2">
        <v>41183</v>
      </c>
      <c r="C6" s="7">
        <v>51.1</v>
      </c>
      <c r="D6" s="7">
        <f t="shared" si="1"/>
        <v>-0.39999999999999858</v>
      </c>
      <c r="E6" s="7" t="str">
        <f t="shared" si="0"/>
        <v/>
      </c>
    </row>
    <row r="7" spans="1:7" x14ac:dyDescent="0.25">
      <c r="A7" t="s">
        <v>51</v>
      </c>
      <c r="B7" s="2">
        <v>41214</v>
      </c>
      <c r="C7" s="7">
        <v>51</v>
      </c>
      <c r="D7" s="7">
        <f t="shared" si="1"/>
        <v>-0.10000000000000142</v>
      </c>
      <c r="E7" s="7" t="str">
        <f t="shared" si="0"/>
        <v/>
      </c>
    </row>
    <row r="8" spans="1:7" x14ac:dyDescent="0.25">
      <c r="A8" t="s">
        <v>51</v>
      </c>
      <c r="B8" s="2">
        <v>44184</v>
      </c>
      <c r="C8" s="7">
        <v>52.5</v>
      </c>
      <c r="D8" s="7">
        <f t="shared" si="1"/>
        <v>1.5</v>
      </c>
      <c r="E8" s="7" t="str">
        <f t="shared" si="0"/>
        <v/>
      </c>
    </row>
    <row r="9" spans="1:7" x14ac:dyDescent="0.25">
      <c r="B9" s="2">
        <v>41275</v>
      </c>
      <c r="C9" s="7">
        <v>54</v>
      </c>
      <c r="D9" s="7">
        <f t="shared" si="1"/>
        <v>1.5</v>
      </c>
      <c r="E9" s="7" t="str">
        <f t="shared" si="0"/>
        <v/>
      </c>
    </row>
    <row r="10" spans="1:7" x14ac:dyDescent="0.25">
      <c r="B10" s="2">
        <v>41306</v>
      </c>
      <c r="C10" s="7">
        <v>55.8</v>
      </c>
      <c r="D10" s="7">
        <f t="shared" si="1"/>
        <v>1.7999999999999972</v>
      </c>
      <c r="E10" s="7" t="str">
        <f t="shared" si="0"/>
        <v/>
      </c>
    </row>
    <row r="11" spans="1:7" x14ac:dyDescent="0.25">
      <c r="B11" s="2">
        <v>41334</v>
      </c>
      <c r="C11" s="7">
        <v>54.3</v>
      </c>
      <c r="D11" s="7">
        <f t="shared" si="1"/>
        <v>-1.5</v>
      </c>
      <c r="E11" s="7" t="str">
        <f t="shared" si="0"/>
        <v/>
      </c>
    </row>
    <row r="12" spans="1:7" x14ac:dyDescent="0.25">
      <c r="B12" s="2">
        <v>41365</v>
      </c>
      <c r="C12" s="7">
        <v>54.6</v>
      </c>
      <c r="D12" s="7">
        <f t="shared" si="1"/>
        <v>0.30000000000000426</v>
      </c>
      <c r="E12" s="7" t="str">
        <f t="shared" si="0"/>
        <v/>
      </c>
    </row>
    <row r="13" spans="1:7" x14ac:dyDescent="0.25">
      <c r="B13" s="2">
        <v>41395</v>
      </c>
      <c r="C13" s="7">
        <v>52.1</v>
      </c>
      <c r="D13" s="7">
        <f t="shared" si="1"/>
        <v>-2.5</v>
      </c>
      <c r="E13" s="7">
        <f t="shared" si="0"/>
        <v>52.936363636363645</v>
      </c>
    </row>
    <row r="14" spans="1:7" x14ac:dyDescent="0.25">
      <c r="B14" s="2">
        <v>41426</v>
      </c>
      <c r="C14" s="7">
        <v>52.3</v>
      </c>
      <c r="D14" s="7">
        <f t="shared" si="1"/>
        <v>0.19999999999999574</v>
      </c>
      <c r="E14" s="7">
        <f t="shared" si="0"/>
        <v>52.781818181818181</v>
      </c>
    </row>
    <row r="15" spans="1:7" x14ac:dyDescent="0.25">
      <c r="B15" s="2">
        <v>41456</v>
      </c>
      <c r="C15" s="7">
        <v>53.7</v>
      </c>
      <c r="D15" s="7">
        <f t="shared" si="1"/>
        <v>1.4000000000000057</v>
      </c>
      <c r="E15" s="7">
        <f t="shared" si="0"/>
        <v>52.890909090909098</v>
      </c>
    </row>
    <row r="16" spans="1:7" x14ac:dyDescent="0.25">
      <c r="B16" s="2">
        <v>41487</v>
      </c>
      <c r="C16" s="7">
        <v>53.1</v>
      </c>
      <c r="D16" s="7">
        <f t="shared" si="1"/>
        <v>-0.60000000000000142</v>
      </c>
      <c r="E16" s="7">
        <f t="shared" si="0"/>
        <v>53.045454545454554</v>
      </c>
    </row>
    <row r="17" spans="2:5" x14ac:dyDescent="0.25">
      <c r="B17" s="2">
        <v>41518</v>
      </c>
      <c r="C17" s="7">
        <v>52.8</v>
      </c>
      <c r="D17" s="7">
        <f t="shared" si="1"/>
        <v>-0.30000000000000426</v>
      </c>
      <c r="E17" s="7">
        <f t="shared" si="0"/>
        <v>53.163636363636357</v>
      </c>
    </row>
    <row r="18" spans="2:5" x14ac:dyDescent="0.25">
      <c r="B18" s="2">
        <v>41548</v>
      </c>
      <c r="C18" s="7">
        <v>51.8</v>
      </c>
      <c r="D18" s="7">
        <f t="shared" si="1"/>
        <v>-1</v>
      </c>
      <c r="E18" s="7">
        <f t="shared" si="0"/>
        <v>53.227272727272727</v>
      </c>
    </row>
    <row r="19" spans="2:5" x14ac:dyDescent="0.25">
      <c r="B19" s="2">
        <v>41579</v>
      </c>
      <c r="C19" s="7">
        <v>54.7</v>
      </c>
      <c r="D19" s="7">
        <f t="shared" si="1"/>
        <v>2.9000000000000057</v>
      </c>
      <c r="E19" s="7">
        <f t="shared" si="0"/>
        <v>53.56363636363637</v>
      </c>
    </row>
    <row r="20" spans="2:5" x14ac:dyDescent="0.25">
      <c r="B20" s="2">
        <v>41609</v>
      </c>
      <c r="C20" s="7">
        <v>55</v>
      </c>
      <c r="D20" s="7">
        <f t="shared" si="1"/>
        <v>0.29999999999999716</v>
      </c>
      <c r="E20" s="7">
        <f t="shared" si="0"/>
        <v>53.683333333333337</v>
      </c>
    </row>
    <row r="21" spans="2:5" x14ac:dyDescent="0.25">
      <c r="B21" s="2">
        <v>41640</v>
      </c>
      <c r="C21" s="7">
        <v>53.7</v>
      </c>
      <c r="D21" s="7">
        <f t="shared" si="1"/>
        <v>-1.2999999999999972</v>
      </c>
      <c r="E21" s="7">
        <f t="shared" si="0"/>
        <v>53.658333333333339</v>
      </c>
    </row>
    <row r="22" spans="2:5" x14ac:dyDescent="0.25">
      <c r="B22" s="2">
        <v>41671</v>
      </c>
      <c r="C22" s="7">
        <v>57.1</v>
      </c>
      <c r="D22" s="7">
        <f t="shared" si="1"/>
        <v>3.3999999999999986</v>
      </c>
      <c r="E22" s="7">
        <f t="shared" si="0"/>
        <v>53.76666666666668</v>
      </c>
    </row>
    <row r="23" spans="2:5" x14ac:dyDescent="0.25">
      <c r="B23" s="2">
        <v>41699</v>
      </c>
      <c r="C23" s="7">
        <v>55.5</v>
      </c>
      <c r="D23" s="7">
        <f t="shared" si="1"/>
        <v>-1.6000000000000014</v>
      </c>
      <c r="E23" s="7">
        <f t="shared" si="0"/>
        <v>53.866666666666674</v>
      </c>
    </row>
    <row r="24" spans="2:5" x14ac:dyDescent="0.25">
      <c r="B24" s="2">
        <v>41730</v>
      </c>
      <c r="C24" s="7">
        <v>55.4</v>
      </c>
      <c r="D24" s="7">
        <f t="shared" si="1"/>
        <v>-0.10000000000000142</v>
      </c>
      <c r="E24" s="7">
        <f t="shared" si="0"/>
        <v>53.93333333333333</v>
      </c>
    </row>
    <row r="25" spans="2:5" x14ac:dyDescent="0.25">
      <c r="B25" s="2">
        <v>41760</v>
      </c>
      <c r="C25" s="7">
        <v>56.4</v>
      </c>
      <c r="D25" s="7">
        <f t="shared" si="1"/>
        <v>1</v>
      </c>
      <c r="E25" s="7">
        <f t="shared" si="0"/>
        <v>54.291666666666664</v>
      </c>
    </row>
    <row r="26" spans="2:5" x14ac:dyDescent="0.25">
      <c r="B26" s="2">
        <v>41791</v>
      </c>
      <c r="C26" s="7">
        <v>57.3</v>
      </c>
      <c r="D26" s="7">
        <f t="shared" si="1"/>
        <v>0.89999999999999858</v>
      </c>
      <c r="E26" s="7">
        <f t="shared" si="0"/>
        <v>54.708333333333336</v>
      </c>
    </row>
    <row r="27" spans="2:5" x14ac:dyDescent="0.25">
      <c r="B27" s="2">
        <v>41821</v>
      </c>
      <c r="C27" s="7">
        <v>55.8</v>
      </c>
      <c r="D27" s="7">
        <f t="shared" si="1"/>
        <v>-1.5</v>
      </c>
      <c r="E27" s="7">
        <f t="shared" si="0"/>
        <v>54.883333333333326</v>
      </c>
    </row>
    <row r="28" spans="2:5" x14ac:dyDescent="0.25">
      <c r="B28" s="2">
        <v>41852</v>
      </c>
      <c r="C28" s="7">
        <v>57.9</v>
      </c>
      <c r="D28" s="7">
        <f t="shared" si="1"/>
        <v>2.1000000000000014</v>
      </c>
      <c r="E28" s="7">
        <f t="shared" si="0"/>
        <v>55.283333333333324</v>
      </c>
    </row>
    <row r="29" spans="2:5" x14ac:dyDescent="0.25">
      <c r="B29" s="2">
        <v>41883</v>
      </c>
      <c r="C29" s="7">
        <v>57.5</v>
      </c>
      <c r="D29" s="7">
        <f t="shared" si="1"/>
        <v>-0.39999999999999858</v>
      </c>
      <c r="E29" s="7">
        <f t="shared" si="0"/>
        <v>55.67499999999999</v>
      </c>
    </row>
    <row r="30" spans="2:5" x14ac:dyDescent="0.25">
      <c r="B30" s="2">
        <v>41913</v>
      </c>
      <c r="C30" s="7">
        <v>55.9</v>
      </c>
      <c r="D30" s="7">
        <f t="shared" si="1"/>
        <v>-1.6000000000000014</v>
      </c>
      <c r="E30" s="7">
        <f t="shared" si="0"/>
        <v>56.016666666666659</v>
      </c>
    </row>
    <row r="31" spans="2:5" x14ac:dyDescent="0.25">
      <c r="B31" s="2">
        <v>41944</v>
      </c>
      <c r="C31" s="7">
        <v>54.8</v>
      </c>
      <c r="D31" s="7">
        <f t="shared" si="1"/>
        <v>-1.1000000000000014</v>
      </c>
      <c r="E31" s="7">
        <f t="shared" si="0"/>
        <v>56.024999999999984</v>
      </c>
    </row>
    <row r="32" spans="2:5" x14ac:dyDescent="0.25">
      <c r="B32" s="2">
        <v>41974</v>
      </c>
      <c r="C32" s="7">
        <v>53.9</v>
      </c>
      <c r="D32" s="7">
        <f t="shared" si="1"/>
        <v>-0.89999999999999858</v>
      </c>
      <c r="E32" s="7">
        <f t="shared" si="0"/>
        <v>55.93333333333333</v>
      </c>
    </row>
    <row r="33" spans="2:5" x14ac:dyDescent="0.25">
      <c r="B33" s="2">
        <v>42005</v>
      </c>
      <c r="C33" s="7">
        <v>53.9</v>
      </c>
      <c r="D33" s="7">
        <f t="shared" si="1"/>
        <v>0</v>
      </c>
      <c r="E33" s="7">
        <f t="shared" si="0"/>
        <v>55.949999999999989</v>
      </c>
    </row>
    <row r="34" spans="2:5" x14ac:dyDescent="0.25">
      <c r="B34" s="2">
        <v>42036</v>
      </c>
      <c r="C34" s="7">
        <v>55.1</v>
      </c>
      <c r="D34" s="7">
        <f t="shared" si="1"/>
        <v>1.2000000000000028</v>
      </c>
      <c r="E34" s="7">
        <f t="shared" ref="E34:E65" si="2">IF(ROW(A34)&lt;13,"",AVERAGEIFS($C$2:$C$5000,$B$2:$B$5000,"&gt;"&amp;EDATE(B34,-12),$B$2:$B$5000,"&lt;="&amp;B34))</f>
        <v>55.783333333333331</v>
      </c>
    </row>
    <row r="35" spans="2:5" x14ac:dyDescent="0.25">
      <c r="B35" s="2">
        <v>42064</v>
      </c>
      <c r="C35" s="7">
        <v>55.7</v>
      </c>
      <c r="D35" s="7">
        <f t="shared" si="1"/>
        <v>0.60000000000000142</v>
      </c>
      <c r="E35" s="7">
        <f t="shared" si="2"/>
        <v>55.800000000000004</v>
      </c>
    </row>
    <row r="36" spans="2:5" x14ac:dyDescent="0.25">
      <c r="B36" s="2">
        <v>42095</v>
      </c>
      <c r="C36" s="7">
        <v>54.1</v>
      </c>
      <c r="D36" s="7">
        <f t="shared" si="1"/>
        <v>-1.6000000000000014</v>
      </c>
      <c r="E36" s="7">
        <f t="shared" si="2"/>
        <v>55.691666666666663</v>
      </c>
    </row>
    <row r="37" spans="2:5" x14ac:dyDescent="0.25">
      <c r="B37" s="2">
        <v>42125</v>
      </c>
      <c r="C37" s="7">
        <v>54</v>
      </c>
      <c r="D37" s="7">
        <f t="shared" si="1"/>
        <v>-0.10000000000000142</v>
      </c>
      <c r="E37" s="7">
        <f t="shared" si="2"/>
        <v>55.491666666666667</v>
      </c>
    </row>
    <row r="38" spans="2:5" x14ac:dyDescent="0.25">
      <c r="B38" s="2">
        <v>42156</v>
      </c>
      <c r="C38" s="7">
        <v>53.6</v>
      </c>
      <c r="D38" s="7">
        <f t="shared" si="1"/>
        <v>-0.39999999999999858</v>
      </c>
      <c r="E38" s="7">
        <f t="shared" si="2"/>
        <v>55.18333333333333</v>
      </c>
    </row>
    <row r="39" spans="2:5" x14ac:dyDescent="0.25">
      <c r="B39" s="2">
        <v>42186</v>
      </c>
      <c r="C39" s="7">
        <v>53.8</v>
      </c>
      <c r="D39" s="7">
        <f t="shared" si="1"/>
        <v>0.19999999999999574</v>
      </c>
      <c r="E39" s="7">
        <f t="shared" si="2"/>
        <v>55.016666666666659</v>
      </c>
    </row>
    <row r="40" spans="2:5" x14ac:dyDescent="0.25">
      <c r="B40" s="2">
        <v>42217</v>
      </c>
      <c r="C40" s="7">
        <v>53</v>
      </c>
      <c r="D40" s="7">
        <f t="shared" si="1"/>
        <v>-0.79999999999999716</v>
      </c>
      <c r="E40" s="7">
        <f t="shared" si="2"/>
        <v>54.608333333333327</v>
      </c>
    </row>
    <row r="41" spans="2:5" x14ac:dyDescent="0.25">
      <c r="B41" s="2">
        <v>42248</v>
      </c>
      <c r="C41" s="7">
        <v>53.1</v>
      </c>
      <c r="D41" s="7">
        <f t="shared" si="1"/>
        <v>0.10000000000000142</v>
      </c>
      <c r="E41" s="7">
        <f t="shared" si="2"/>
        <v>54.241666666666674</v>
      </c>
    </row>
    <row r="42" spans="2:5" x14ac:dyDescent="0.25">
      <c r="B42" s="2">
        <v>42278</v>
      </c>
      <c r="C42" s="7">
        <v>54.1</v>
      </c>
      <c r="D42" s="7">
        <f t="shared" si="1"/>
        <v>1</v>
      </c>
      <c r="E42" s="7">
        <f t="shared" si="2"/>
        <v>54.091666666666676</v>
      </c>
    </row>
    <row r="43" spans="2:5" x14ac:dyDescent="0.25">
      <c r="B43" s="2">
        <v>42309</v>
      </c>
      <c r="C43" s="7">
        <v>52.8</v>
      </c>
      <c r="D43" s="7">
        <f t="shared" si="1"/>
        <v>-1.3000000000000043</v>
      </c>
      <c r="E43" s="7">
        <f t="shared" si="2"/>
        <v>53.925000000000004</v>
      </c>
    </row>
    <row r="44" spans="2:5" x14ac:dyDescent="0.25">
      <c r="B44" s="2">
        <v>42339</v>
      </c>
      <c r="C44" s="7">
        <v>51.2</v>
      </c>
      <c r="D44" s="7">
        <f t="shared" si="1"/>
        <v>-1.5999999999999943</v>
      </c>
      <c r="E44" s="7">
        <f t="shared" si="2"/>
        <v>53.699999999999996</v>
      </c>
    </row>
    <row r="45" spans="2:5" x14ac:dyDescent="0.25">
      <c r="B45" s="2">
        <v>42370</v>
      </c>
      <c r="C45" s="7">
        <v>52.4</v>
      </c>
      <c r="D45" s="7">
        <f t="shared" si="1"/>
        <v>1.1999999999999957</v>
      </c>
      <c r="E45" s="7">
        <f t="shared" si="2"/>
        <v>53.57500000000001</v>
      </c>
    </row>
    <row r="46" spans="2:5" x14ac:dyDescent="0.25">
      <c r="B46" s="2">
        <v>42401</v>
      </c>
      <c r="C46" s="7">
        <v>51.3</v>
      </c>
      <c r="D46" s="7">
        <f t="shared" si="1"/>
        <v>-1.1000000000000014</v>
      </c>
      <c r="E46" s="7">
        <f t="shared" si="2"/>
        <v>53.258333333333333</v>
      </c>
    </row>
    <row r="47" spans="2:5" x14ac:dyDescent="0.25">
      <c r="B47" s="2">
        <v>42430</v>
      </c>
      <c r="C47" s="7">
        <v>51.5</v>
      </c>
      <c r="D47" s="7">
        <f t="shared" si="1"/>
        <v>0.20000000000000284</v>
      </c>
      <c r="E47" s="7">
        <f t="shared" si="2"/>
        <v>52.908333333333331</v>
      </c>
    </row>
    <row r="48" spans="2:5" x14ac:dyDescent="0.25">
      <c r="B48" s="2">
        <v>42461</v>
      </c>
      <c r="C48" s="7">
        <v>50.8</v>
      </c>
      <c r="D48" s="7">
        <f t="shared" si="1"/>
        <v>-0.70000000000000284</v>
      </c>
      <c r="E48" s="7">
        <f t="shared" si="2"/>
        <v>52.633333333333326</v>
      </c>
    </row>
    <row r="49" spans="2:5" x14ac:dyDescent="0.25">
      <c r="B49" s="2">
        <v>42491</v>
      </c>
      <c r="C49" s="7">
        <v>50.7</v>
      </c>
      <c r="D49" s="7">
        <f t="shared" si="1"/>
        <v>-9.9999999999994316E-2</v>
      </c>
      <c r="E49" s="7">
        <f t="shared" si="2"/>
        <v>52.358333333333327</v>
      </c>
    </row>
    <row r="50" spans="2:5" x14ac:dyDescent="0.25">
      <c r="B50" s="2">
        <v>42522</v>
      </c>
      <c r="C50" s="7">
        <v>51.3</v>
      </c>
      <c r="D50" s="7">
        <f t="shared" si="1"/>
        <v>0.59999999999999432</v>
      </c>
      <c r="E50" s="7">
        <f t="shared" si="2"/>
        <v>52.166666666666664</v>
      </c>
    </row>
    <row r="51" spans="2:5" x14ac:dyDescent="0.25">
      <c r="B51" s="2">
        <v>42552</v>
      </c>
      <c r="C51" s="7">
        <v>52.9</v>
      </c>
      <c r="D51" s="7">
        <f t="shared" si="1"/>
        <v>1.6000000000000014</v>
      </c>
      <c r="E51" s="7">
        <f t="shared" si="2"/>
        <v>52.091666666666661</v>
      </c>
    </row>
    <row r="52" spans="2:5" x14ac:dyDescent="0.25">
      <c r="B52" s="2">
        <v>42583</v>
      </c>
      <c r="C52" s="7">
        <v>52</v>
      </c>
      <c r="D52" s="7">
        <f t="shared" si="1"/>
        <v>-0.89999999999999858</v>
      </c>
      <c r="E52" s="7">
        <f t="shared" si="2"/>
        <v>52.008333333333326</v>
      </c>
    </row>
    <row r="53" spans="2:5" x14ac:dyDescent="0.25">
      <c r="B53" s="2">
        <v>42614</v>
      </c>
      <c r="C53" s="7">
        <v>51.5</v>
      </c>
      <c r="D53" s="7">
        <f t="shared" si="1"/>
        <v>-0.5</v>
      </c>
      <c r="E53" s="7">
        <f t="shared" si="2"/>
        <v>51.875</v>
      </c>
    </row>
    <row r="54" spans="2:5" x14ac:dyDescent="0.25">
      <c r="B54" s="2">
        <v>42644</v>
      </c>
      <c r="C54" s="7">
        <v>53.4</v>
      </c>
      <c r="D54" s="7">
        <f t="shared" si="1"/>
        <v>1.8999999999999986</v>
      </c>
      <c r="E54" s="7">
        <f t="shared" si="2"/>
        <v>51.816666666666663</v>
      </c>
    </row>
    <row r="55" spans="2:5" x14ac:dyDescent="0.25">
      <c r="B55" s="2">
        <v>42675</v>
      </c>
      <c r="C55" s="7">
        <v>54.1</v>
      </c>
      <c r="D55" s="7">
        <f t="shared" si="1"/>
        <v>0.70000000000000284</v>
      </c>
      <c r="E55" s="7">
        <f t="shared" si="2"/>
        <v>51.92499999999999</v>
      </c>
    </row>
    <row r="56" spans="2:5" x14ac:dyDescent="0.25">
      <c r="B56" s="2">
        <v>42705</v>
      </c>
      <c r="C56" s="7">
        <v>54.3</v>
      </c>
      <c r="D56" s="7">
        <f t="shared" si="1"/>
        <v>0.19999999999999574</v>
      </c>
      <c r="E56" s="7">
        <f t="shared" si="2"/>
        <v>52.18333333333333</v>
      </c>
    </row>
    <row r="57" spans="2:5" x14ac:dyDescent="0.25">
      <c r="B57" s="2">
        <v>42736</v>
      </c>
      <c r="C57" s="7">
        <v>55</v>
      </c>
      <c r="D57" s="7">
        <f t="shared" si="1"/>
        <v>0.70000000000000284</v>
      </c>
      <c r="E57" s="7">
        <f t="shared" si="2"/>
        <v>52.4</v>
      </c>
    </row>
    <row r="58" spans="2:5" x14ac:dyDescent="0.25">
      <c r="B58" s="2">
        <v>42767</v>
      </c>
      <c r="C58" s="7">
        <v>54.2</v>
      </c>
      <c r="D58" s="7">
        <f t="shared" si="1"/>
        <v>-0.79999999999999716</v>
      </c>
      <c r="E58" s="7">
        <f t="shared" si="2"/>
        <v>52.641666666666673</v>
      </c>
    </row>
    <row r="59" spans="2:5" x14ac:dyDescent="0.25">
      <c r="B59" s="2">
        <v>42795</v>
      </c>
      <c r="C59" s="7">
        <v>53.3</v>
      </c>
      <c r="D59" s="7">
        <f t="shared" si="1"/>
        <v>-0.90000000000000568</v>
      </c>
      <c r="E59" s="7">
        <f t="shared" si="2"/>
        <v>52.791666666666664</v>
      </c>
    </row>
    <row r="60" spans="2:5" x14ac:dyDescent="0.25">
      <c r="B60" s="2">
        <v>42826</v>
      </c>
      <c r="C60" s="7">
        <v>52.8</v>
      </c>
      <c r="D60" s="7">
        <f t="shared" si="1"/>
        <v>-0.5</v>
      </c>
      <c r="E60" s="7">
        <f t="shared" si="2"/>
        <v>52.958333333333321</v>
      </c>
    </row>
    <row r="61" spans="2:5" x14ac:dyDescent="0.25">
      <c r="B61" s="2">
        <v>42856</v>
      </c>
      <c r="C61" s="7">
        <v>52.7</v>
      </c>
      <c r="D61" s="7">
        <f t="shared" si="1"/>
        <v>-9.9999999999994316E-2</v>
      </c>
      <c r="E61" s="7">
        <f t="shared" si="2"/>
        <v>53.125</v>
      </c>
    </row>
    <row r="62" spans="2:5" x14ac:dyDescent="0.25">
      <c r="B62" s="2">
        <v>42887</v>
      </c>
      <c r="C62" s="7">
        <v>52</v>
      </c>
      <c r="D62" s="7">
        <f t="shared" si="1"/>
        <v>-0.70000000000000284</v>
      </c>
      <c r="E62" s="7">
        <f t="shared" si="2"/>
        <v>53.183333333333337</v>
      </c>
    </row>
    <row r="63" spans="2:5" x14ac:dyDescent="0.25">
      <c r="B63" s="2">
        <v>42917</v>
      </c>
      <c r="C63" s="7">
        <v>53.3</v>
      </c>
      <c r="D63" s="7">
        <f t="shared" si="1"/>
        <v>1.2999999999999972</v>
      </c>
      <c r="E63" s="7">
        <f t="shared" si="2"/>
        <v>53.216666666666669</v>
      </c>
    </row>
    <row r="64" spans="2:5" x14ac:dyDescent="0.25">
      <c r="B64" s="2">
        <v>42948</v>
      </c>
      <c r="C64" s="7">
        <v>52.8</v>
      </c>
      <c r="D64" s="7">
        <f t="shared" si="1"/>
        <v>-0.5</v>
      </c>
      <c r="E64" s="7">
        <f t="shared" si="2"/>
        <v>53.283333333333324</v>
      </c>
    </row>
    <row r="65" spans="2:5" x14ac:dyDescent="0.25">
      <c r="B65" s="2">
        <v>42979</v>
      </c>
      <c r="C65" s="7">
        <v>53.1</v>
      </c>
      <c r="D65" s="7">
        <f t="shared" si="1"/>
        <v>0.30000000000000426</v>
      </c>
      <c r="E65" s="7">
        <f t="shared" si="2"/>
        <v>53.416666666666664</v>
      </c>
    </row>
    <row r="66" spans="2:5" x14ac:dyDescent="0.25">
      <c r="B66" s="2">
        <v>43009</v>
      </c>
      <c r="C66" s="7">
        <v>54.6</v>
      </c>
      <c r="D66" s="7">
        <f t="shared" si="1"/>
        <v>1.5</v>
      </c>
      <c r="E66" s="7">
        <f t="shared" ref="E66:E92" si="3">IF(ROW(A66)&lt;13,"",AVERAGEIFS($C$2:$C$5000,$B$2:$B$5000,"&gt;"&amp;EDATE(B66,-12),$B$2:$B$5000,"&lt;="&amp;B66))</f>
        <v>53.516666666666673</v>
      </c>
    </row>
    <row r="67" spans="2:5" x14ac:dyDescent="0.25">
      <c r="B67" s="2">
        <v>43040</v>
      </c>
      <c r="C67" s="7">
        <v>53.9</v>
      </c>
      <c r="D67" s="7">
        <f t="shared" si="1"/>
        <v>-0.70000000000000284</v>
      </c>
      <c r="E67" s="7">
        <f t="shared" si="3"/>
        <v>53.5</v>
      </c>
    </row>
    <row r="68" spans="2:5" x14ac:dyDescent="0.25">
      <c r="B68" s="2">
        <v>43070</v>
      </c>
      <c r="C68" s="7">
        <v>55.1</v>
      </c>
      <c r="D68" s="7">
        <f t="shared" ref="D68:D92" si="4">C68-C67</f>
        <v>1.2000000000000028</v>
      </c>
      <c r="E68" s="7">
        <f t="shared" si="3"/>
        <v>53.56666666666667</v>
      </c>
    </row>
    <row r="69" spans="2:5" x14ac:dyDescent="0.25">
      <c r="B69" s="2">
        <v>43101</v>
      </c>
      <c r="C69" s="7">
        <v>55.5</v>
      </c>
      <c r="D69" s="7">
        <f t="shared" si="4"/>
        <v>0.39999999999999858</v>
      </c>
      <c r="E69" s="7">
        <f t="shared" si="3"/>
        <v>53.608333333333341</v>
      </c>
    </row>
    <row r="70" spans="2:5" x14ac:dyDescent="0.25">
      <c r="B70" s="2">
        <v>43132</v>
      </c>
      <c r="C70" s="7">
        <v>55.3</v>
      </c>
      <c r="D70" s="7">
        <f t="shared" si="4"/>
        <v>-0.20000000000000284</v>
      </c>
      <c r="E70" s="7">
        <f t="shared" si="3"/>
        <v>53.699999999999996</v>
      </c>
    </row>
    <row r="71" spans="2:5" x14ac:dyDescent="0.25">
      <c r="B71" s="2">
        <v>43160</v>
      </c>
      <c r="C71" s="7">
        <v>55.6</v>
      </c>
      <c r="D71" s="7">
        <f t="shared" si="4"/>
        <v>0.30000000000000426</v>
      </c>
      <c r="E71" s="7">
        <f t="shared" si="3"/>
        <v>53.891666666666673</v>
      </c>
    </row>
    <row r="72" spans="2:5" x14ac:dyDescent="0.25">
      <c r="B72" s="2">
        <v>43191</v>
      </c>
      <c r="C72" s="7">
        <v>56.5</v>
      </c>
      <c r="D72" s="7">
        <f t="shared" si="4"/>
        <v>0.89999999999999858</v>
      </c>
      <c r="E72" s="7">
        <f t="shared" si="3"/>
        <v>54.20000000000001</v>
      </c>
    </row>
    <row r="73" spans="2:5" x14ac:dyDescent="0.25">
      <c r="B73" s="2">
        <v>43221</v>
      </c>
      <c r="C73" s="7">
        <v>56.4</v>
      </c>
      <c r="D73" s="7">
        <f t="shared" si="4"/>
        <v>-0.10000000000000142</v>
      </c>
      <c r="E73" s="7">
        <f t="shared" si="3"/>
        <v>54.508333333333333</v>
      </c>
    </row>
    <row r="74" spans="2:5" x14ac:dyDescent="0.25">
      <c r="B74" s="2">
        <v>43252</v>
      </c>
      <c r="C74" s="7">
        <v>55.4</v>
      </c>
      <c r="D74" s="7">
        <f t="shared" si="4"/>
        <v>-1</v>
      </c>
      <c r="E74" s="7">
        <f t="shared" si="3"/>
        <v>54.791666666666664</v>
      </c>
    </row>
    <row r="75" spans="2:5" x14ac:dyDescent="0.25">
      <c r="B75" s="2">
        <v>43282</v>
      </c>
      <c r="C75" s="7">
        <v>55.3</v>
      </c>
      <c r="D75" s="7">
        <f t="shared" si="4"/>
        <v>-0.10000000000000142</v>
      </c>
      <c r="E75" s="7">
        <f t="shared" si="3"/>
        <v>54.958333333333336</v>
      </c>
    </row>
    <row r="76" spans="2:5" x14ac:dyDescent="0.25">
      <c r="B76" s="2">
        <v>43313</v>
      </c>
      <c r="C76" s="7">
        <v>54.7</v>
      </c>
      <c r="D76" s="7">
        <f t="shared" si="4"/>
        <v>-0.59999999999999432</v>
      </c>
      <c r="E76" s="7">
        <f t="shared" si="3"/>
        <v>55.116666666666667</v>
      </c>
    </row>
    <row r="77" spans="2:5" x14ac:dyDescent="0.25">
      <c r="B77" s="2">
        <v>43344</v>
      </c>
      <c r="C77" s="7">
        <v>55.6</v>
      </c>
      <c r="D77" s="7">
        <f t="shared" si="4"/>
        <v>0.89999999999999858</v>
      </c>
      <c r="E77" s="7">
        <f t="shared" si="3"/>
        <v>55.324999999999996</v>
      </c>
    </row>
    <row r="78" spans="2:5" x14ac:dyDescent="0.25">
      <c r="B78" s="2">
        <v>43374</v>
      </c>
      <c r="C78" s="7">
        <v>55.7</v>
      </c>
      <c r="D78" s="7">
        <f t="shared" si="4"/>
        <v>0.10000000000000142</v>
      </c>
      <c r="E78" s="7">
        <f t="shared" si="3"/>
        <v>55.416666666666679</v>
      </c>
    </row>
    <row r="79" spans="2:5" x14ac:dyDescent="0.25">
      <c r="B79" s="2">
        <v>43405</v>
      </c>
      <c r="C79" s="7">
        <v>55.3</v>
      </c>
      <c r="D79" s="7">
        <f t="shared" si="4"/>
        <v>-0.40000000000000568</v>
      </c>
      <c r="E79" s="7">
        <f t="shared" si="3"/>
        <v>55.533333333333331</v>
      </c>
    </row>
    <row r="80" spans="2:5" x14ac:dyDescent="0.25">
      <c r="B80" s="2">
        <v>43435</v>
      </c>
      <c r="C80" s="7">
        <v>53.8</v>
      </c>
      <c r="D80" s="7">
        <f t="shared" si="4"/>
        <v>-1.5</v>
      </c>
      <c r="E80" s="7">
        <f t="shared" si="3"/>
        <v>55.42499999999999</v>
      </c>
    </row>
    <row r="81" spans="2:5" x14ac:dyDescent="0.25">
      <c r="B81" s="2">
        <v>43466</v>
      </c>
      <c r="C81" s="7">
        <v>54.9</v>
      </c>
      <c r="D81" s="7">
        <f t="shared" si="4"/>
        <v>1.1000000000000014</v>
      </c>
      <c r="E81" s="7">
        <f t="shared" si="3"/>
        <v>55.374999999999993</v>
      </c>
    </row>
    <row r="82" spans="2:5" x14ac:dyDescent="0.25">
      <c r="B82" s="2">
        <v>43497</v>
      </c>
      <c r="C82" s="7">
        <v>53</v>
      </c>
      <c r="D82" s="7">
        <f t="shared" si="4"/>
        <v>-1.8999999999999986</v>
      </c>
      <c r="E82" s="7">
        <f t="shared" si="3"/>
        <v>55.18333333333333</v>
      </c>
    </row>
    <row r="83" spans="2:5" x14ac:dyDescent="0.25">
      <c r="B83" s="2">
        <v>43525</v>
      </c>
      <c r="C83" s="7">
        <v>52.4</v>
      </c>
      <c r="D83" s="7">
        <f t="shared" si="4"/>
        <v>-0.60000000000000142</v>
      </c>
      <c r="E83" s="7">
        <f t="shared" si="3"/>
        <v>54.916666666666664</v>
      </c>
    </row>
    <row r="84" spans="2:5" x14ac:dyDescent="0.25">
      <c r="B84" s="2">
        <v>43556</v>
      </c>
      <c r="C84" s="7">
        <v>52.6</v>
      </c>
      <c r="D84" s="7">
        <f t="shared" si="4"/>
        <v>0.20000000000000284</v>
      </c>
      <c r="E84" s="7">
        <f t="shared" si="3"/>
        <v>54.591666666666669</v>
      </c>
    </row>
    <row r="85" spans="2:5" x14ac:dyDescent="0.25">
      <c r="B85" s="2">
        <v>43586</v>
      </c>
      <c r="C85" s="7">
        <v>50.5</v>
      </c>
      <c r="D85" s="7">
        <f t="shared" si="4"/>
        <v>-2.1000000000000014</v>
      </c>
      <c r="E85" s="7">
        <f t="shared" si="3"/>
        <v>54.1</v>
      </c>
    </row>
    <row r="86" spans="2:5" x14ac:dyDescent="0.25">
      <c r="B86" s="2">
        <v>43617</v>
      </c>
      <c r="C86" s="7">
        <v>50.6</v>
      </c>
      <c r="D86" s="7">
        <f t="shared" si="4"/>
        <v>0.10000000000000142</v>
      </c>
      <c r="E86" s="7">
        <f t="shared" si="3"/>
        <v>53.699999999999996</v>
      </c>
    </row>
    <row r="87" spans="2:5" x14ac:dyDescent="0.25">
      <c r="B87" s="2">
        <v>43647</v>
      </c>
      <c r="C87" s="7">
        <v>50.4</v>
      </c>
      <c r="D87" s="7">
        <f t="shared" si="4"/>
        <v>-0.20000000000000284</v>
      </c>
      <c r="E87" s="7">
        <f t="shared" si="3"/>
        <v>53.291666666666664</v>
      </c>
    </row>
    <row r="88" spans="2:5" x14ac:dyDescent="0.25">
      <c r="B88" s="2">
        <v>43678</v>
      </c>
      <c r="C88" s="7">
        <v>50.3</v>
      </c>
      <c r="D88" s="7">
        <f t="shared" si="4"/>
        <v>-0.10000000000000142</v>
      </c>
      <c r="E88" s="7">
        <f t="shared" si="3"/>
        <v>52.92499999999999</v>
      </c>
    </row>
    <row r="89" spans="2:5" x14ac:dyDescent="0.25">
      <c r="B89" s="2">
        <v>43709</v>
      </c>
      <c r="C89" s="7">
        <v>51.1</v>
      </c>
      <c r="D89" s="7">
        <f t="shared" si="4"/>
        <v>0.80000000000000426</v>
      </c>
      <c r="E89" s="7">
        <f t="shared" si="3"/>
        <v>52.550000000000004</v>
      </c>
    </row>
    <row r="90" spans="2:5" x14ac:dyDescent="0.25">
      <c r="B90" s="2">
        <v>43739</v>
      </c>
      <c r="C90" s="7">
        <v>51.3</v>
      </c>
      <c r="D90" s="7">
        <f t="shared" si="4"/>
        <v>0.19999999999999574</v>
      </c>
      <c r="E90" s="7">
        <f t="shared" si="3"/>
        <v>52.18333333333333</v>
      </c>
    </row>
    <row r="91" spans="2:5" x14ac:dyDescent="0.25">
      <c r="B91" s="2">
        <v>43770</v>
      </c>
      <c r="C91" s="7">
        <v>52.6</v>
      </c>
      <c r="D91" s="7">
        <f t="shared" si="4"/>
        <v>1.3000000000000043</v>
      </c>
      <c r="E91" s="7">
        <f t="shared" si="3"/>
        <v>51.958333333333336</v>
      </c>
    </row>
    <row r="92" spans="2:5" x14ac:dyDescent="0.25">
      <c r="B92" s="2">
        <v>43800</v>
      </c>
      <c r="C92" s="7">
        <v>52.5</v>
      </c>
      <c r="D92" s="7">
        <f t="shared" si="4"/>
        <v>-0.10000000000000142</v>
      </c>
      <c r="E92" s="7">
        <f t="shared" si="3"/>
        <v>51.85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76596-E358-4C17-92B7-D309460118F3}">
  <sheetPr codeName="Sheet52"/>
  <dimension ref="A1:G91"/>
  <sheetViews>
    <sheetView workbookViewId="0">
      <selection activeCell="F3" sqref="F3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5.425781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41091</v>
      </c>
      <c r="C2" s="7">
        <v>43.6</v>
      </c>
      <c r="E2" s="7" t="str">
        <f t="shared" ref="E2:E33" si="0">IF(ROW(A2)&lt;13,"",AVERAGEIFS($C$2:$C$5000,$B$2:$B$5000,"&gt;"&amp;EDATE(B2,-12),$B$2:$B$5000,"&lt;="&amp;B2))</f>
        <v/>
      </c>
      <c r="F2" s="13">
        <f>INDEX(Vietnam[% Change],ROWS(Vietnam[% Change]),1)</f>
        <v>-0.20000000000000284</v>
      </c>
      <c r="G2" s="44">
        <f>INDEX(Vietnam[12 Mth Rolling Avg.],ROWS(Vietnam[12 Mth Rolling Avg.]),1)</f>
        <v>51.524999999999999</v>
      </c>
    </row>
    <row r="3" spans="1:7" x14ac:dyDescent="0.25">
      <c r="A3" t="s">
        <v>52</v>
      </c>
      <c r="B3" s="2">
        <v>41122</v>
      </c>
      <c r="C3" s="7">
        <v>47.9</v>
      </c>
      <c r="D3" s="7">
        <f>C3-C2</f>
        <v>4.2999999999999972</v>
      </c>
      <c r="E3" s="7" t="str">
        <f t="shared" si="0"/>
        <v/>
      </c>
    </row>
    <row r="4" spans="1:7" x14ac:dyDescent="0.25">
      <c r="A4" t="s">
        <v>52</v>
      </c>
      <c r="B4" s="2">
        <v>41153</v>
      </c>
      <c r="C4" s="7">
        <v>49.2</v>
      </c>
      <c r="D4" s="7">
        <f t="shared" ref="D4:D67" si="1">C4-C3</f>
        <v>1.3000000000000043</v>
      </c>
      <c r="E4" s="7" t="str">
        <f t="shared" si="0"/>
        <v/>
      </c>
    </row>
    <row r="5" spans="1:7" x14ac:dyDescent="0.25">
      <c r="A5" t="s">
        <v>52</v>
      </c>
      <c r="B5" s="2">
        <v>41183</v>
      </c>
      <c r="C5" s="7">
        <v>48.7</v>
      </c>
      <c r="D5" s="7">
        <f t="shared" si="1"/>
        <v>-0.5</v>
      </c>
      <c r="E5" s="7" t="str">
        <f t="shared" si="0"/>
        <v/>
      </c>
    </row>
    <row r="6" spans="1:7" x14ac:dyDescent="0.25">
      <c r="A6" t="s">
        <v>52</v>
      </c>
      <c r="B6" s="2">
        <v>41214</v>
      </c>
      <c r="C6" s="7">
        <v>50.5</v>
      </c>
      <c r="D6" s="7">
        <f t="shared" si="1"/>
        <v>1.7999999999999972</v>
      </c>
      <c r="E6" s="7" t="str">
        <f t="shared" si="0"/>
        <v/>
      </c>
    </row>
    <row r="7" spans="1:7" x14ac:dyDescent="0.25">
      <c r="A7" t="s">
        <v>52</v>
      </c>
      <c r="B7" s="2">
        <v>41244</v>
      </c>
      <c r="C7" s="7">
        <v>49.3</v>
      </c>
      <c r="D7" s="7">
        <f t="shared" si="1"/>
        <v>-1.2000000000000028</v>
      </c>
      <c r="E7" s="7" t="str">
        <f t="shared" si="0"/>
        <v/>
      </c>
    </row>
    <row r="8" spans="1:7" x14ac:dyDescent="0.25">
      <c r="A8" t="s">
        <v>52</v>
      </c>
      <c r="B8" s="2">
        <v>44154</v>
      </c>
      <c r="C8" s="7">
        <v>51</v>
      </c>
      <c r="D8" s="7">
        <f t="shared" si="1"/>
        <v>1.7000000000000028</v>
      </c>
      <c r="E8" s="7" t="str">
        <f t="shared" si="0"/>
        <v/>
      </c>
    </row>
    <row r="9" spans="1:7" x14ac:dyDescent="0.25">
      <c r="B9" s="2">
        <v>41306</v>
      </c>
      <c r="C9" s="7">
        <v>48.3</v>
      </c>
      <c r="D9" s="7">
        <f t="shared" si="1"/>
        <v>-2.7000000000000028</v>
      </c>
      <c r="E9" s="7" t="str">
        <f t="shared" si="0"/>
        <v/>
      </c>
    </row>
    <row r="10" spans="1:7" x14ac:dyDescent="0.25">
      <c r="B10" s="2">
        <v>41334</v>
      </c>
      <c r="C10" s="7">
        <v>50.8</v>
      </c>
      <c r="D10" s="7">
        <f t="shared" si="1"/>
        <v>2.5</v>
      </c>
      <c r="E10" s="7" t="str">
        <f t="shared" si="0"/>
        <v/>
      </c>
    </row>
    <row r="11" spans="1:7" x14ac:dyDescent="0.25">
      <c r="B11" s="2">
        <v>41365</v>
      </c>
      <c r="C11" s="7">
        <v>51</v>
      </c>
      <c r="D11" s="7">
        <f t="shared" si="1"/>
        <v>0.20000000000000284</v>
      </c>
      <c r="E11" s="7" t="str">
        <f t="shared" si="0"/>
        <v/>
      </c>
    </row>
    <row r="12" spans="1:7" x14ac:dyDescent="0.25">
      <c r="B12" s="2">
        <v>41395</v>
      </c>
      <c r="C12" s="7">
        <v>48.8</v>
      </c>
      <c r="D12" s="7">
        <f t="shared" si="1"/>
        <v>-2.2000000000000028</v>
      </c>
      <c r="E12" s="7" t="str">
        <f t="shared" si="0"/>
        <v/>
      </c>
    </row>
    <row r="13" spans="1:7" x14ac:dyDescent="0.25">
      <c r="B13" s="2">
        <v>41426</v>
      </c>
      <c r="C13" s="7">
        <v>46.4</v>
      </c>
      <c r="D13" s="7">
        <f t="shared" si="1"/>
        <v>-2.3999999999999986</v>
      </c>
      <c r="E13" s="7">
        <f t="shared" si="0"/>
        <v>48.590909090909093</v>
      </c>
    </row>
    <row r="14" spans="1:7" x14ac:dyDescent="0.25">
      <c r="B14" s="2">
        <v>41456</v>
      </c>
      <c r="C14" s="7">
        <v>48.5</v>
      </c>
      <c r="D14" s="7">
        <f t="shared" si="1"/>
        <v>2.1000000000000014</v>
      </c>
      <c r="E14" s="7">
        <f t="shared" si="0"/>
        <v>49.036363636363646</v>
      </c>
    </row>
    <row r="15" spans="1:7" x14ac:dyDescent="0.25">
      <c r="B15" s="2">
        <v>41487</v>
      </c>
      <c r="C15" s="7">
        <v>49.4</v>
      </c>
      <c r="D15" s="7">
        <f t="shared" si="1"/>
        <v>0.89999999999999858</v>
      </c>
      <c r="E15" s="7">
        <f t="shared" si="0"/>
        <v>49.172727272727272</v>
      </c>
    </row>
    <row r="16" spans="1:7" x14ac:dyDescent="0.25">
      <c r="B16" s="2">
        <v>41518</v>
      </c>
      <c r="C16" s="7">
        <v>51.5</v>
      </c>
      <c r="D16" s="7">
        <f t="shared" si="1"/>
        <v>2.1000000000000014</v>
      </c>
      <c r="E16" s="7">
        <f t="shared" si="0"/>
        <v>49.381818181818183</v>
      </c>
    </row>
    <row r="17" spans="2:5" x14ac:dyDescent="0.25">
      <c r="B17" s="2">
        <v>41548</v>
      </c>
      <c r="C17" s="7">
        <v>51.5</v>
      </c>
      <c r="D17" s="7">
        <f t="shared" si="1"/>
        <v>0</v>
      </c>
      <c r="E17" s="7">
        <f t="shared" si="0"/>
        <v>49.636363636363633</v>
      </c>
    </row>
    <row r="18" spans="2:5" x14ac:dyDescent="0.25">
      <c r="B18" s="2">
        <v>41579</v>
      </c>
      <c r="C18" s="7">
        <v>50.3</v>
      </c>
      <c r="D18" s="7">
        <f t="shared" si="1"/>
        <v>-1.2000000000000028</v>
      </c>
      <c r="E18" s="7">
        <f t="shared" si="0"/>
        <v>49.618181818181817</v>
      </c>
    </row>
    <row r="19" spans="2:5" x14ac:dyDescent="0.25">
      <c r="B19" s="2">
        <v>41609</v>
      </c>
      <c r="C19" s="7">
        <v>51.8</v>
      </c>
      <c r="D19" s="7">
        <f t="shared" si="1"/>
        <v>1.5</v>
      </c>
      <c r="E19" s="7">
        <f t="shared" si="0"/>
        <v>49.845454545454544</v>
      </c>
    </row>
    <row r="20" spans="2:5" x14ac:dyDescent="0.25">
      <c r="B20" s="2">
        <v>41640</v>
      </c>
      <c r="C20" s="7">
        <v>52.1</v>
      </c>
      <c r="D20" s="7">
        <f t="shared" si="1"/>
        <v>0.30000000000000426</v>
      </c>
      <c r="E20" s="7">
        <f t="shared" si="0"/>
        <v>50.033333333333331</v>
      </c>
    </row>
    <row r="21" spans="2:5" x14ac:dyDescent="0.25">
      <c r="B21" s="2">
        <v>41671</v>
      </c>
      <c r="C21" s="7">
        <v>51</v>
      </c>
      <c r="D21" s="7">
        <f t="shared" si="1"/>
        <v>-1.1000000000000014</v>
      </c>
      <c r="E21" s="7">
        <f t="shared" si="0"/>
        <v>50.258333333333333</v>
      </c>
    </row>
    <row r="22" spans="2:5" x14ac:dyDescent="0.25">
      <c r="B22" s="2">
        <v>41699</v>
      </c>
      <c r="C22" s="7">
        <v>51.3</v>
      </c>
      <c r="D22" s="7">
        <f t="shared" si="1"/>
        <v>0.29999999999999716</v>
      </c>
      <c r="E22" s="7">
        <f t="shared" si="0"/>
        <v>50.300000000000004</v>
      </c>
    </row>
    <row r="23" spans="2:5" x14ac:dyDescent="0.25">
      <c r="B23" s="2">
        <v>41730</v>
      </c>
      <c r="C23" s="7">
        <v>53.1</v>
      </c>
      <c r="D23" s="7">
        <f t="shared" si="1"/>
        <v>1.8000000000000043</v>
      </c>
      <c r="E23" s="7">
        <f t="shared" si="0"/>
        <v>50.475000000000001</v>
      </c>
    </row>
    <row r="24" spans="2:5" x14ac:dyDescent="0.25">
      <c r="B24" s="2">
        <v>41760</v>
      </c>
      <c r="C24" s="7">
        <v>52.5</v>
      </c>
      <c r="D24" s="7">
        <f t="shared" si="1"/>
        <v>-0.60000000000000142</v>
      </c>
      <c r="E24" s="7">
        <f t="shared" si="0"/>
        <v>50.783333333333339</v>
      </c>
    </row>
    <row r="25" spans="2:5" x14ac:dyDescent="0.25">
      <c r="B25" s="2">
        <v>41791</v>
      </c>
      <c r="C25" s="7">
        <v>52.3</v>
      </c>
      <c r="D25" s="7">
        <f t="shared" si="1"/>
        <v>-0.20000000000000284</v>
      </c>
      <c r="E25" s="7">
        <f t="shared" si="0"/>
        <v>51.274999999999999</v>
      </c>
    </row>
    <row r="26" spans="2:5" x14ac:dyDescent="0.25">
      <c r="B26" s="2">
        <v>41821</v>
      </c>
      <c r="C26" s="7">
        <v>51.7</v>
      </c>
      <c r="D26" s="7">
        <f t="shared" si="1"/>
        <v>-0.59999999999999432</v>
      </c>
      <c r="E26" s="7">
        <f t="shared" si="0"/>
        <v>51.541666666666664</v>
      </c>
    </row>
    <row r="27" spans="2:5" x14ac:dyDescent="0.25">
      <c r="B27" s="2">
        <v>41852</v>
      </c>
      <c r="C27" s="7">
        <v>50.3</v>
      </c>
      <c r="D27" s="7">
        <f t="shared" si="1"/>
        <v>-1.4000000000000057</v>
      </c>
      <c r="E27" s="7">
        <f t="shared" si="0"/>
        <v>51.616666666666674</v>
      </c>
    </row>
    <row r="28" spans="2:5" x14ac:dyDescent="0.25">
      <c r="B28" s="2">
        <v>41883</v>
      </c>
      <c r="C28" s="7">
        <v>51.7</v>
      </c>
      <c r="D28" s="7">
        <f t="shared" si="1"/>
        <v>1.4000000000000057</v>
      </c>
      <c r="E28" s="7">
        <f t="shared" si="0"/>
        <v>51.633333333333333</v>
      </c>
    </row>
    <row r="29" spans="2:5" x14ac:dyDescent="0.25">
      <c r="B29" s="2">
        <v>41913</v>
      </c>
      <c r="C29" s="7">
        <v>51</v>
      </c>
      <c r="D29" s="7">
        <f t="shared" si="1"/>
        <v>-0.70000000000000284</v>
      </c>
      <c r="E29" s="7">
        <f t="shared" si="0"/>
        <v>51.591666666666669</v>
      </c>
    </row>
    <row r="30" spans="2:5" x14ac:dyDescent="0.25">
      <c r="B30" s="2">
        <v>41944</v>
      </c>
      <c r="C30" s="7">
        <v>52.1</v>
      </c>
      <c r="D30" s="7">
        <f t="shared" si="1"/>
        <v>1.1000000000000014</v>
      </c>
      <c r="E30" s="7">
        <f t="shared" si="0"/>
        <v>51.741666666666674</v>
      </c>
    </row>
    <row r="31" spans="2:5" x14ac:dyDescent="0.25">
      <c r="B31" s="2">
        <v>41974</v>
      </c>
      <c r="C31" s="7">
        <v>52.7</v>
      </c>
      <c r="D31" s="7">
        <f t="shared" si="1"/>
        <v>0.60000000000000142</v>
      </c>
      <c r="E31" s="7">
        <f t="shared" si="0"/>
        <v>51.81666666666667</v>
      </c>
    </row>
    <row r="32" spans="2:5" x14ac:dyDescent="0.25">
      <c r="B32" s="2">
        <v>42005</v>
      </c>
      <c r="C32" s="7">
        <v>51.5</v>
      </c>
      <c r="D32" s="7">
        <f t="shared" si="1"/>
        <v>-1.2000000000000028</v>
      </c>
      <c r="E32" s="7">
        <f t="shared" si="0"/>
        <v>51.766666666666673</v>
      </c>
    </row>
    <row r="33" spans="2:5" x14ac:dyDescent="0.25">
      <c r="B33" s="2">
        <v>42036</v>
      </c>
      <c r="C33" s="7">
        <v>51.7</v>
      </c>
      <c r="D33" s="7">
        <f t="shared" si="1"/>
        <v>0.20000000000000284</v>
      </c>
      <c r="E33" s="7">
        <f t="shared" si="0"/>
        <v>51.82500000000001</v>
      </c>
    </row>
    <row r="34" spans="2:5" x14ac:dyDescent="0.25">
      <c r="B34" s="2">
        <v>42064</v>
      </c>
      <c r="C34" s="7">
        <v>50.7</v>
      </c>
      <c r="D34" s="7">
        <f t="shared" si="1"/>
        <v>-1</v>
      </c>
      <c r="E34" s="7">
        <f t="shared" ref="E34:E65" si="2">IF(ROW(A34)&lt;13,"",AVERAGEIFS($C$2:$C$5000,$B$2:$B$5000,"&gt;"&amp;EDATE(B34,-12),$B$2:$B$5000,"&lt;="&amp;B34))</f>
        <v>51.775000000000006</v>
      </c>
    </row>
    <row r="35" spans="2:5" x14ac:dyDescent="0.25">
      <c r="B35" s="2">
        <v>42095</v>
      </c>
      <c r="C35" s="7">
        <v>53.5</v>
      </c>
      <c r="D35" s="7">
        <f t="shared" si="1"/>
        <v>2.7999999999999972</v>
      </c>
      <c r="E35" s="7">
        <f t="shared" si="2"/>
        <v>51.808333333333337</v>
      </c>
    </row>
    <row r="36" spans="2:5" x14ac:dyDescent="0.25">
      <c r="B36" s="2">
        <v>42125</v>
      </c>
      <c r="C36" s="7">
        <v>54.8</v>
      </c>
      <c r="D36" s="7">
        <f t="shared" si="1"/>
        <v>1.2999999999999972</v>
      </c>
      <c r="E36" s="7">
        <f t="shared" si="2"/>
        <v>52</v>
      </c>
    </row>
    <row r="37" spans="2:5" x14ac:dyDescent="0.25">
      <c r="B37" s="2">
        <v>42156</v>
      </c>
      <c r="C37" s="7">
        <v>52.2</v>
      </c>
      <c r="D37" s="7">
        <f t="shared" si="1"/>
        <v>-2.5999999999999943</v>
      </c>
      <c r="E37" s="7">
        <f t="shared" si="2"/>
        <v>51.991666666666667</v>
      </c>
    </row>
    <row r="38" spans="2:5" x14ac:dyDescent="0.25">
      <c r="B38" s="2">
        <v>42186</v>
      </c>
      <c r="C38" s="7">
        <v>52.6</v>
      </c>
      <c r="D38" s="7">
        <f t="shared" si="1"/>
        <v>0.39999999999999858</v>
      </c>
      <c r="E38" s="7">
        <f t="shared" si="2"/>
        <v>52.06666666666667</v>
      </c>
    </row>
    <row r="39" spans="2:5" x14ac:dyDescent="0.25">
      <c r="B39" s="2">
        <v>42217</v>
      </c>
      <c r="C39" s="7">
        <v>51.3</v>
      </c>
      <c r="D39" s="7">
        <f t="shared" si="1"/>
        <v>-1.3000000000000043</v>
      </c>
      <c r="E39" s="7">
        <f t="shared" si="2"/>
        <v>52.15</v>
      </c>
    </row>
    <row r="40" spans="2:5" x14ac:dyDescent="0.25">
      <c r="B40" s="2">
        <v>42248</v>
      </c>
      <c r="C40" s="7">
        <v>49.5</v>
      </c>
      <c r="D40" s="7">
        <f t="shared" si="1"/>
        <v>-1.7999999999999972</v>
      </c>
      <c r="E40" s="7">
        <f t="shared" si="2"/>
        <v>51.966666666666661</v>
      </c>
    </row>
    <row r="41" spans="2:5" x14ac:dyDescent="0.25">
      <c r="B41" s="2">
        <v>42278</v>
      </c>
      <c r="C41" s="7">
        <v>50.1</v>
      </c>
      <c r="D41" s="7">
        <f t="shared" si="1"/>
        <v>0.60000000000000142</v>
      </c>
      <c r="E41" s="7">
        <f t="shared" si="2"/>
        <v>51.891666666666673</v>
      </c>
    </row>
    <row r="42" spans="2:5" x14ac:dyDescent="0.25">
      <c r="B42" s="2">
        <v>42309</v>
      </c>
      <c r="C42" s="7">
        <v>49.4</v>
      </c>
      <c r="D42" s="7">
        <f t="shared" si="1"/>
        <v>-0.70000000000000284</v>
      </c>
      <c r="E42" s="7">
        <f t="shared" si="2"/>
        <v>51.666666666666664</v>
      </c>
    </row>
    <row r="43" spans="2:5" x14ac:dyDescent="0.25">
      <c r="B43" s="2">
        <v>42339</v>
      </c>
      <c r="C43" s="7">
        <v>51.3</v>
      </c>
      <c r="D43" s="7">
        <f t="shared" si="1"/>
        <v>1.8999999999999986</v>
      </c>
      <c r="E43" s="7">
        <f t="shared" si="2"/>
        <v>51.54999999999999</v>
      </c>
    </row>
    <row r="44" spans="2:5" x14ac:dyDescent="0.25">
      <c r="B44" s="2">
        <v>42370</v>
      </c>
      <c r="C44" s="7">
        <v>51.5</v>
      </c>
      <c r="D44" s="7">
        <f t="shared" si="1"/>
        <v>0.20000000000000284</v>
      </c>
      <c r="E44" s="7">
        <f t="shared" si="2"/>
        <v>51.550000000000004</v>
      </c>
    </row>
    <row r="45" spans="2:5" x14ac:dyDescent="0.25">
      <c r="B45" s="2">
        <v>42401</v>
      </c>
      <c r="C45" s="7">
        <v>50.3</v>
      </c>
      <c r="D45" s="7">
        <f t="shared" si="1"/>
        <v>-1.2000000000000028</v>
      </c>
      <c r="E45" s="7">
        <f t="shared" si="2"/>
        <v>51.43333333333333</v>
      </c>
    </row>
    <row r="46" spans="2:5" x14ac:dyDescent="0.25">
      <c r="B46" s="2">
        <v>42430</v>
      </c>
      <c r="C46" s="7">
        <v>50.7</v>
      </c>
      <c r="D46" s="7">
        <f t="shared" si="1"/>
        <v>0.40000000000000568</v>
      </c>
      <c r="E46" s="7">
        <f t="shared" si="2"/>
        <v>51.433333333333337</v>
      </c>
    </row>
    <row r="47" spans="2:5" x14ac:dyDescent="0.25">
      <c r="B47" s="2">
        <v>42461</v>
      </c>
      <c r="C47" s="7">
        <v>52.3</v>
      </c>
      <c r="D47" s="7">
        <f t="shared" si="1"/>
        <v>1.5999999999999943</v>
      </c>
      <c r="E47" s="7">
        <f t="shared" si="2"/>
        <v>51.333333333333336</v>
      </c>
    </row>
    <row r="48" spans="2:5" x14ac:dyDescent="0.25">
      <c r="B48" s="2">
        <v>42491</v>
      </c>
      <c r="C48" s="7">
        <v>52.7</v>
      </c>
      <c r="D48" s="7">
        <f t="shared" si="1"/>
        <v>0.40000000000000568</v>
      </c>
      <c r="E48" s="7">
        <f t="shared" si="2"/>
        <v>51.158333333333339</v>
      </c>
    </row>
    <row r="49" spans="2:5" x14ac:dyDescent="0.25">
      <c r="B49" s="2">
        <v>42522</v>
      </c>
      <c r="C49" s="7">
        <v>52.6</v>
      </c>
      <c r="D49" s="7">
        <f t="shared" si="1"/>
        <v>-0.10000000000000142</v>
      </c>
      <c r="E49" s="7">
        <f t="shared" si="2"/>
        <v>51.19166666666667</v>
      </c>
    </row>
    <row r="50" spans="2:5" x14ac:dyDescent="0.25">
      <c r="B50" s="2">
        <v>42552</v>
      </c>
      <c r="C50" s="7">
        <v>51.9</v>
      </c>
      <c r="D50" s="7">
        <f t="shared" si="1"/>
        <v>-0.70000000000000284</v>
      </c>
      <c r="E50" s="7">
        <f t="shared" si="2"/>
        <v>51.133333333333333</v>
      </c>
    </row>
    <row r="51" spans="2:5" x14ac:dyDescent="0.25">
      <c r="B51" s="2">
        <v>42583</v>
      </c>
      <c r="C51" s="7">
        <v>52.2</v>
      </c>
      <c r="D51" s="7">
        <f t="shared" si="1"/>
        <v>0.30000000000000426</v>
      </c>
      <c r="E51" s="7">
        <f t="shared" si="2"/>
        <v>51.208333333333343</v>
      </c>
    </row>
    <row r="52" spans="2:5" x14ac:dyDescent="0.25">
      <c r="B52" s="2">
        <v>42614</v>
      </c>
      <c r="C52" s="7">
        <v>52.9</v>
      </c>
      <c r="D52" s="7">
        <f t="shared" si="1"/>
        <v>0.69999999999999574</v>
      </c>
      <c r="E52" s="7">
        <f t="shared" si="2"/>
        <v>51.491666666666674</v>
      </c>
    </row>
    <row r="53" spans="2:5" x14ac:dyDescent="0.25">
      <c r="B53" s="2">
        <v>42644</v>
      </c>
      <c r="C53" s="7">
        <v>51.7</v>
      </c>
      <c r="D53" s="7">
        <f t="shared" si="1"/>
        <v>-1.1999999999999957</v>
      </c>
      <c r="E53" s="7">
        <f t="shared" si="2"/>
        <v>51.625</v>
      </c>
    </row>
    <row r="54" spans="2:5" x14ac:dyDescent="0.25">
      <c r="B54" s="2">
        <v>42675</v>
      </c>
      <c r="C54" s="7">
        <v>54</v>
      </c>
      <c r="D54" s="7">
        <f t="shared" si="1"/>
        <v>2.2999999999999972</v>
      </c>
      <c r="E54" s="7">
        <f t="shared" si="2"/>
        <v>52.008333333333333</v>
      </c>
    </row>
    <row r="55" spans="2:5" x14ac:dyDescent="0.25">
      <c r="B55" s="2">
        <v>42705</v>
      </c>
      <c r="C55" s="7">
        <v>52.4</v>
      </c>
      <c r="D55" s="7">
        <f t="shared" si="1"/>
        <v>-1.6000000000000014</v>
      </c>
      <c r="E55" s="7">
        <f t="shared" si="2"/>
        <v>52.099999999999994</v>
      </c>
    </row>
    <row r="56" spans="2:5" x14ac:dyDescent="0.25">
      <c r="B56" s="2">
        <v>42736</v>
      </c>
      <c r="C56" s="7">
        <v>51.9</v>
      </c>
      <c r="D56" s="7">
        <f t="shared" si="1"/>
        <v>-0.5</v>
      </c>
      <c r="E56" s="7">
        <f t="shared" si="2"/>
        <v>52.133333333333326</v>
      </c>
    </row>
    <row r="57" spans="2:5" x14ac:dyDescent="0.25">
      <c r="B57" s="2">
        <v>42767</v>
      </c>
      <c r="C57" s="7">
        <v>54.2</v>
      </c>
      <c r="D57" s="7">
        <f t="shared" si="1"/>
        <v>2.3000000000000043</v>
      </c>
      <c r="E57" s="7">
        <f t="shared" si="2"/>
        <v>52.458333333333336</v>
      </c>
    </row>
    <row r="58" spans="2:5" x14ac:dyDescent="0.25">
      <c r="B58" s="2">
        <v>42795</v>
      </c>
      <c r="C58" s="7">
        <v>54.6</v>
      </c>
      <c r="D58" s="7">
        <f t="shared" si="1"/>
        <v>0.39999999999999858</v>
      </c>
      <c r="E58" s="7">
        <f t="shared" si="2"/>
        <v>52.783333333333331</v>
      </c>
    </row>
    <row r="59" spans="2:5" x14ac:dyDescent="0.25">
      <c r="B59" s="2">
        <v>42826</v>
      </c>
      <c r="C59" s="7">
        <v>54.1</v>
      </c>
      <c r="D59" s="7">
        <f t="shared" si="1"/>
        <v>-0.5</v>
      </c>
      <c r="E59" s="7">
        <f t="shared" si="2"/>
        <v>52.933333333333337</v>
      </c>
    </row>
    <row r="60" spans="2:5" x14ac:dyDescent="0.25">
      <c r="B60" s="2">
        <v>42856</v>
      </c>
      <c r="C60" s="7">
        <v>51.6</v>
      </c>
      <c r="D60" s="7">
        <f t="shared" si="1"/>
        <v>-2.5</v>
      </c>
      <c r="E60" s="7">
        <f t="shared" si="2"/>
        <v>52.841666666666669</v>
      </c>
    </row>
    <row r="61" spans="2:5" x14ac:dyDescent="0.25">
      <c r="B61" s="2">
        <v>42887</v>
      </c>
      <c r="C61" s="7">
        <v>52.5</v>
      </c>
      <c r="D61" s="7">
        <f t="shared" si="1"/>
        <v>0.89999999999999858</v>
      </c>
      <c r="E61" s="7">
        <f t="shared" si="2"/>
        <v>52.833333333333336</v>
      </c>
    </row>
    <row r="62" spans="2:5" x14ac:dyDescent="0.25">
      <c r="B62" s="2">
        <v>42917</v>
      </c>
      <c r="C62" s="7">
        <v>51.7</v>
      </c>
      <c r="D62" s="7">
        <f t="shared" si="1"/>
        <v>-0.79999999999999716</v>
      </c>
      <c r="E62" s="7">
        <f t="shared" si="2"/>
        <v>52.81666666666667</v>
      </c>
    </row>
    <row r="63" spans="2:5" x14ac:dyDescent="0.25">
      <c r="B63" s="2">
        <v>42948</v>
      </c>
      <c r="C63" s="7">
        <v>51.8</v>
      </c>
      <c r="D63" s="7">
        <f t="shared" si="1"/>
        <v>9.9999999999994316E-2</v>
      </c>
      <c r="E63" s="7">
        <f t="shared" si="2"/>
        <v>52.783333333333339</v>
      </c>
    </row>
    <row r="64" spans="2:5" x14ac:dyDescent="0.25">
      <c r="B64" s="2">
        <v>42979</v>
      </c>
      <c r="C64" s="7">
        <v>53.3</v>
      </c>
      <c r="D64" s="7">
        <f t="shared" si="1"/>
        <v>1.5</v>
      </c>
      <c r="E64" s="7">
        <f t="shared" si="2"/>
        <v>52.816666666666663</v>
      </c>
    </row>
    <row r="65" spans="2:5" x14ac:dyDescent="0.25">
      <c r="B65" s="2">
        <v>43009</v>
      </c>
      <c r="C65" s="7">
        <v>51.6</v>
      </c>
      <c r="D65" s="7">
        <f t="shared" si="1"/>
        <v>-1.6999999999999957</v>
      </c>
      <c r="E65" s="7">
        <f t="shared" si="2"/>
        <v>52.808333333333337</v>
      </c>
    </row>
    <row r="66" spans="2:5" x14ac:dyDescent="0.25">
      <c r="B66" s="2">
        <v>43040</v>
      </c>
      <c r="C66" s="7">
        <v>51.4</v>
      </c>
      <c r="D66" s="7">
        <f t="shared" si="1"/>
        <v>-0.20000000000000284</v>
      </c>
      <c r="E66" s="7">
        <f t="shared" ref="E66:E90" si="3">IF(ROW(A66)&lt;13,"",AVERAGEIFS($C$2:$C$5000,$B$2:$B$5000,"&gt;"&amp;EDATE(B66,-12),$B$2:$B$5000,"&lt;="&amp;B66))</f>
        <v>52.591666666666669</v>
      </c>
    </row>
    <row r="67" spans="2:5" x14ac:dyDescent="0.25">
      <c r="B67" s="2">
        <v>43070</v>
      </c>
      <c r="C67" s="7">
        <v>52.5</v>
      </c>
      <c r="D67" s="7">
        <f t="shared" si="1"/>
        <v>1.1000000000000014</v>
      </c>
      <c r="E67" s="7">
        <f t="shared" si="3"/>
        <v>52.599999999999994</v>
      </c>
    </row>
    <row r="68" spans="2:5" x14ac:dyDescent="0.25">
      <c r="B68" s="2">
        <v>43101</v>
      </c>
      <c r="C68" s="7">
        <v>53.4</v>
      </c>
      <c r="D68" s="7">
        <f t="shared" ref="D68:D90" si="4">C68-C67</f>
        <v>0.89999999999999858</v>
      </c>
      <c r="E68" s="7">
        <f t="shared" si="3"/>
        <v>52.725000000000001</v>
      </c>
    </row>
    <row r="69" spans="2:5" x14ac:dyDescent="0.25">
      <c r="B69" s="2">
        <v>43132</v>
      </c>
      <c r="C69" s="7">
        <v>53.5</v>
      </c>
      <c r="D69" s="7">
        <f t="shared" si="4"/>
        <v>0.10000000000000142</v>
      </c>
      <c r="E69" s="7">
        <f t="shared" si="3"/>
        <v>52.666666666666664</v>
      </c>
    </row>
    <row r="70" spans="2:5" x14ac:dyDescent="0.25">
      <c r="B70" s="2">
        <v>43160</v>
      </c>
      <c r="C70" s="7">
        <v>51.6</v>
      </c>
      <c r="D70" s="7">
        <f t="shared" si="4"/>
        <v>-1.8999999999999986</v>
      </c>
      <c r="E70" s="7">
        <f t="shared" si="3"/>
        <v>52.416666666666664</v>
      </c>
    </row>
    <row r="71" spans="2:5" x14ac:dyDescent="0.25">
      <c r="B71" s="2">
        <v>43191</v>
      </c>
      <c r="C71" s="7">
        <v>52.7</v>
      </c>
      <c r="D71" s="7">
        <f t="shared" si="4"/>
        <v>1.1000000000000014</v>
      </c>
      <c r="E71" s="7">
        <f t="shared" si="3"/>
        <v>52.300000000000004</v>
      </c>
    </row>
    <row r="72" spans="2:5" x14ac:dyDescent="0.25">
      <c r="B72" s="2">
        <v>43221</v>
      </c>
      <c r="C72" s="7">
        <v>53.9</v>
      </c>
      <c r="D72" s="7">
        <f t="shared" si="4"/>
        <v>1.1999999999999957</v>
      </c>
      <c r="E72" s="7">
        <f t="shared" si="3"/>
        <v>52.491666666666667</v>
      </c>
    </row>
    <row r="73" spans="2:5" x14ac:dyDescent="0.25">
      <c r="B73" s="2">
        <v>43252</v>
      </c>
      <c r="C73" s="7">
        <v>55.7</v>
      </c>
      <c r="D73" s="7">
        <f t="shared" si="4"/>
        <v>1.8000000000000043</v>
      </c>
      <c r="E73" s="7">
        <f t="shared" si="3"/>
        <v>52.758333333333333</v>
      </c>
    </row>
    <row r="74" spans="2:5" x14ac:dyDescent="0.25">
      <c r="B74" s="2">
        <v>43282</v>
      </c>
      <c r="C74" s="7">
        <v>54.9</v>
      </c>
      <c r="D74" s="7">
        <f t="shared" si="4"/>
        <v>-0.80000000000000426</v>
      </c>
      <c r="E74" s="7">
        <f t="shared" si="3"/>
        <v>53.025000000000006</v>
      </c>
    </row>
    <row r="75" spans="2:5" x14ac:dyDescent="0.25">
      <c r="B75" s="2">
        <v>43313</v>
      </c>
      <c r="C75" s="7">
        <v>53.7</v>
      </c>
      <c r="D75" s="7">
        <f t="shared" si="4"/>
        <v>-1.1999999999999957</v>
      </c>
      <c r="E75" s="7">
        <f t="shared" si="3"/>
        <v>53.183333333333337</v>
      </c>
    </row>
    <row r="76" spans="2:5" x14ac:dyDescent="0.25">
      <c r="B76" s="2">
        <v>43344</v>
      </c>
      <c r="C76" s="7">
        <v>51.5</v>
      </c>
      <c r="D76" s="7">
        <f t="shared" si="4"/>
        <v>-2.2000000000000028</v>
      </c>
      <c r="E76" s="7">
        <f t="shared" si="3"/>
        <v>53.033333333333331</v>
      </c>
    </row>
    <row r="77" spans="2:5" x14ac:dyDescent="0.25">
      <c r="B77" s="2">
        <v>43374</v>
      </c>
      <c r="C77" s="7">
        <v>53.9</v>
      </c>
      <c r="D77" s="7">
        <f t="shared" si="4"/>
        <v>2.3999999999999986</v>
      </c>
      <c r="E77" s="7">
        <f t="shared" si="3"/>
        <v>53.224999999999994</v>
      </c>
    </row>
    <row r="78" spans="2:5" x14ac:dyDescent="0.25">
      <c r="B78" s="2">
        <v>43405</v>
      </c>
      <c r="C78" s="7">
        <v>56.5</v>
      </c>
      <c r="D78" s="7">
        <f t="shared" si="4"/>
        <v>2.6000000000000014</v>
      </c>
      <c r="E78" s="7">
        <f t="shared" si="3"/>
        <v>53.649999999999984</v>
      </c>
    </row>
    <row r="79" spans="2:5" x14ac:dyDescent="0.25">
      <c r="B79" s="2">
        <v>43435</v>
      </c>
      <c r="C79" s="7">
        <v>53.8</v>
      </c>
      <c r="D79" s="7">
        <f t="shared" si="4"/>
        <v>-2.7000000000000028</v>
      </c>
      <c r="E79" s="7">
        <f t="shared" si="3"/>
        <v>53.758333333333326</v>
      </c>
    </row>
    <row r="80" spans="2:5" x14ac:dyDescent="0.25">
      <c r="B80" s="2">
        <v>43466</v>
      </c>
      <c r="C80" s="7">
        <v>51.9</v>
      </c>
      <c r="D80" s="7">
        <f t="shared" si="4"/>
        <v>-1.8999999999999986</v>
      </c>
      <c r="E80" s="7">
        <f t="shared" si="3"/>
        <v>53.633333333333326</v>
      </c>
    </row>
    <row r="81" spans="2:5" x14ac:dyDescent="0.25">
      <c r="B81" s="2">
        <v>43497</v>
      </c>
      <c r="C81" s="7">
        <v>51.2</v>
      </c>
      <c r="D81" s="7">
        <f t="shared" si="4"/>
        <v>-0.69999999999999574</v>
      </c>
      <c r="E81" s="7">
        <f t="shared" si="3"/>
        <v>53.441666666666663</v>
      </c>
    </row>
    <row r="82" spans="2:5" x14ac:dyDescent="0.25">
      <c r="B82" s="2">
        <v>43525</v>
      </c>
      <c r="C82" s="7">
        <v>51.9</v>
      </c>
      <c r="D82" s="7">
        <f t="shared" si="4"/>
        <v>0.69999999999999574</v>
      </c>
      <c r="E82" s="7">
        <f t="shared" si="3"/>
        <v>53.466666666666669</v>
      </c>
    </row>
    <row r="83" spans="2:5" x14ac:dyDescent="0.25">
      <c r="B83" s="2">
        <v>43556</v>
      </c>
      <c r="C83" s="7">
        <v>52.5</v>
      </c>
      <c r="D83" s="7">
        <f t="shared" si="4"/>
        <v>0.60000000000000142</v>
      </c>
      <c r="E83" s="7">
        <f t="shared" si="3"/>
        <v>53.449999999999996</v>
      </c>
    </row>
    <row r="84" spans="2:5" x14ac:dyDescent="0.25">
      <c r="B84" s="2">
        <v>43586</v>
      </c>
      <c r="C84" s="7">
        <v>52</v>
      </c>
      <c r="D84" s="7">
        <f t="shared" si="4"/>
        <v>-0.5</v>
      </c>
      <c r="E84" s="7">
        <f t="shared" si="3"/>
        <v>53.291666666666664</v>
      </c>
    </row>
    <row r="85" spans="2:5" x14ac:dyDescent="0.25">
      <c r="B85" s="2">
        <v>43617</v>
      </c>
      <c r="C85" s="7">
        <v>52.5</v>
      </c>
      <c r="D85" s="7">
        <f t="shared" si="4"/>
        <v>0.5</v>
      </c>
      <c r="E85" s="7">
        <f t="shared" si="3"/>
        <v>53.024999999999999</v>
      </c>
    </row>
    <row r="86" spans="2:5" x14ac:dyDescent="0.25">
      <c r="B86" s="2">
        <v>43647</v>
      </c>
      <c r="C86" s="7">
        <v>52.6</v>
      </c>
      <c r="D86" s="7">
        <f t="shared" si="4"/>
        <v>0.10000000000000142</v>
      </c>
      <c r="E86" s="7">
        <f t="shared" si="3"/>
        <v>52.833333333333321</v>
      </c>
    </row>
    <row r="87" spans="2:5" x14ac:dyDescent="0.25">
      <c r="B87" s="2">
        <v>43678</v>
      </c>
      <c r="C87" s="7">
        <v>51.4</v>
      </c>
      <c r="D87" s="7">
        <f t="shared" si="4"/>
        <v>-1.2000000000000028</v>
      </c>
      <c r="E87" s="7">
        <f t="shared" si="3"/>
        <v>52.641666666666659</v>
      </c>
    </row>
    <row r="88" spans="2:5" x14ac:dyDescent="0.25">
      <c r="B88" s="2">
        <v>43709</v>
      </c>
      <c r="C88" s="7">
        <v>50.5</v>
      </c>
      <c r="D88" s="7">
        <f t="shared" si="4"/>
        <v>-0.89999999999999858</v>
      </c>
      <c r="E88" s="7">
        <f t="shared" si="3"/>
        <v>52.55833333333333</v>
      </c>
    </row>
    <row r="89" spans="2:5" x14ac:dyDescent="0.25">
      <c r="B89" s="2">
        <v>43739</v>
      </c>
      <c r="C89" s="7">
        <v>50</v>
      </c>
      <c r="D89" s="7">
        <f t="shared" si="4"/>
        <v>-0.5</v>
      </c>
      <c r="E89" s="7">
        <f t="shared" si="3"/>
        <v>52.233333333333327</v>
      </c>
    </row>
    <row r="90" spans="2:5" x14ac:dyDescent="0.25">
      <c r="B90" s="2">
        <v>43770</v>
      </c>
      <c r="C90" s="7">
        <v>51</v>
      </c>
      <c r="D90" s="7">
        <f t="shared" si="4"/>
        <v>1</v>
      </c>
      <c r="E90" s="7">
        <f t="shared" si="3"/>
        <v>51.774999999999999</v>
      </c>
    </row>
    <row r="91" spans="2:5" x14ac:dyDescent="0.25">
      <c r="B91" s="2">
        <v>43800</v>
      </c>
      <c r="C91" s="7">
        <v>50.8</v>
      </c>
      <c r="D91" s="7">
        <f>C91-C90</f>
        <v>-0.20000000000000284</v>
      </c>
      <c r="E91" s="7">
        <f>IF(ROW(A91)&lt;13,"",AVERAGEIFS($C$2:$C$5000,$B$2:$B$5000,"&gt;"&amp;EDATE(B91,-12),$B$2:$B$5000,"&lt;="&amp;B91))</f>
        <v>51.524999999999999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E53097-96FF-48C9-8DBD-9B27BECA1E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51</vt:i4>
      </vt:variant>
    </vt:vector>
  </HeadingPairs>
  <TitlesOfParts>
    <vt:vector size="51" baseType="lpstr">
      <vt:lpstr>PMI</vt:lpstr>
      <vt:lpstr>Australia</vt:lpstr>
      <vt:lpstr>Austria</vt:lpstr>
      <vt:lpstr>Brazil</vt:lpstr>
      <vt:lpstr>Canada</vt:lpstr>
      <vt:lpstr>China</vt:lpstr>
      <vt:lpstr>Colombia</vt:lpstr>
      <vt:lpstr>Czech Republic</vt:lpstr>
      <vt:lpstr>Denmark</vt:lpstr>
      <vt:lpstr>Egypt</vt:lpstr>
      <vt:lpstr>Euro Area</vt:lpstr>
      <vt:lpstr>France</vt:lpstr>
      <vt:lpstr>Germany</vt:lpstr>
      <vt:lpstr>Greece</vt:lpstr>
      <vt:lpstr>Hong Kong</vt:lpstr>
      <vt:lpstr>Hungary</vt:lpstr>
      <vt:lpstr>India</vt:lpstr>
      <vt:lpstr>Indonesia</vt:lpstr>
      <vt:lpstr>Ireland</vt:lpstr>
      <vt:lpstr>Israel</vt:lpstr>
      <vt:lpstr>Italy</vt:lpstr>
      <vt:lpstr>Japan</vt:lpstr>
      <vt:lpstr>Kenya</vt:lpstr>
      <vt:lpstr>Lebanon</vt:lpstr>
      <vt:lpstr>Malaysia</vt:lpstr>
      <vt:lpstr>Mexico</vt:lpstr>
      <vt:lpstr>Myanmar</vt:lpstr>
      <vt:lpstr>Netherlands</vt:lpstr>
      <vt:lpstr>New Zealand</vt:lpstr>
      <vt:lpstr>Nigeria</vt:lpstr>
      <vt:lpstr>Norway</vt:lpstr>
      <vt:lpstr>Philippines</vt:lpstr>
      <vt:lpstr>Poland</vt:lpstr>
      <vt:lpstr>Puerto Rico</vt:lpstr>
      <vt:lpstr>Qatar</vt:lpstr>
      <vt:lpstr>Russia</vt:lpstr>
      <vt:lpstr>Saudi Arabia</vt:lpstr>
      <vt:lpstr>Singapore</vt:lpstr>
      <vt:lpstr>South Africa</vt:lpstr>
      <vt:lpstr>South Korea</vt:lpstr>
      <vt:lpstr>Spain</vt:lpstr>
      <vt:lpstr>Sri Lanka</vt:lpstr>
      <vt:lpstr>Sweden</vt:lpstr>
      <vt:lpstr>Switzerland</vt:lpstr>
      <vt:lpstr>Taiwan</vt:lpstr>
      <vt:lpstr>Thailand</vt:lpstr>
      <vt:lpstr>Turkey</vt:lpstr>
      <vt:lpstr>United Arab Emirates</vt:lpstr>
      <vt:lpstr>United Kingdom</vt:lpstr>
      <vt:lpstr>United States</vt:lpstr>
      <vt:lpstr>Vietnam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Corey</cp:lastModifiedBy>
  <cp:lastPrinted>2020-01-01T20:05:37Z</cp:lastPrinted>
  <dcterms:created xsi:type="dcterms:W3CDTF">2019-12-30T21:39:35Z</dcterms:created>
  <dcterms:modified xsi:type="dcterms:W3CDTF">2020-01-15T21:51:42Z</dcterms:modified>
</cp:coreProperties>
</file>