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2.xml" ContentType="application/vnd.openxmlformats-officedocument.spreadsheetml.comment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35" windowWidth="17715" windowHeight="12045" firstSheet="3" activeTab="4"/>
  </bookViews>
  <sheets>
    <sheet name="HISTORIQUE_ACCES" sheetId="9" state="veryHidden" r:id="rId1"/>
    <sheet name="MACROS" sheetId="6" state="veryHidden" r:id="rId2"/>
    <sheet name="ACCES" sheetId="7" state="veryHidden" r:id="rId3"/>
    <sheet name="Base commande" sheetId="11" r:id="rId4"/>
    <sheet name="SBT" sheetId="10" r:id="rId5"/>
    <sheet name="Récap frais" sheetId="12" r:id="rId6"/>
  </sheets>
  <externalReferences>
    <externalReference r:id="rId7"/>
  </externalReferences>
  <definedNames>
    <definedName name="_xlnm._FilterDatabase" localSheetId="3" hidden="1">'Base commande'!$D$1:$D$288</definedName>
    <definedName name="DATE_Création">SBT!$P$8</definedName>
    <definedName name="Plage_dynamique">OFFSET('Base commande'!$L$2,,,COUNTIF('Base commande'!$L:$L,"?*")-1)</definedName>
    <definedName name="_xlnm.Print_Area" localSheetId="4">SBT!$D$4:$AA$92</definedName>
  </definedNames>
  <calcPr calcId="145621"/>
</workbook>
</file>

<file path=xl/calcChain.xml><?xml version="1.0" encoding="utf-8"?>
<calcChain xmlns="http://schemas.openxmlformats.org/spreadsheetml/2006/main">
  <c r="Z48" i="10" l="1"/>
  <c r="Z49" i="10"/>
  <c r="Z50" i="10"/>
  <c r="Z51" i="10"/>
  <c r="Z52" i="10"/>
  <c r="Z53" i="10"/>
  <c r="Z54" i="10"/>
  <c r="Z55" i="10"/>
  <c r="Z56" i="10"/>
  <c r="Z57" i="10"/>
  <c r="Z58" i="10"/>
  <c r="Z59" i="10"/>
  <c r="Z60" i="10"/>
  <c r="Z61" i="10"/>
  <c r="Z62" i="10"/>
  <c r="Z63" i="10"/>
  <c r="Z64" i="10"/>
  <c r="Z65" i="10"/>
  <c r="Z66" i="10"/>
  <c r="Z67" i="10"/>
  <c r="AA48" i="10"/>
  <c r="AA49" i="10"/>
  <c r="AA50" i="10"/>
  <c r="AA51" i="10"/>
  <c r="AA52" i="10"/>
  <c r="AA53" i="10"/>
  <c r="AA54" i="10"/>
  <c r="AA55" i="10"/>
  <c r="AA56" i="10"/>
  <c r="AA57" i="10"/>
  <c r="AA58" i="10"/>
  <c r="AA59" i="10"/>
  <c r="AA60" i="10"/>
  <c r="AA61" i="10"/>
  <c r="AA62" i="10"/>
  <c r="AA63" i="10"/>
  <c r="AA64" i="10"/>
  <c r="AA65" i="10"/>
  <c r="AA66" i="10"/>
  <c r="AA67" i="10"/>
  <c r="AT58" i="10"/>
  <c r="AC58" i="10"/>
  <c r="J58" i="10"/>
  <c r="C58" i="10"/>
  <c r="B58" i="10"/>
  <c r="C74" i="10"/>
  <c r="C73" i="10"/>
  <c r="C72" i="10"/>
  <c r="AA68" i="10"/>
  <c r="S68" i="10"/>
  <c r="Y67" i="10"/>
  <c r="X67" i="10"/>
  <c r="W67" i="10"/>
  <c r="V67" i="10"/>
  <c r="U67" i="10"/>
  <c r="T67" i="10"/>
  <c r="S67" i="10"/>
  <c r="R67" i="10"/>
  <c r="Q67" i="10"/>
  <c r="P67" i="10"/>
  <c r="O67" i="10"/>
  <c r="N67" i="10"/>
  <c r="M67" i="10"/>
  <c r="L67" i="10"/>
  <c r="K67" i="10"/>
  <c r="J66" i="10"/>
  <c r="AT65" i="10"/>
  <c r="J65" i="10"/>
  <c r="C65" i="10"/>
  <c r="B65" i="10"/>
  <c r="AT64" i="10"/>
  <c r="J64" i="10"/>
  <c r="C64" i="10"/>
  <c r="B64" i="10"/>
  <c r="AT63" i="10"/>
  <c r="J63" i="10"/>
  <c r="H63" i="10"/>
  <c r="C63" i="10"/>
  <c r="B63" i="10"/>
  <c r="AT62" i="10"/>
  <c r="J62" i="10"/>
  <c r="H62" i="10"/>
  <c r="C62" i="10"/>
  <c r="B62" i="10"/>
  <c r="AT61" i="10"/>
  <c r="J61" i="10"/>
  <c r="H61" i="10"/>
  <c r="C61" i="10"/>
  <c r="B61" i="10"/>
  <c r="AT60" i="10"/>
  <c r="J60" i="10"/>
  <c r="AC60" i="10" s="1"/>
  <c r="C60" i="10"/>
  <c r="B60" i="10"/>
  <c r="AT59" i="10"/>
  <c r="J59" i="10"/>
  <c r="C59" i="10"/>
  <c r="B59" i="10"/>
  <c r="AT57" i="10"/>
  <c r="J57" i="10"/>
  <c r="C57" i="10"/>
  <c r="B57" i="10"/>
  <c r="AT56" i="10"/>
  <c r="J56" i="10"/>
  <c r="C56" i="10"/>
  <c r="B56" i="10"/>
  <c r="AT55" i="10"/>
  <c r="J55" i="10"/>
  <c r="AC55" i="10" s="1"/>
  <c r="C55" i="10"/>
  <c r="B55" i="10"/>
  <c r="AT54" i="10"/>
  <c r="J54" i="10"/>
  <c r="C54" i="10"/>
  <c r="B54" i="10"/>
  <c r="AT53" i="10"/>
  <c r="J53" i="10"/>
  <c r="C53" i="10"/>
  <c r="B53" i="10"/>
  <c r="AT52" i="10"/>
  <c r="J52" i="10"/>
  <c r="C52" i="10"/>
  <c r="B52" i="10"/>
  <c r="AT51" i="10"/>
  <c r="J51" i="10"/>
  <c r="AC51" i="10" s="1"/>
  <c r="C51" i="10"/>
  <c r="B51" i="10"/>
  <c r="AT50" i="10"/>
  <c r="J50" i="10"/>
  <c r="C50" i="10"/>
  <c r="B50" i="10"/>
  <c r="AT49" i="10"/>
  <c r="H49" i="10"/>
  <c r="J49" i="10" s="1"/>
  <c r="C49" i="10"/>
  <c r="B49" i="10"/>
  <c r="AT48" i="10"/>
  <c r="H48" i="10"/>
  <c r="H67" i="10" s="1"/>
  <c r="L72" i="10" s="1"/>
  <c r="C48" i="10"/>
  <c r="B48" i="10"/>
  <c r="AC52" i="10" l="1"/>
  <c r="AC56" i="10"/>
  <c r="AC61" i="10"/>
  <c r="AC65" i="10"/>
  <c r="AC63" i="10"/>
  <c r="AC62" i="10"/>
  <c r="AC64" i="10"/>
  <c r="J48" i="10"/>
  <c r="AC50" i="10"/>
  <c r="AC53" i="10"/>
  <c r="AC57" i="10"/>
  <c r="AC54" i="10"/>
  <c r="AC59" i="10"/>
  <c r="C36" i="10"/>
  <c r="C37" i="10"/>
  <c r="J67" i="10" l="1"/>
  <c r="AC49" i="10"/>
  <c r="J29" i="10"/>
  <c r="AC48" i="10" l="1"/>
  <c r="AC67" i="10" s="1"/>
  <c r="AA69" i="10"/>
  <c r="N72" i="10"/>
  <c r="AT21" i="10"/>
  <c r="J21" i="10"/>
  <c r="AA21" i="10" s="1"/>
  <c r="Z21" i="10" l="1"/>
  <c r="AC21" i="10" s="1"/>
  <c r="J27" i="10"/>
  <c r="Z27" i="10" s="1"/>
  <c r="J28" i="10"/>
  <c r="AA28" i="10" s="1"/>
  <c r="AT22" i="10"/>
  <c r="J22" i="10"/>
  <c r="AA22" i="10" s="1"/>
  <c r="J14" i="10"/>
  <c r="Z14" i="10" s="1"/>
  <c r="J15" i="10"/>
  <c r="Z15" i="10" s="1"/>
  <c r="J16" i="10"/>
  <c r="Z16" i="10" s="1"/>
  <c r="J17" i="10"/>
  <c r="Z17" i="10" s="1"/>
  <c r="J18" i="10"/>
  <c r="Z18" i="10" s="1"/>
  <c r="J19" i="10"/>
  <c r="Z19" i="10" s="1"/>
  <c r="J20" i="10"/>
  <c r="Z20" i="10" s="1"/>
  <c r="J23" i="10"/>
  <c r="Z23" i="10" s="1"/>
  <c r="AT14" i="10"/>
  <c r="AT15" i="10"/>
  <c r="AT16" i="10"/>
  <c r="AT17" i="10"/>
  <c r="AT18" i="10"/>
  <c r="AT19" i="10"/>
  <c r="AT20" i="10"/>
  <c r="AT23" i="10"/>
  <c r="AT24" i="10"/>
  <c r="AT25" i="10"/>
  <c r="AT26" i="10"/>
  <c r="AT27" i="10"/>
  <c r="AT28" i="10"/>
  <c r="AA27" i="10" l="1"/>
  <c r="AC27" i="10" s="1"/>
  <c r="Z22" i="10"/>
  <c r="AC22" i="10" s="1"/>
  <c r="AA20" i="10"/>
  <c r="AC20" i="10" s="1"/>
  <c r="AA18" i="10"/>
  <c r="AC18" i="10" s="1"/>
  <c r="AA15" i="10"/>
  <c r="AC15" i="10" s="1"/>
  <c r="AA23" i="10"/>
  <c r="AC23" i="10" s="1"/>
  <c r="AA19" i="10"/>
  <c r="AC19" i="10" s="1"/>
  <c r="AA14" i="10"/>
  <c r="AC14" i="10" s="1"/>
  <c r="AA17" i="10"/>
  <c r="AC17" i="10" s="1"/>
  <c r="AA16" i="10"/>
  <c r="AC16" i="10" s="1"/>
  <c r="S31" i="10"/>
  <c r="AA31" i="10" s="1"/>
  <c r="C35" i="10" l="1"/>
  <c r="Y30" i="10" l="1"/>
  <c r="Z28" i="10"/>
  <c r="AT13" i="10"/>
  <c r="AT12" i="10"/>
  <c r="B3" i="12" l="1"/>
  <c r="A210" i="12"/>
  <c r="A211" i="12"/>
  <c r="A212" i="12"/>
  <c r="A213" i="12"/>
  <c r="A214" i="12"/>
  <c r="A215" i="12"/>
  <c r="A216" i="12"/>
  <c r="A217" i="12"/>
  <c r="A218" i="12"/>
  <c r="A219" i="12"/>
  <c r="A220" i="12"/>
  <c r="A221" i="12"/>
  <c r="A222" i="12"/>
  <c r="A223" i="12"/>
  <c r="A224" i="12"/>
  <c r="A225" i="12"/>
  <c r="A226" i="12"/>
  <c r="A227" i="12"/>
  <c r="A228" i="12"/>
  <c r="A229" i="12"/>
  <c r="A230" i="12"/>
  <c r="A231" i="12"/>
  <c r="A232" i="12"/>
  <c r="A233" i="12"/>
  <c r="A234" i="12"/>
  <c r="A235" i="12"/>
  <c r="A236" i="12"/>
  <c r="A237" i="12"/>
  <c r="A238" i="12"/>
  <c r="A239" i="12"/>
  <c r="A240" i="12"/>
  <c r="A241" i="12"/>
  <c r="A242" i="12"/>
  <c r="A243" i="12"/>
  <c r="A244" i="12"/>
  <c r="A245" i="12"/>
  <c r="A246" i="12"/>
  <c r="A247" i="12"/>
  <c r="A248" i="12"/>
  <c r="A249" i="12"/>
  <c r="A250" i="12"/>
  <c r="A251" i="12"/>
  <c r="A252" i="12"/>
  <c r="A253" i="12"/>
  <c r="A254" i="12"/>
  <c r="A255" i="12"/>
  <c r="A256" i="12"/>
  <c r="A257" i="12"/>
  <c r="A258" i="12"/>
  <c r="A259" i="12"/>
  <c r="A260" i="12"/>
  <c r="A261" i="12"/>
  <c r="A262" i="12"/>
  <c r="A263" i="12"/>
  <c r="A264" i="12"/>
  <c r="A265" i="12"/>
  <c r="A266" i="12"/>
  <c r="A267" i="12"/>
  <c r="A268" i="12"/>
  <c r="A269" i="12"/>
  <c r="A270" i="12"/>
  <c r="A271" i="12"/>
  <c r="A272" i="12"/>
  <c r="A273" i="12"/>
  <c r="A274" i="12"/>
  <c r="A275" i="12"/>
  <c r="A276" i="12"/>
  <c r="A277" i="12"/>
  <c r="A278" i="12"/>
  <c r="A279" i="12"/>
  <c r="A280" i="12"/>
  <c r="A281" i="12"/>
  <c r="A282" i="12"/>
  <c r="A283" i="12"/>
  <c r="A284" i="12"/>
  <c r="A285" i="12"/>
  <c r="A286" i="12"/>
  <c r="A287" i="12"/>
  <c r="A288" i="12"/>
  <c r="Z284" i="12" l="1"/>
  <c r="Y284" i="12"/>
  <c r="Z272" i="12"/>
  <c r="Y272" i="12"/>
  <c r="Z260" i="12"/>
  <c r="Y260" i="12"/>
  <c r="Z248" i="12"/>
  <c r="Y248" i="12"/>
  <c r="Z236" i="12"/>
  <c r="Y236" i="12"/>
  <c r="Z232" i="12"/>
  <c r="Y232" i="12"/>
  <c r="Z228" i="12"/>
  <c r="Y228" i="12"/>
  <c r="Z220" i="12"/>
  <c r="Y220" i="12"/>
  <c r="Z216" i="12"/>
  <c r="Y216" i="12"/>
  <c r="Z212" i="12"/>
  <c r="Y212" i="12"/>
  <c r="Z287" i="12"/>
  <c r="Y287" i="12"/>
  <c r="Z283" i="12"/>
  <c r="Y283" i="12"/>
  <c r="Z279" i="12"/>
  <c r="Y279" i="12"/>
  <c r="Z275" i="12"/>
  <c r="Y275" i="12"/>
  <c r="Z271" i="12"/>
  <c r="Y271" i="12"/>
  <c r="Z267" i="12"/>
  <c r="Y267" i="12"/>
  <c r="Z263" i="12"/>
  <c r="Y263" i="12"/>
  <c r="Z259" i="12"/>
  <c r="Y259" i="12"/>
  <c r="Z255" i="12"/>
  <c r="Y255" i="12"/>
  <c r="Z251" i="12"/>
  <c r="Y251" i="12"/>
  <c r="Z247" i="12"/>
  <c r="Y247" i="12"/>
  <c r="Z243" i="12"/>
  <c r="Y243" i="12"/>
  <c r="Z239" i="12"/>
  <c r="Y239" i="12"/>
  <c r="Z235" i="12"/>
  <c r="Y235" i="12"/>
  <c r="Z231" i="12"/>
  <c r="Y231" i="12"/>
  <c r="Z227" i="12"/>
  <c r="Y227" i="12"/>
  <c r="Z223" i="12"/>
  <c r="Y223" i="12"/>
  <c r="Z219" i="12"/>
  <c r="Y219" i="12"/>
  <c r="Z215" i="12"/>
  <c r="Y215" i="12"/>
  <c r="Z211" i="12"/>
  <c r="Y211" i="12"/>
  <c r="Z280" i="12"/>
  <c r="Y280" i="12"/>
  <c r="Z268" i="12"/>
  <c r="Y268" i="12"/>
  <c r="Z256" i="12"/>
  <c r="Y256" i="12"/>
  <c r="Z240" i="12"/>
  <c r="Y240" i="12"/>
  <c r="Z224" i="12"/>
  <c r="Y224" i="12"/>
  <c r="Z286" i="12"/>
  <c r="Y286" i="12"/>
  <c r="Z282" i="12"/>
  <c r="Y282" i="12"/>
  <c r="Z278" i="12"/>
  <c r="Y278" i="12"/>
  <c r="Z274" i="12"/>
  <c r="Y274" i="12"/>
  <c r="Z270" i="12"/>
  <c r="Y270" i="12"/>
  <c r="Z266" i="12"/>
  <c r="Y266" i="12"/>
  <c r="Z262" i="12"/>
  <c r="Y262" i="12"/>
  <c r="Z258" i="12"/>
  <c r="Y258" i="12"/>
  <c r="Z254" i="12"/>
  <c r="Y254" i="12"/>
  <c r="Z250" i="12"/>
  <c r="Y250" i="12"/>
  <c r="Z246" i="12"/>
  <c r="Y246" i="12"/>
  <c r="Z242" i="12"/>
  <c r="Y242" i="12"/>
  <c r="Z238" i="12"/>
  <c r="Y238" i="12"/>
  <c r="Z234" i="12"/>
  <c r="Y234" i="12"/>
  <c r="Z230" i="12"/>
  <c r="Y230" i="12"/>
  <c r="Z226" i="12"/>
  <c r="Y226" i="12"/>
  <c r="Z222" i="12"/>
  <c r="Y222" i="12"/>
  <c r="Z218" i="12"/>
  <c r="Y218" i="12"/>
  <c r="Z214" i="12"/>
  <c r="Y214" i="12"/>
  <c r="Z210" i="12"/>
  <c r="Y210" i="12"/>
  <c r="Z288" i="12"/>
  <c r="Y288" i="12"/>
  <c r="Z276" i="12"/>
  <c r="Y276" i="12"/>
  <c r="Z264" i="12"/>
  <c r="Y264" i="12"/>
  <c r="Z252" i="12"/>
  <c r="Y252" i="12"/>
  <c r="Z244" i="12"/>
  <c r="Y244" i="12"/>
  <c r="Z285" i="12"/>
  <c r="Y285" i="12"/>
  <c r="Z281" i="12"/>
  <c r="Y281" i="12"/>
  <c r="Z277" i="12"/>
  <c r="Y277" i="12"/>
  <c r="Z273" i="12"/>
  <c r="Y273" i="12"/>
  <c r="Z269" i="12"/>
  <c r="Y269" i="12"/>
  <c r="Z265" i="12"/>
  <c r="Y265" i="12"/>
  <c r="Z261" i="12"/>
  <c r="Y261" i="12"/>
  <c r="Z257" i="12"/>
  <c r="Y257" i="12"/>
  <c r="Z253" i="12"/>
  <c r="Y253" i="12"/>
  <c r="Z249" i="12"/>
  <c r="Y249" i="12"/>
  <c r="Z245" i="12"/>
  <c r="Y245" i="12"/>
  <c r="Z241" i="12"/>
  <c r="Y241" i="12"/>
  <c r="Z237" i="12"/>
  <c r="Y237" i="12"/>
  <c r="Z233" i="12"/>
  <c r="Y233" i="12"/>
  <c r="Z229" i="12"/>
  <c r="Y229" i="12"/>
  <c r="Z225" i="12"/>
  <c r="Y225" i="12"/>
  <c r="Z221" i="12"/>
  <c r="Y221" i="12"/>
  <c r="Z217" i="12"/>
  <c r="Y217" i="12"/>
  <c r="Z213" i="12"/>
  <c r="Y213" i="12"/>
  <c r="X287" i="12"/>
  <c r="W287" i="12"/>
  <c r="U287" i="12"/>
  <c r="T287" i="12"/>
  <c r="V287" i="12"/>
  <c r="S287" i="12"/>
  <c r="R287" i="12"/>
  <c r="Q287" i="12"/>
  <c r="P287" i="12"/>
  <c r="O287" i="12"/>
  <c r="N287" i="12"/>
  <c r="M287" i="12"/>
  <c r="L287" i="12"/>
  <c r="K287" i="12"/>
  <c r="J287" i="12"/>
  <c r="I287" i="12"/>
  <c r="H287" i="12"/>
  <c r="X271" i="12"/>
  <c r="W271" i="12"/>
  <c r="V271" i="12"/>
  <c r="U271" i="12"/>
  <c r="T271" i="12"/>
  <c r="S271" i="12"/>
  <c r="R271" i="12"/>
  <c r="Q271" i="12"/>
  <c r="P271" i="12"/>
  <c r="O271" i="12"/>
  <c r="N271" i="12"/>
  <c r="M271" i="12"/>
  <c r="L271" i="12"/>
  <c r="K271" i="12"/>
  <c r="J271" i="12"/>
  <c r="I271" i="12"/>
  <c r="H271" i="12"/>
  <c r="X255" i="12"/>
  <c r="W255" i="12"/>
  <c r="V255" i="12"/>
  <c r="U255" i="12"/>
  <c r="T255" i="12"/>
  <c r="S255" i="12"/>
  <c r="R255" i="12"/>
  <c r="Q255" i="12"/>
  <c r="P255" i="12"/>
  <c r="O255" i="12"/>
  <c r="N255" i="12"/>
  <c r="M255" i="12"/>
  <c r="L255" i="12"/>
  <c r="K255" i="12"/>
  <c r="J255" i="12"/>
  <c r="I255" i="12"/>
  <c r="H255" i="12"/>
  <c r="X235" i="12"/>
  <c r="W235" i="12"/>
  <c r="V235" i="12"/>
  <c r="U235" i="12"/>
  <c r="T235" i="12"/>
  <c r="S235" i="12"/>
  <c r="R235" i="12"/>
  <c r="Q235" i="12"/>
  <c r="P235" i="12"/>
  <c r="O235" i="12"/>
  <c r="N235" i="12"/>
  <c r="M235" i="12"/>
  <c r="L235" i="12"/>
  <c r="K235" i="12"/>
  <c r="J235" i="12"/>
  <c r="I235" i="12"/>
  <c r="H235" i="12"/>
  <c r="X215" i="12"/>
  <c r="W215" i="12"/>
  <c r="V215" i="12"/>
  <c r="U215" i="12"/>
  <c r="T215" i="12"/>
  <c r="S215" i="12"/>
  <c r="R215" i="12"/>
  <c r="Q215" i="12"/>
  <c r="P215" i="12"/>
  <c r="O215" i="12"/>
  <c r="N215" i="12"/>
  <c r="M215" i="12"/>
  <c r="L215" i="12"/>
  <c r="K215" i="12"/>
  <c r="J215" i="12"/>
  <c r="I215" i="12"/>
  <c r="H215" i="12"/>
  <c r="X281" i="12"/>
  <c r="W281" i="12"/>
  <c r="V281" i="12"/>
  <c r="U281" i="12"/>
  <c r="T281" i="12"/>
  <c r="S281" i="12"/>
  <c r="R281" i="12"/>
  <c r="Q281" i="12"/>
  <c r="P281" i="12"/>
  <c r="O281" i="12"/>
  <c r="N281" i="12"/>
  <c r="M281" i="12"/>
  <c r="L281" i="12"/>
  <c r="K281" i="12"/>
  <c r="J281" i="12"/>
  <c r="I281" i="12"/>
  <c r="H281" i="12"/>
  <c r="X288" i="12"/>
  <c r="W288" i="12"/>
  <c r="V288" i="12"/>
  <c r="U288" i="12"/>
  <c r="T288" i="12"/>
  <c r="S288" i="12"/>
  <c r="R288" i="12"/>
  <c r="Q288" i="12"/>
  <c r="P288" i="12"/>
  <c r="O288" i="12"/>
  <c r="N288" i="12"/>
  <c r="M288" i="12"/>
  <c r="L288" i="12"/>
  <c r="K288" i="12"/>
  <c r="J288" i="12"/>
  <c r="I288" i="12"/>
  <c r="H288" i="12"/>
  <c r="X284" i="12"/>
  <c r="W284" i="12"/>
  <c r="V284" i="12"/>
  <c r="U284" i="12"/>
  <c r="T284" i="12"/>
  <c r="S284" i="12"/>
  <c r="R284" i="12"/>
  <c r="Q284" i="12"/>
  <c r="P284" i="12"/>
  <c r="O284" i="12"/>
  <c r="N284" i="12"/>
  <c r="M284" i="12"/>
  <c r="H284" i="12"/>
  <c r="L284" i="12"/>
  <c r="K284" i="12"/>
  <c r="J284" i="12"/>
  <c r="I284" i="12"/>
  <c r="X280" i="12"/>
  <c r="W280" i="12"/>
  <c r="V280" i="12"/>
  <c r="U280" i="12"/>
  <c r="T280" i="12"/>
  <c r="S280" i="12"/>
  <c r="R280" i="12"/>
  <c r="Q280" i="12"/>
  <c r="P280" i="12"/>
  <c r="O280" i="12"/>
  <c r="N280" i="12"/>
  <c r="M280" i="12"/>
  <c r="L280" i="12"/>
  <c r="K280" i="12"/>
  <c r="J280" i="12"/>
  <c r="I280" i="12"/>
  <c r="H280" i="12"/>
  <c r="X276" i="12"/>
  <c r="W276" i="12"/>
  <c r="V276" i="12"/>
  <c r="U276" i="12"/>
  <c r="T276" i="12"/>
  <c r="S276" i="12"/>
  <c r="R276" i="12"/>
  <c r="Q276" i="12"/>
  <c r="P276" i="12"/>
  <c r="O276" i="12"/>
  <c r="N276" i="12"/>
  <c r="M276" i="12"/>
  <c r="L276" i="12"/>
  <c r="K276" i="12"/>
  <c r="J276" i="12"/>
  <c r="I276" i="12"/>
  <c r="H276" i="12"/>
  <c r="X272" i="12"/>
  <c r="W272" i="12"/>
  <c r="V272" i="12"/>
  <c r="U272" i="12"/>
  <c r="T272" i="12"/>
  <c r="S272" i="12"/>
  <c r="R272" i="12"/>
  <c r="Q272" i="12"/>
  <c r="P272" i="12"/>
  <c r="O272" i="12"/>
  <c r="N272" i="12"/>
  <c r="M272" i="12"/>
  <c r="H272" i="12"/>
  <c r="L272" i="12"/>
  <c r="K272" i="12"/>
  <c r="J272" i="12"/>
  <c r="I272" i="12"/>
  <c r="X268" i="12"/>
  <c r="W268" i="12"/>
  <c r="V268" i="12"/>
  <c r="U268" i="12"/>
  <c r="T268" i="12"/>
  <c r="S268" i="12"/>
  <c r="R268" i="12"/>
  <c r="Q268" i="12"/>
  <c r="P268" i="12"/>
  <c r="O268" i="12"/>
  <c r="N268" i="12"/>
  <c r="M268" i="12"/>
  <c r="L268" i="12"/>
  <c r="K268" i="12"/>
  <c r="J268" i="12"/>
  <c r="I268" i="12"/>
  <c r="H268" i="12"/>
  <c r="X264" i="12"/>
  <c r="W264" i="12"/>
  <c r="V264" i="12"/>
  <c r="U264" i="12"/>
  <c r="T264" i="12"/>
  <c r="S264" i="12"/>
  <c r="R264" i="12"/>
  <c r="Q264" i="12"/>
  <c r="P264" i="12"/>
  <c r="O264" i="12"/>
  <c r="N264" i="12"/>
  <c r="M264" i="12"/>
  <c r="L264" i="12"/>
  <c r="K264" i="12"/>
  <c r="J264" i="12"/>
  <c r="I264" i="12"/>
  <c r="H264" i="12"/>
  <c r="X260" i="12"/>
  <c r="W260" i="12"/>
  <c r="V260" i="12"/>
  <c r="U260" i="12"/>
  <c r="T260" i="12"/>
  <c r="S260" i="12"/>
  <c r="R260" i="12"/>
  <c r="Q260" i="12"/>
  <c r="P260" i="12"/>
  <c r="O260" i="12"/>
  <c r="N260" i="12"/>
  <c r="M260" i="12"/>
  <c r="H260" i="12"/>
  <c r="L260" i="12"/>
  <c r="K260" i="12"/>
  <c r="J260" i="12"/>
  <c r="I260" i="12"/>
  <c r="X256" i="12"/>
  <c r="W256" i="12"/>
  <c r="V256" i="12"/>
  <c r="U256" i="12"/>
  <c r="T256" i="12"/>
  <c r="S256" i="12"/>
  <c r="R256" i="12"/>
  <c r="Q256" i="12"/>
  <c r="P256" i="12"/>
  <c r="O256" i="12"/>
  <c r="N256" i="12"/>
  <c r="M256" i="12"/>
  <c r="L256" i="12"/>
  <c r="K256" i="12"/>
  <c r="J256" i="12"/>
  <c r="I256" i="12"/>
  <c r="H256" i="12"/>
  <c r="X252" i="12"/>
  <c r="W252" i="12"/>
  <c r="V252" i="12"/>
  <c r="U252" i="12"/>
  <c r="T252" i="12"/>
  <c r="S252" i="12"/>
  <c r="R252" i="12"/>
  <c r="Q252" i="12"/>
  <c r="P252" i="12"/>
  <c r="O252" i="12"/>
  <c r="N252" i="12"/>
  <c r="M252" i="12"/>
  <c r="L252" i="12"/>
  <c r="K252" i="12"/>
  <c r="J252" i="12"/>
  <c r="I252" i="12"/>
  <c r="H252" i="12"/>
  <c r="X248" i="12"/>
  <c r="W248" i="12"/>
  <c r="V248" i="12"/>
  <c r="U248" i="12"/>
  <c r="T248" i="12"/>
  <c r="S248" i="12"/>
  <c r="R248" i="12"/>
  <c r="Q248" i="12"/>
  <c r="P248" i="12"/>
  <c r="O248" i="12"/>
  <c r="N248" i="12"/>
  <c r="M248" i="12"/>
  <c r="L248" i="12"/>
  <c r="K248" i="12"/>
  <c r="J248" i="12"/>
  <c r="I248" i="12"/>
  <c r="H248" i="12"/>
  <c r="X244" i="12"/>
  <c r="W244" i="12"/>
  <c r="V244" i="12"/>
  <c r="U244" i="12"/>
  <c r="T244" i="12"/>
  <c r="S244" i="12"/>
  <c r="R244" i="12"/>
  <c r="Q244" i="12"/>
  <c r="P244" i="12"/>
  <c r="O244" i="12"/>
  <c r="N244" i="12"/>
  <c r="M244" i="12"/>
  <c r="L244" i="12"/>
  <c r="K244" i="12"/>
  <c r="J244" i="12"/>
  <c r="I244" i="12"/>
  <c r="H244" i="12"/>
  <c r="X240" i="12"/>
  <c r="W240" i="12"/>
  <c r="V240" i="12"/>
  <c r="U240" i="12"/>
  <c r="T240" i="12"/>
  <c r="S240" i="12"/>
  <c r="R240" i="12"/>
  <c r="Q240" i="12"/>
  <c r="P240" i="12"/>
  <c r="O240" i="12"/>
  <c r="N240" i="12"/>
  <c r="M240" i="12"/>
  <c r="L240" i="12"/>
  <c r="K240" i="12"/>
  <c r="J240" i="12"/>
  <c r="I240" i="12"/>
  <c r="H240" i="12"/>
  <c r="X236" i="12"/>
  <c r="W236" i="12"/>
  <c r="V236" i="12"/>
  <c r="U236" i="12"/>
  <c r="T236" i="12"/>
  <c r="S236" i="12"/>
  <c r="R236" i="12"/>
  <c r="Q236" i="12"/>
  <c r="P236" i="12"/>
  <c r="O236" i="12"/>
  <c r="N236" i="12"/>
  <c r="M236" i="12"/>
  <c r="L236" i="12"/>
  <c r="K236" i="12"/>
  <c r="J236" i="12"/>
  <c r="I236" i="12"/>
  <c r="H236" i="12"/>
  <c r="X232" i="12"/>
  <c r="W232" i="12"/>
  <c r="V232" i="12"/>
  <c r="U232" i="12"/>
  <c r="T232" i="12"/>
  <c r="S232" i="12"/>
  <c r="R232" i="12"/>
  <c r="Q232" i="12"/>
  <c r="P232" i="12"/>
  <c r="O232" i="12"/>
  <c r="N232" i="12"/>
  <c r="M232" i="12"/>
  <c r="L232" i="12"/>
  <c r="K232" i="12"/>
  <c r="J232" i="12"/>
  <c r="I232" i="12"/>
  <c r="H232" i="12"/>
  <c r="X228" i="12"/>
  <c r="W228" i="12"/>
  <c r="V228" i="12"/>
  <c r="U228" i="12"/>
  <c r="T228" i="12"/>
  <c r="S228" i="12"/>
  <c r="R228" i="12"/>
  <c r="Q228" i="12"/>
  <c r="P228" i="12"/>
  <c r="O228" i="12"/>
  <c r="N228" i="12"/>
  <c r="M228" i="12"/>
  <c r="L228" i="12"/>
  <c r="K228" i="12"/>
  <c r="J228" i="12"/>
  <c r="I228" i="12"/>
  <c r="H228" i="12"/>
  <c r="X224" i="12"/>
  <c r="W224" i="12"/>
  <c r="V224" i="12"/>
  <c r="U224" i="12"/>
  <c r="T224" i="12"/>
  <c r="S224" i="12"/>
  <c r="R224" i="12"/>
  <c r="Q224" i="12"/>
  <c r="P224" i="12"/>
  <c r="O224" i="12"/>
  <c r="N224" i="12"/>
  <c r="M224" i="12"/>
  <c r="L224" i="12"/>
  <c r="K224" i="12"/>
  <c r="J224" i="12"/>
  <c r="I224" i="12"/>
  <c r="H224" i="12"/>
  <c r="X220" i="12"/>
  <c r="W220" i="12"/>
  <c r="V220" i="12"/>
  <c r="U220" i="12"/>
  <c r="T220" i="12"/>
  <c r="S220" i="12"/>
  <c r="R220" i="12"/>
  <c r="Q220" i="12"/>
  <c r="P220" i="12"/>
  <c r="O220" i="12"/>
  <c r="N220" i="12"/>
  <c r="M220" i="12"/>
  <c r="L220" i="12"/>
  <c r="K220" i="12"/>
  <c r="J220" i="12"/>
  <c r="I220" i="12"/>
  <c r="H220" i="12"/>
  <c r="X216" i="12"/>
  <c r="W216" i="12"/>
  <c r="V216" i="12"/>
  <c r="U216" i="12"/>
  <c r="T216" i="12"/>
  <c r="S216" i="12"/>
  <c r="R216" i="12"/>
  <c r="Q216" i="12"/>
  <c r="P216" i="12"/>
  <c r="O216" i="12"/>
  <c r="N216" i="12"/>
  <c r="M216" i="12"/>
  <c r="L216" i="12"/>
  <c r="K216" i="12"/>
  <c r="J216" i="12"/>
  <c r="I216" i="12"/>
  <c r="H216" i="12"/>
  <c r="X212" i="12"/>
  <c r="W212" i="12"/>
  <c r="V212" i="12"/>
  <c r="U212" i="12"/>
  <c r="T212" i="12"/>
  <c r="S212" i="12"/>
  <c r="R212" i="12"/>
  <c r="Q212" i="12"/>
  <c r="P212" i="12"/>
  <c r="O212" i="12"/>
  <c r="N212" i="12"/>
  <c r="M212" i="12"/>
  <c r="L212" i="12"/>
  <c r="K212" i="12"/>
  <c r="J212" i="12"/>
  <c r="I212" i="12"/>
  <c r="H212" i="12"/>
  <c r="X275" i="12"/>
  <c r="W275" i="12"/>
  <c r="V275" i="12"/>
  <c r="U275" i="12"/>
  <c r="T275" i="12"/>
  <c r="S275" i="12"/>
  <c r="R275" i="12"/>
  <c r="Q275" i="12"/>
  <c r="P275" i="12"/>
  <c r="O275" i="12"/>
  <c r="N275" i="12"/>
  <c r="M275" i="12"/>
  <c r="L275" i="12"/>
  <c r="K275" i="12"/>
  <c r="J275" i="12"/>
  <c r="I275" i="12"/>
  <c r="H275" i="12"/>
  <c r="X259" i="12"/>
  <c r="W259" i="12"/>
  <c r="V259" i="12"/>
  <c r="U259" i="12"/>
  <c r="T259" i="12"/>
  <c r="S259" i="12"/>
  <c r="R259" i="12"/>
  <c r="Q259" i="12"/>
  <c r="P259" i="12"/>
  <c r="O259" i="12"/>
  <c r="N259" i="12"/>
  <c r="M259" i="12"/>
  <c r="L259" i="12"/>
  <c r="K259" i="12"/>
  <c r="J259" i="12"/>
  <c r="I259" i="12"/>
  <c r="H259" i="12"/>
  <c r="X243" i="12"/>
  <c r="W243" i="12"/>
  <c r="V243" i="12"/>
  <c r="U243" i="12"/>
  <c r="T243" i="12"/>
  <c r="S243" i="12"/>
  <c r="R243" i="12"/>
  <c r="Q243" i="12"/>
  <c r="P243" i="12"/>
  <c r="O243" i="12"/>
  <c r="N243" i="12"/>
  <c r="M243" i="12"/>
  <c r="L243" i="12"/>
  <c r="K243" i="12"/>
  <c r="J243" i="12"/>
  <c r="I243" i="12"/>
  <c r="H243" i="12"/>
  <c r="X227" i="12"/>
  <c r="W227" i="12"/>
  <c r="V227" i="12"/>
  <c r="U227" i="12"/>
  <c r="T227" i="12"/>
  <c r="S227" i="12"/>
  <c r="R227" i="12"/>
  <c r="Q227" i="12"/>
  <c r="P227" i="12"/>
  <c r="O227" i="12"/>
  <c r="N227" i="12"/>
  <c r="M227" i="12"/>
  <c r="L227" i="12"/>
  <c r="K227" i="12"/>
  <c r="J227" i="12"/>
  <c r="I227" i="12"/>
  <c r="H227" i="12"/>
  <c r="X211" i="12"/>
  <c r="W211" i="12"/>
  <c r="V211" i="12"/>
  <c r="U211" i="12"/>
  <c r="T211" i="12"/>
  <c r="S211" i="12"/>
  <c r="R211" i="12"/>
  <c r="Q211" i="12"/>
  <c r="P211" i="12"/>
  <c r="O211" i="12"/>
  <c r="N211" i="12"/>
  <c r="M211" i="12"/>
  <c r="L211" i="12"/>
  <c r="K211" i="12"/>
  <c r="J211" i="12"/>
  <c r="I211" i="12"/>
  <c r="H211" i="12"/>
  <c r="X279" i="12"/>
  <c r="W279" i="12"/>
  <c r="V279" i="12"/>
  <c r="U279" i="12"/>
  <c r="T279" i="12"/>
  <c r="S279" i="12"/>
  <c r="R279" i="12"/>
  <c r="Q279" i="12"/>
  <c r="P279" i="12"/>
  <c r="O279" i="12"/>
  <c r="N279" i="12"/>
  <c r="M279" i="12"/>
  <c r="L279" i="12"/>
  <c r="K279" i="12"/>
  <c r="J279" i="12"/>
  <c r="I279" i="12"/>
  <c r="H279" i="12"/>
  <c r="X263" i="12"/>
  <c r="W263" i="12"/>
  <c r="V263" i="12"/>
  <c r="U263" i="12"/>
  <c r="T263" i="12"/>
  <c r="S263" i="12"/>
  <c r="R263" i="12"/>
  <c r="Q263" i="12"/>
  <c r="P263" i="12"/>
  <c r="O263" i="12"/>
  <c r="N263" i="12"/>
  <c r="M263" i="12"/>
  <c r="L263" i="12"/>
  <c r="K263" i="12"/>
  <c r="J263" i="12"/>
  <c r="I263" i="12"/>
  <c r="H263" i="12"/>
  <c r="X247" i="12"/>
  <c r="W247" i="12"/>
  <c r="V247" i="12"/>
  <c r="U247" i="12"/>
  <c r="T247" i="12"/>
  <c r="S247" i="12"/>
  <c r="R247" i="12"/>
  <c r="Q247" i="12"/>
  <c r="P247" i="12"/>
  <c r="O247" i="12"/>
  <c r="N247" i="12"/>
  <c r="M247" i="12"/>
  <c r="L247" i="12"/>
  <c r="K247" i="12"/>
  <c r="J247" i="12"/>
  <c r="I247" i="12"/>
  <c r="H247" i="12"/>
  <c r="X231" i="12"/>
  <c r="W231" i="12"/>
  <c r="V231" i="12"/>
  <c r="U231" i="12"/>
  <c r="T231" i="12"/>
  <c r="S231" i="12"/>
  <c r="R231" i="12"/>
  <c r="Q231" i="12"/>
  <c r="P231" i="12"/>
  <c r="O231" i="12"/>
  <c r="N231" i="12"/>
  <c r="M231" i="12"/>
  <c r="L231" i="12"/>
  <c r="K231" i="12"/>
  <c r="J231" i="12"/>
  <c r="I231" i="12"/>
  <c r="H231" i="12"/>
  <c r="X223" i="12"/>
  <c r="W223" i="12"/>
  <c r="V223" i="12"/>
  <c r="U223" i="12"/>
  <c r="T223" i="12"/>
  <c r="S223" i="12"/>
  <c r="R223" i="12"/>
  <c r="Q223" i="12"/>
  <c r="P223" i="12"/>
  <c r="O223" i="12"/>
  <c r="N223" i="12"/>
  <c r="M223" i="12"/>
  <c r="L223" i="12"/>
  <c r="K223" i="12"/>
  <c r="J223" i="12"/>
  <c r="I223" i="12"/>
  <c r="H223" i="12"/>
  <c r="X286" i="12"/>
  <c r="W286" i="12"/>
  <c r="V286" i="12"/>
  <c r="U286" i="12"/>
  <c r="T286" i="12"/>
  <c r="S286" i="12"/>
  <c r="R286" i="12"/>
  <c r="Q286" i="12"/>
  <c r="P286" i="12"/>
  <c r="O286" i="12"/>
  <c r="N286" i="12"/>
  <c r="M286" i="12"/>
  <c r="L286" i="12"/>
  <c r="K286" i="12"/>
  <c r="J286" i="12"/>
  <c r="I286" i="12"/>
  <c r="H286" i="12"/>
  <c r="X282" i="12"/>
  <c r="W282" i="12"/>
  <c r="V282" i="12"/>
  <c r="U282" i="12"/>
  <c r="T282" i="12"/>
  <c r="S282" i="12"/>
  <c r="R282" i="12"/>
  <c r="Q282" i="12"/>
  <c r="P282" i="12"/>
  <c r="O282" i="12"/>
  <c r="N282" i="12"/>
  <c r="M282" i="12"/>
  <c r="L282" i="12"/>
  <c r="K282" i="12"/>
  <c r="J282" i="12"/>
  <c r="I282" i="12"/>
  <c r="H282" i="12"/>
  <c r="X278" i="12"/>
  <c r="W278" i="12"/>
  <c r="V278" i="12"/>
  <c r="U278" i="12"/>
  <c r="T278" i="12"/>
  <c r="S278" i="12"/>
  <c r="R278" i="12"/>
  <c r="Q278" i="12"/>
  <c r="P278" i="12"/>
  <c r="O278" i="12"/>
  <c r="N278" i="12"/>
  <c r="M278" i="12"/>
  <c r="L278" i="12"/>
  <c r="K278" i="12"/>
  <c r="J278" i="12"/>
  <c r="I278" i="12"/>
  <c r="H278" i="12"/>
  <c r="X274" i="12"/>
  <c r="W274" i="12"/>
  <c r="V274" i="12"/>
  <c r="U274" i="12"/>
  <c r="T274" i="12"/>
  <c r="S274" i="12"/>
  <c r="R274" i="12"/>
  <c r="Q274" i="12"/>
  <c r="P274" i="12"/>
  <c r="O274" i="12"/>
  <c r="N274" i="12"/>
  <c r="M274" i="12"/>
  <c r="L274" i="12"/>
  <c r="K274" i="12"/>
  <c r="J274" i="12"/>
  <c r="I274" i="12"/>
  <c r="H274" i="12"/>
  <c r="X270" i="12"/>
  <c r="W270" i="12"/>
  <c r="V270" i="12"/>
  <c r="U270" i="12"/>
  <c r="T270" i="12"/>
  <c r="S270" i="12"/>
  <c r="R270" i="12"/>
  <c r="Q270" i="12"/>
  <c r="P270" i="12"/>
  <c r="O270" i="12"/>
  <c r="N270" i="12"/>
  <c r="M270" i="12"/>
  <c r="L270" i="12"/>
  <c r="K270" i="12"/>
  <c r="J270" i="12"/>
  <c r="I270" i="12"/>
  <c r="H270" i="12"/>
  <c r="X266" i="12"/>
  <c r="W266" i="12"/>
  <c r="V266" i="12"/>
  <c r="U266" i="12"/>
  <c r="T266" i="12"/>
  <c r="S266" i="12"/>
  <c r="R266" i="12"/>
  <c r="Q266" i="12"/>
  <c r="P266" i="12"/>
  <c r="O266" i="12"/>
  <c r="N266" i="12"/>
  <c r="M266" i="12"/>
  <c r="L266" i="12"/>
  <c r="K266" i="12"/>
  <c r="J266" i="12"/>
  <c r="I266" i="12"/>
  <c r="H266" i="12"/>
  <c r="X262" i="12"/>
  <c r="W262" i="12"/>
  <c r="V262" i="12"/>
  <c r="U262" i="12"/>
  <c r="T262" i="12"/>
  <c r="S262" i="12"/>
  <c r="R262" i="12"/>
  <c r="P262" i="12"/>
  <c r="O262" i="12"/>
  <c r="Q262" i="12"/>
  <c r="N262" i="12"/>
  <c r="M262" i="12"/>
  <c r="L262" i="12"/>
  <c r="K262" i="12"/>
  <c r="J262" i="12"/>
  <c r="I262" i="12"/>
  <c r="H262" i="12"/>
  <c r="X258" i="12"/>
  <c r="W258" i="12"/>
  <c r="V258" i="12"/>
  <c r="U258" i="12"/>
  <c r="T258" i="12"/>
  <c r="S258" i="12"/>
  <c r="R258" i="12"/>
  <c r="Q258" i="12"/>
  <c r="P258" i="12"/>
  <c r="O258" i="12"/>
  <c r="N258" i="12"/>
  <c r="M258" i="12"/>
  <c r="L258" i="12"/>
  <c r="K258" i="12"/>
  <c r="J258" i="12"/>
  <c r="I258" i="12"/>
  <c r="H258" i="12"/>
  <c r="X254" i="12"/>
  <c r="W254" i="12"/>
  <c r="V254" i="12"/>
  <c r="U254" i="12"/>
  <c r="T254" i="12"/>
  <c r="S254" i="12"/>
  <c r="R254" i="12"/>
  <c r="P254" i="12"/>
  <c r="O254" i="12"/>
  <c r="Q254" i="12"/>
  <c r="N254" i="12"/>
  <c r="M254" i="12"/>
  <c r="L254" i="12"/>
  <c r="K254" i="12"/>
  <c r="J254" i="12"/>
  <c r="I254" i="12"/>
  <c r="H254" i="12"/>
  <c r="X250" i="12"/>
  <c r="W250" i="12"/>
  <c r="V250" i="12"/>
  <c r="U250" i="12"/>
  <c r="T250" i="12"/>
  <c r="S250" i="12"/>
  <c r="R250" i="12"/>
  <c r="Q250" i="12"/>
  <c r="P250" i="12"/>
  <c r="O250" i="12"/>
  <c r="N250" i="12"/>
  <c r="M250" i="12"/>
  <c r="L250" i="12"/>
  <c r="K250" i="12"/>
  <c r="J250" i="12"/>
  <c r="I250" i="12"/>
  <c r="H250" i="12"/>
  <c r="X246" i="12"/>
  <c r="W246" i="12"/>
  <c r="V246" i="12"/>
  <c r="U246" i="12"/>
  <c r="T246" i="12"/>
  <c r="S246" i="12"/>
  <c r="R246" i="12"/>
  <c r="P246" i="12"/>
  <c r="O246" i="12"/>
  <c r="Q246" i="12"/>
  <c r="N246" i="12"/>
  <c r="M246" i="12"/>
  <c r="L246" i="12"/>
  <c r="K246" i="12"/>
  <c r="J246" i="12"/>
  <c r="I246" i="12"/>
  <c r="H246" i="12"/>
  <c r="X242" i="12"/>
  <c r="W242" i="12"/>
  <c r="V242" i="12"/>
  <c r="U242" i="12"/>
  <c r="T242" i="12"/>
  <c r="S242" i="12"/>
  <c r="R242" i="12"/>
  <c r="Q242" i="12"/>
  <c r="P242" i="12"/>
  <c r="O242" i="12"/>
  <c r="N242" i="12"/>
  <c r="M242" i="12"/>
  <c r="L242" i="12"/>
  <c r="K242" i="12"/>
  <c r="J242" i="12"/>
  <c r="I242" i="12"/>
  <c r="H242" i="12"/>
  <c r="X238" i="12"/>
  <c r="W238" i="12"/>
  <c r="V238" i="12"/>
  <c r="U238" i="12"/>
  <c r="T238" i="12"/>
  <c r="S238" i="12"/>
  <c r="R238" i="12"/>
  <c r="P238" i="12"/>
  <c r="O238" i="12"/>
  <c r="Q238" i="12"/>
  <c r="N238" i="12"/>
  <c r="M238" i="12"/>
  <c r="L238" i="12"/>
  <c r="K238" i="12"/>
  <c r="J238" i="12"/>
  <c r="I238" i="12"/>
  <c r="H238" i="12"/>
  <c r="X234" i="12"/>
  <c r="W234" i="12"/>
  <c r="V234" i="12"/>
  <c r="U234" i="12"/>
  <c r="T234" i="12"/>
  <c r="S234" i="12"/>
  <c r="R234" i="12"/>
  <c r="Q234" i="12"/>
  <c r="P234" i="12"/>
  <c r="O234" i="12"/>
  <c r="N234" i="12"/>
  <c r="M234" i="12"/>
  <c r="L234" i="12"/>
  <c r="K234" i="12"/>
  <c r="J234" i="12"/>
  <c r="I234" i="12"/>
  <c r="H234" i="12"/>
  <c r="X230" i="12"/>
  <c r="W230" i="12"/>
  <c r="V230" i="12"/>
  <c r="U230" i="12"/>
  <c r="T230" i="12"/>
  <c r="S230" i="12"/>
  <c r="R230" i="12"/>
  <c r="P230" i="12"/>
  <c r="O230" i="12"/>
  <c r="Q230" i="12"/>
  <c r="N230" i="12"/>
  <c r="M230" i="12"/>
  <c r="L230" i="12"/>
  <c r="K230" i="12"/>
  <c r="J230" i="12"/>
  <c r="I230" i="12"/>
  <c r="H230" i="12"/>
  <c r="X226" i="12"/>
  <c r="W226" i="12"/>
  <c r="V226" i="12"/>
  <c r="U226" i="12"/>
  <c r="T226" i="12"/>
  <c r="S226" i="12"/>
  <c r="R226" i="12"/>
  <c r="Q226" i="12"/>
  <c r="P226" i="12"/>
  <c r="O226" i="12"/>
  <c r="N226" i="12"/>
  <c r="M226" i="12"/>
  <c r="L226" i="12"/>
  <c r="K226" i="12"/>
  <c r="J226" i="12"/>
  <c r="I226" i="12"/>
  <c r="H226" i="12"/>
  <c r="X222" i="12"/>
  <c r="W222" i="12"/>
  <c r="V222" i="12"/>
  <c r="U222" i="12"/>
  <c r="T222" i="12"/>
  <c r="S222" i="12"/>
  <c r="R222" i="12"/>
  <c r="P222" i="12"/>
  <c r="O222" i="12"/>
  <c r="Q222" i="12"/>
  <c r="N222" i="12"/>
  <c r="M222" i="12"/>
  <c r="L222" i="12"/>
  <c r="K222" i="12"/>
  <c r="J222" i="12"/>
  <c r="I222" i="12"/>
  <c r="H222" i="12"/>
  <c r="X218" i="12"/>
  <c r="W218" i="12"/>
  <c r="V218" i="12"/>
  <c r="U218" i="12"/>
  <c r="T218" i="12"/>
  <c r="S218" i="12"/>
  <c r="R218" i="12"/>
  <c r="Q218" i="12"/>
  <c r="P218" i="12"/>
  <c r="O218" i="12"/>
  <c r="N218" i="12"/>
  <c r="M218" i="12"/>
  <c r="L218" i="12"/>
  <c r="K218" i="12"/>
  <c r="J218" i="12"/>
  <c r="I218" i="12"/>
  <c r="H218" i="12"/>
  <c r="X214" i="12"/>
  <c r="W214" i="12"/>
  <c r="V214" i="12"/>
  <c r="U214" i="12"/>
  <c r="T214" i="12"/>
  <c r="S214" i="12"/>
  <c r="R214" i="12"/>
  <c r="P214" i="12"/>
  <c r="O214" i="12"/>
  <c r="Q214" i="12"/>
  <c r="N214" i="12"/>
  <c r="M214" i="12"/>
  <c r="L214" i="12"/>
  <c r="K214" i="12"/>
  <c r="J214" i="12"/>
  <c r="I214" i="12"/>
  <c r="H214" i="12"/>
  <c r="X210" i="12"/>
  <c r="W210" i="12"/>
  <c r="V210" i="12"/>
  <c r="U210" i="12"/>
  <c r="T210" i="12"/>
  <c r="S210" i="12"/>
  <c r="R210" i="12"/>
  <c r="Q210" i="12"/>
  <c r="P210" i="12"/>
  <c r="O210" i="12"/>
  <c r="N210" i="12"/>
  <c r="M210" i="12"/>
  <c r="L210" i="12"/>
  <c r="K210" i="12"/>
  <c r="J210" i="12"/>
  <c r="I210" i="12"/>
  <c r="H210" i="12"/>
  <c r="X283" i="12"/>
  <c r="W283" i="12"/>
  <c r="V283" i="12"/>
  <c r="U283" i="12"/>
  <c r="T283" i="12"/>
  <c r="S283" i="12"/>
  <c r="R283" i="12"/>
  <c r="Q283" i="12"/>
  <c r="P283" i="12"/>
  <c r="O283" i="12"/>
  <c r="N283" i="12"/>
  <c r="M283" i="12"/>
  <c r="L283" i="12"/>
  <c r="K283" i="12"/>
  <c r="J283" i="12"/>
  <c r="I283" i="12"/>
  <c r="H283" i="12"/>
  <c r="X267" i="12"/>
  <c r="W267" i="12"/>
  <c r="V267" i="12"/>
  <c r="U267" i="12"/>
  <c r="T267" i="12"/>
  <c r="S267" i="12"/>
  <c r="R267" i="12"/>
  <c r="Q267" i="12"/>
  <c r="P267" i="12"/>
  <c r="O267" i="12"/>
  <c r="N267" i="12"/>
  <c r="M267" i="12"/>
  <c r="L267" i="12"/>
  <c r="K267" i="12"/>
  <c r="J267" i="12"/>
  <c r="I267" i="12"/>
  <c r="H267" i="12"/>
  <c r="X251" i="12"/>
  <c r="W251" i="12"/>
  <c r="V251" i="12"/>
  <c r="U251" i="12"/>
  <c r="T251" i="12"/>
  <c r="S251" i="12"/>
  <c r="R251" i="12"/>
  <c r="Q251" i="12"/>
  <c r="P251" i="12"/>
  <c r="O251" i="12"/>
  <c r="N251" i="12"/>
  <c r="M251" i="12"/>
  <c r="L251" i="12"/>
  <c r="K251" i="12"/>
  <c r="J251" i="12"/>
  <c r="I251" i="12"/>
  <c r="H251" i="12"/>
  <c r="X239" i="12"/>
  <c r="W239" i="12"/>
  <c r="V239" i="12"/>
  <c r="U239" i="12"/>
  <c r="T239" i="12"/>
  <c r="S239" i="12"/>
  <c r="R239" i="12"/>
  <c r="Q239" i="12"/>
  <c r="P239" i="12"/>
  <c r="O239" i="12"/>
  <c r="N239" i="12"/>
  <c r="M239" i="12"/>
  <c r="L239" i="12"/>
  <c r="K239" i="12"/>
  <c r="J239" i="12"/>
  <c r="I239" i="12"/>
  <c r="H239" i="12"/>
  <c r="X219" i="12"/>
  <c r="W219" i="12"/>
  <c r="V219" i="12"/>
  <c r="U219" i="12"/>
  <c r="T219" i="12"/>
  <c r="S219" i="12"/>
  <c r="R219" i="12"/>
  <c r="Q219" i="12"/>
  <c r="P219" i="12"/>
  <c r="O219" i="12"/>
  <c r="N219" i="12"/>
  <c r="M219" i="12"/>
  <c r="L219" i="12"/>
  <c r="K219" i="12"/>
  <c r="J219" i="12"/>
  <c r="I219" i="12"/>
  <c r="H219" i="12"/>
  <c r="X285" i="12"/>
  <c r="W285" i="12"/>
  <c r="V285" i="12"/>
  <c r="U285" i="12"/>
  <c r="T285" i="12"/>
  <c r="S285" i="12"/>
  <c r="R285" i="12"/>
  <c r="Q285" i="12"/>
  <c r="P285" i="12"/>
  <c r="O285" i="12"/>
  <c r="N285" i="12"/>
  <c r="M285" i="12"/>
  <c r="L285" i="12"/>
  <c r="K285" i="12"/>
  <c r="J285" i="12"/>
  <c r="I285" i="12"/>
  <c r="H285" i="12"/>
  <c r="X277" i="12"/>
  <c r="W277" i="12"/>
  <c r="V277" i="12"/>
  <c r="U277" i="12"/>
  <c r="T277" i="12"/>
  <c r="S277" i="12"/>
  <c r="R277" i="12"/>
  <c r="Q277" i="12"/>
  <c r="P277" i="12"/>
  <c r="O277" i="12"/>
  <c r="N277" i="12"/>
  <c r="M277" i="12"/>
  <c r="H277" i="12"/>
  <c r="L277" i="12"/>
  <c r="K277" i="12"/>
  <c r="J277" i="12"/>
  <c r="I277" i="12"/>
  <c r="X273" i="12"/>
  <c r="W273" i="12"/>
  <c r="V273" i="12"/>
  <c r="U273" i="12"/>
  <c r="T273" i="12"/>
  <c r="S273" i="12"/>
  <c r="R273" i="12"/>
  <c r="Q273" i="12"/>
  <c r="P273" i="12"/>
  <c r="O273" i="12"/>
  <c r="N273" i="12"/>
  <c r="M273" i="12"/>
  <c r="H273" i="12"/>
  <c r="L273" i="12"/>
  <c r="K273" i="12"/>
  <c r="J273" i="12"/>
  <c r="I273" i="12"/>
  <c r="X269" i="12"/>
  <c r="W269" i="12"/>
  <c r="V269" i="12"/>
  <c r="U269" i="12"/>
  <c r="T269" i="12"/>
  <c r="S269" i="12"/>
  <c r="R269" i="12"/>
  <c r="Q269" i="12"/>
  <c r="P269" i="12"/>
  <c r="O269" i="12"/>
  <c r="N269" i="12"/>
  <c r="M269" i="12"/>
  <c r="L269" i="12"/>
  <c r="K269" i="12"/>
  <c r="J269" i="12"/>
  <c r="I269" i="12"/>
  <c r="H269" i="12"/>
  <c r="X265" i="12"/>
  <c r="W265" i="12"/>
  <c r="V265" i="12"/>
  <c r="U265" i="12"/>
  <c r="T265" i="12"/>
  <c r="S265" i="12"/>
  <c r="R265" i="12"/>
  <c r="Q265" i="12"/>
  <c r="P265" i="12"/>
  <c r="O265" i="12"/>
  <c r="N265" i="12"/>
  <c r="M265" i="12"/>
  <c r="L265" i="12"/>
  <c r="K265" i="12"/>
  <c r="J265" i="12"/>
  <c r="I265" i="12"/>
  <c r="H265" i="12"/>
  <c r="X261" i="12"/>
  <c r="W261" i="12"/>
  <c r="V261" i="12"/>
  <c r="U261" i="12"/>
  <c r="T261" i="12"/>
  <c r="S261" i="12"/>
  <c r="R261" i="12"/>
  <c r="Q261" i="12"/>
  <c r="P261" i="12"/>
  <c r="O261" i="12"/>
  <c r="N261" i="12"/>
  <c r="M261" i="12"/>
  <c r="H261" i="12"/>
  <c r="L261" i="12"/>
  <c r="K261" i="12"/>
  <c r="J261" i="12"/>
  <c r="I261" i="12"/>
  <c r="X257" i="12"/>
  <c r="V257" i="12"/>
  <c r="W257" i="12"/>
  <c r="U257" i="12"/>
  <c r="T257" i="12"/>
  <c r="S257" i="12"/>
  <c r="R257" i="12"/>
  <c r="Q257" i="12"/>
  <c r="P257" i="12"/>
  <c r="O257" i="12"/>
  <c r="N257" i="12"/>
  <c r="M257" i="12"/>
  <c r="H257" i="12"/>
  <c r="L257" i="12"/>
  <c r="K257" i="12"/>
  <c r="J257" i="12"/>
  <c r="I257" i="12"/>
  <c r="X253" i="12"/>
  <c r="V253" i="12"/>
  <c r="W253" i="12"/>
  <c r="U253" i="12"/>
  <c r="T253" i="12"/>
  <c r="S253" i="12"/>
  <c r="R253" i="12"/>
  <c r="Q253" i="12"/>
  <c r="P253" i="12"/>
  <c r="O253" i="12"/>
  <c r="N253" i="12"/>
  <c r="M253" i="12"/>
  <c r="L253" i="12"/>
  <c r="K253" i="12"/>
  <c r="J253" i="12"/>
  <c r="I253" i="12"/>
  <c r="H253" i="12"/>
  <c r="X249" i="12"/>
  <c r="V249" i="12"/>
  <c r="W249" i="12"/>
  <c r="U249" i="12"/>
  <c r="T249" i="12"/>
  <c r="S249" i="12"/>
  <c r="R249" i="12"/>
  <c r="Q249" i="12"/>
  <c r="P249" i="12"/>
  <c r="O249" i="12"/>
  <c r="N249" i="12"/>
  <c r="M249" i="12"/>
  <c r="L249" i="12"/>
  <c r="K249" i="12"/>
  <c r="J249" i="12"/>
  <c r="I249" i="12"/>
  <c r="H249" i="12"/>
  <c r="X245" i="12"/>
  <c r="V245" i="12"/>
  <c r="W245" i="12"/>
  <c r="U245" i="12"/>
  <c r="T245" i="12"/>
  <c r="S245" i="12"/>
  <c r="R245" i="12"/>
  <c r="Q245" i="12"/>
  <c r="P245" i="12"/>
  <c r="O245" i="12"/>
  <c r="N245" i="12"/>
  <c r="M245" i="12"/>
  <c r="H245" i="12"/>
  <c r="L245" i="12"/>
  <c r="K245" i="12"/>
  <c r="J245" i="12"/>
  <c r="I245" i="12"/>
  <c r="X241" i="12"/>
  <c r="V241" i="12"/>
  <c r="W241" i="12"/>
  <c r="U241" i="12"/>
  <c r="T241" i="12"/>
  <c r="S241" i="12"/>
  <c r="R241" i="12"/>
  <c r="Q241" i="12"/>
  <c r="P241" i="12"/>
  <c r="O241" i="12"/>
  <c r="N241" i="12"/>
  <c r="M241" i="12"/>
  <c r="H241" i="12"/>
  <c r="L241" i="12"/>
  <c r="K241" i="12"/>
  <c r="J241" i="12"/>
  <c r="I241" i="12"/>
  <c r="X237" i="12"/>
  <c r="V237" i="12"/>
  <c r="W237" i="12"/>
  <c r="U237" i="12"/>
  <c r="T237" i="12"/>
  <c r="S237" i="12"/>
  <c r="R237" i="12"/>
  <c r="Q237" i="12"/>
  <c r="P237" i="12"/>
  <c r="O237" i="12"/>
  <c r="N237" i="12"/>
  <c r="M237" i="12"/>
  <c r="K237" i="12"/>
  <c r="J237" i="12"/>
  <c r="I237" i="12"/>
  <c r="H237" i="12"/>
  <c r="L237" i="12"/>
  <c r="X233" i="12"/>
  <c r="V233" i="12"/>
  <c r="W233" i="12"/>
  <c r="U233" i="12"/>
  <c r="T233" i="12"/>
  <c r="S233" i="12"/>
  <c r="R233" i="12"/>
  <c r="Q233" i="12"/>
  <c r="P233" i="12"/>
  <c r="O233" i="12"/>
  <c r="N233" i="12"/>
  <c r="M233" i="12"/>
  <c r="L233" i="12"/>
  <c r="K233" i="12"/>
  <c r="J233" i="12"/>
  <c r="I233" i="12"/>
  <c r="H233" i="12"/>
  <c r="X229" i="12"/>
  <c r="V229" i="12"/>
  <c r="W229" i="12"/>
  <c r="U229" i="12"/>
  <c r="T229" i="12"/>
  <c r="S229" i="12"/>
  <c r="R229" i="12"/>
  <c r="Q229" i="12"/>
  <c r="P229" i="12"/>
  <c r="O229" i="12"/>
  <c r="N229" i="12"/>
  <c r="M229" i="12"/>
  <c r="H229" i="12"/>
  <c r="K229" i="12"/>
  <c r="J229" i="12"/>
  <c r="I229" i="12"/>
  <c r="L229" i="12"/>
  <c r="X225" i="12"/>
  <c r="V225" i="12"/>
  <c r="W225" i="12"/>
  <c r="U225" i="12"/>
  <c r="T225" i="12"/>
  <c r="S225" i="12"/>
  <c r="R225" i="12"/>
  <c r="Q225" i="12"/>
  <c r="P225" i="12"/>
  <c r="O225" i="12"/>
  <c r="N225" i="12"/>
  <c r="M225" i="12"/>
  <c r="L225" i="12"/>
  <c r="H225" i="12"/>
  <c r="K225" i="12"/>
  <c r="J225" i="12"/>
  <c r="I225" i="12"/>
  <c r="X221" i="12"/>
  <c r="V221" i="12"/>
  <c r="W221" i="12"/>
  <c r="U221" i="12"/>
  <c r="T221" i="12"/>
  <c r="S221" i="12"/>
  <c r="R221" i="12"/>
  <c r="Q221" i="12"/>
  <c r="P221" i="12"/>
  <c r="O221" i="12"/>
  <c r="N221" i="12"/>
  <c r="M221" i="12"/>
  <c r="K221" i="12"/>
  <c r="J221" i="12"/>
  <c r="I221" i="12"/>
  <c r="L221" i="12"/>
  <c r="H221" i="12"/>
  <c r="X217" i="12"/>
  <c r="V217" i="12"/>
  <c r="W217" i="12"/>
  <c r="U217" i="12"/>
  <c r="T217" i="12"/>
  <c r="S217" i="12"/>
  <c r="R217" i="12"/>
  <c r="Q217" i="12"/>
  <c r="P217" i="12"/>
  <c r="O217" i="12"/>
  <c r="N217" i="12"/>
  <c r="M217" i="12"/>
  <c r="L217" i="12"/>
  <c r="K217" i="12"/>
  <c r="J217" i="12"/>
  <c r="I217" i="12"/>
  <c r="H217" i="12"/>
  <c r="X213" i="12"/>
  <c r="V213" i="12"/>
  <c r="W213" i="12"/>
  <c r="U213" i="12"/>
  <c r="T213" i="12"/>
  <c r="S213" i="12"/>
  <c r="R213" i="12"/>
  <c r="Q213" i="12"/>
  <c r="P213" i="12"/>
  <c r="O213" i="12"/>
  <c r="N213" i="12"/>
  <c r="M213" i="12"/>
  <c r="H213" i="12"/>
  <c r="K213" i="12"/>
  <c r="J213" i="12"/>
  <c r="I213" i="12"/>
  <c r="L213" i="12"/>
  <c r="AA237" i="12" l="1"/>
  <c r="AA253" i="12"/>
  <c r="AA269" i="12"/>
  <c r="AA219" i="12"/>
  <c r="AA217" i="12"/>
  <c r="AA233" i="12"/>
  <c r="AA249" i="12"/>
  <c r="AA265" i="12"/>
  <c r="AA213" i="12"/>
  <c r="AA229" i="12"/>
  <c r="AA245" i="12"/>
  <c r="AA261" i="12"/>
  <c r="AA277" i="12"/>
  <c r="AA251" i="12"/>
  <c r="AA214" i="12"/>
  <c r="AA230" i="12"/>
  <c r="AA246" i="12"/>
  <c r="AA262" i="12"/>
  <c r="AA278" i="12"/>
  <c r="AA231" i="12"/>
  <c r="AA211" i="12"/>
  <c r="AA275" i="12"/>
  <c r="AA224" i="12"/>
  <c r="AA240" i="12"/>
  <c r="AA221" i="12"/>
  <c r="AA271" i="12"/>
  <c r="AA256" i="12"/>
  <c r="AA272" i="12"/>
  <c r="AA288" i="12"/>
  <c r="AA235" i="12"/>
  <c r="AA215" i="12"/>
  <c r="AA255" i="12"/>
  <c r="AA225" i="12"/>
  <c r="AA241" i="12"/>
  <c r="AA257" i="12"/>
  <c r="AA273" i="12"/>
  <c r="AA239" i="12"/>
  <c r="AA210" i="12"/>
  <c r="AA226" i="12"/>
  <c r="AA242" i="12"/>
  <c r="AA258" i="12"/>
  <c r="AA274" i="12"/>
  <c r="AA223" i="12"/>
  <c r="AA279" i="12"/>
  <c r="AA259" i="12"/>
  <c r="AA220" i="12"/>
  <c r="AA236" i="12"/>
  <c r="AA252" i="12"/>
  <c r="AA268" i="12"/>
  <c r="AA284" i="12"/>
  <c r="AA283" i="12"/>
  <c r="AA222" i="12"/>
  <c r="AA238" i="12"/>
  <c r="AA254" i="12"/>
  <c r="AA270" i="12"/>
  <c r="AA286" i="12"/>
  <c r="AA263" i="12"/>
  <c r="AA243" i="12"/>
  <c r="AA216" i="12"/>
  <c r="AA232" i="12"/>
  <c r="AA248" i="12"/>
  <c r="AA264" i="12"/>
  <c r="AA280" i="12"/>
  <c r="AA287" i="12"/>
  <c r="AA285" i="12"/>
  <c r="AA267" i="12"/>
  <c r="AA218" i="12"/>
  <c r="AA234" i="12"/>
  <c r="AA250" i="12"/>
  <c r="AA266" i="12"/>
  <c r="AA282" i="12"/>
  <c r="AA247" i="12"/>
  <c r="AA227" i="12"/>
  <c r="AA212" i="12"/>
  <c r="AA228" i="12"/>
  <c r="AA244" i="12"/>
  <c r="AA260" i="12"/>
  <c r="AA276" i="12"/>
  <c r="AA281" i="12"/>
  <c r="B3" i="10"/>
  <c r="A216" i="11" l="1"/>
  <c r="J216" i="11" s="1"/>
  <c r="A217" i="11"/>
  <c r="J217" i="11" s="1"/>
  <c r="A218" i="11"/>
  <c r="J218" i="11" s="1"/>
  <c r="A219" i="11"/>
  <c r="J219" i="11" s="1"/>
  <c r="A220" i="11"/>
  <c r="J220" i="11" s="1"/>
  <c r="A221" i="11"/>
  <c r="J221" i="11" s="1"/>
  <c r="A222" i="11"/>
  <c r="J222" i="11" s="1"/>
  <c r="A223" i="11"/>
  <c r="J223" i="11" s="1"/>
  <c r="A224" i="11"/>
  <c r="J224" i="11" s="1"/>
  <c r="A225" i="11"/>
  <c r="J225" i="11" s="1"/>
  <c r="A226" i="11"/>
  <c r="J226" i="11" s="1"/>
  <c r="A227" i="11"/>
  <c r="J227" i="11" s="1"/>
  <c r="A228" i="11"/>
  <c r="J228" i="11" s="1"/>
  <c r="A229" i="11"/>
  <c r="J229" i="11" s="1"/>
  <c r="A230" i="11"/>
  <c r="J230" i="11" s="1"/>
  <c r="A231" i="11"/>
  <c r="J231" i="11" s="1"/>
  <c r="A232" i="11"/>
  <c r="J232" i="11" s="1"/>
  <c r="A233" i="11"/>
  <c r="J233" i="11" s="1"/>
  <c r="A234" i="11"/>
  <c r="J234" i="11" s="1"/>
  <c r="A235" i="11"/>
  <c r="J235" i="11" s="1"/>
  <c r="A236" i="11"/>
  <c r="J236" i="11" s="1"/>
  <c r="A237" i="11"/>
  <c r="J237" i="11" s="1"/>
  <c r="A238" i="11"/>
  <c r="J238" i="11" s="1"/>
  <c r="A239" i="11"/>
  <c r="J239" i="11" s="1"/>
  <c r="A240" i="11"/>
  <c r="J240" i="11" s="1"/>
  <c r="A241" i="11"/>
  <c r="J241" i="11" s="1"/>
  <c r="A242" i="11"/>
  <c r="J242" i="11" s="1"/>
  <c r="A243" i="11"/>
  <c r="J243" i="11" s="1"/>
  <c r="A244" i="11"/>
  <c r="J244" i="11" s="1"/>
  <c r="A245" i="11"/>
  <c r="J245" i="11" s="1"/>
  <c r="A246" i="11"/>
  <c r="J246" i="11" s="1"/>
  <c r="A247" i="11"/>
  <c r="J247" i="11" s="1"/>
  <c r="A248" i="11"/>
  <c r="J248" i="11" s="1"/>
  <c r="A249" i="11"/>
  <c r="J249" i="11" s="1"/>
  <c r="A250" i="11"/>
  <c r="J250" i="11" s="1"/>
  <c r="A251" i="11"/>
  <c r="J251" i="11" s="1"/>
  <c r="A252" i="11"/>
  <c r="J252" i="11" s="1"/>
  <c r="A253" i="11"/>
  <c r="J253" i="11" s="1"/>
  <c r="A254" i="11"/>
  <c r="J254" i="11" s="1"/>
  <c r="A255" i="11"/>
  <c r="J255" i="11" s="1"/>
  <c r="A256" i="11"/>
  <c r="J256" i="11" s="1"/>
  <c r="A257" i="11"/>
  <c r="J257" i="11" s="1"/>
  <c r="A258" i="11"/>
  <c r="J258" i="11" s="1"/>
  <c r="A259" i="11"/>
  <c r="J259" i="11" s="1"/>
  <c r="A260" i="11"/>
  <c r="J260" i="11" s="1"/>
  <c r="A261" i="11"/>
  <c r="J261" i="11" s="1"/>
  <c r="A262" i="11"/>
  <c r="J262" i="11" s="1"/>
  <c r="A263" i="11"/>
  <c r="J263" i="11" s="1"/>
  <c r="A264" i="11"/>
  <c r="J264" i="11" s="1"/>
  <c r="A265" i="11"/>
  <c r="J265" i="11" s="1"/>
  <c r="A266" i="11"/>
  <c r="J266" i="11" s="1"/>
  <c r="A267" i="11"/>
  <c r="J267" i="11" s="1"/>
  <c r="A268" i="11"/>
  <c r="J268" i="11" s="1"/>
  <c r="A269" i="11"/>
  <c r="J269" i="11" s="1"/>
  <c r="A270" i="11"/>
  <c r="J270" i="11" s="1"/>
  <c r="A271" i="11"/>
  <c r="J271" i="11" s="1"/>
  <c r="A272" i="11"/>
  <c r="J272" i="11" s="1"/>
  <c r="A273" i="11"/>
  <c r="J273" i="11" s="1"/>
  <c r="A274" i="11"/>
  <c r="J274" i="11" s="1"/>
  <c r="A275" i="11"/>
  <c r="J275" i="11" s="1"/>
  <c r="A276" i="11"/>
  <c r="J276" i="11" s="1"/>
  <c r="A277" i="11"/>
  <c r="J277" i="11" s="1"/>
  <c r="A278" i="11"/>
  <c r="J278" i="11" s="1"/>
  <c r="A279" i="11"/>
  <c r="J279" i="11" s="1"/>
  <c r="A280" i="11"/>
  <c r="J280" i="11" s="1"/>
  <c r="A281" i="11"/>
  <c r="J281" i="11" s="1"/>
  <c r="A282" i="11"/>
  <c r="J282" i="11" s="1"/>
  <c r="A283" i="11"/>
  <c r="J283" i="11" s="1"/>
  <c r="A284" i="11"/>
  <c r="J284" i="11" s="1"/>
  <c r="A285" i="11"/>
  <c r="J285" i="11" s="1"/>
  <c r="A286" i="11"/>
  <c r="J286" i="11" s="1"/>
  <c r="A287" i="11"/>
  <c r="J287" i="11" s="1"/>
  <c r="A210" i="11"/>
  <c r="J210" i="11" s="1"/>
  <c r="A211" i="11"/>
  <c r="J211" i="11" s="1"/>
  <c r="A212" i="11"/>
  <c r="J212" i="11" s="1"/>
  <c r="A213" i="11"/>
  <c r="J213" i="11" s="1"/>
  <c r="A214" i="11"/>
  <c r="J214" i="11" s="1"/>
  <c r="A215" i="11"/>
  <c r="J215" i="11" s="1"/>
  <c r="H288" i="11" l="1"/>
  <c r="G288" i="11"/>
  <c r="F288" i="11"/>
  <c r="E288" i="11"/>
  <c r="D288" i="11"/>
  <c r="B209" i="11"/>
  <c r="A209" i="12" s="1"/>
  <c r="B208" i="11"/>
  <c r="A208" i="12" s="1"/>
  <c r="B207" i="11"/>
  <c r="A207" i="12" s="1"/>
  <c r="B206" i="11"/>
  <c r="A206" i="12" s="1"/>
  <c r="B205" i="11"/>
  <c r="B204" i="11"/>
  <c r="A204" i="12" s="1"/>
  <c r="B203" i="11"/>
  <c r="A203" i="12" s="1"/>
  <c r="B202" i="11"/>
  <c r="A202" i="12" s="1"/>
  <c r="B201" i="11"/>
  <c r="A201" i="12" s="1"/>
  <c r="B200" i="11"/>
  <c r="A200" i="12" s="1"/>
  <c r="B199" i="11"/>
  <c r="A199" i="12" s="1"/>
  <c r="B198" i="11"/>
  <c r="A198" i="12" s="1"/>
  <c r="B197" i="11"/>
  <c r="A197" i="12" s="1"/>
  <c r="B196" i="11"/>
  <c r="A196" i="12" s="1"/>
  <c r="B195" i="11"/>
  <c r="A195" i="12" s="1"/>
  <c r="B194" i="11"/>
  <c r="A194" i="12" s="1"/>
  <c r="B193" i="11"/>
  <c r="A193" i="12" s="1"/>
  <c r="B192" i="11"/>
  <c r="B191" i="11"/>
  <c r="A191" i="12" s="1"/>
  <c r="B190" i="11"/>
  <c r="A190" i="12" s="1"/>
  <c r="B189" i="11"/>
  <c r="A189" i="12" s="1"/>
  <c r="B188" i="11"/>
  <c r="A188" i="12" s="1"/>
  <c r="B187" i="11"/>
  <c r="A187" i="12" s="1"/>
  <c r="B186" i="11"/>
  <c r="A186" i="12" s="1"/>
  <c r="B185" i="11"/>
  <c r="A185" i="12" s="1"/>
  <c r="B184" i="11"/>
  <c r="A184" i="12" s="1"/>
  <c r="B183" i="11"/>
  <c r="A183" i="12" s="1"/>
  <c r="B182" i="11"/>
  <c r="A182" i="12" s="1"/>
  <c r="B181" i="11"/>
  <c r="A181" i="12" s="1"/>
  <c r="B180" i="11"/>
  <c r="A180" i="12" s="1"/>
  <c r="B179" i="11"/>
  <c r="A179" i="12" s="1"/>
  <c r="B178" i="11"/>
  <c r="A178" i="12" s="1"/>
  <c r="B177" i="11"/>
  <c r="A177" i="12" s="1"/>
  <c r="B176" i="11"/>
  <c r="A176" i="12" s="1"/>
  <c r="B175" i="11"/>
  <c r="A175" i="12" s="1"/>
  <c r="B174" i="11"/>
  <c r="A174" i="12" s="1"/>
  <c r="B173" i="11"/>
  <c r="A173" i="12" s="1"/>
  <c r="B172" i="11"/>
  <c r="A172" i="12" s="1"/>
  <c r="B171" i="11"/>
  <c r="A171" i="12" s="1"/>
  <c r="B170" i="11"/>
  <c r="A170" i="12" s="1"/>
  <c r="B169" i="11"/>
  <c r="A169" i="12" s="1"/>
  <c r="B168" i="11"/>
  <c r="A168" i="12" s="1"/>
  <c r="B167" i="11"/>
  <c r="A167" i="12" s="1"/>
  <c r="B166" i="11"/>
  <c r="A166" i="12" s="1"/>
  <c r="B165" i="11"/>
  <c r="A165" i="12" s="1"/>
  <c r="B164" i="11"/>
  <c r="A164" i="12" s="1"/>
  <c r="B163" i="11"/>
  <c r="A163" i="12" s="1"/>
  <c r="B162" i="11"/>
  <c r="A162" i="12" s="1"/>
  <c r="B161" i="11"/>
  <c r="A161" i="12" s="1"/>
  <c r="B160" i="11"/>
  <c r="A160" i="12" s="1"/>
  <c r="B159" i="11"/>
  <c r="A159" i="12" s="1"/>
  <c r="B158" i="11"/>
  <c r="A158" i="12" s="1"/>
  <c r="B157" i="11"/>
  <c r="A157" i="12" s="1"/>
  <c r="B156" i="11"/>
  <c r="A156" i="12" s="1"/>
  <c r="B155" i="11"/>
  <c r="A155" i="12" s="1"/>
  <c r="B154" i="11"/>
  <c r="A154" i="12" s="1"/>
  <c r="B153" i="11"/>
  <c r="A153" i="12" s="1"/>
  <c r="B152" i="11"/>
  <c r="A152" i="12" s="1"/>
  <c r="B151" i="11"/>
  <c r="A151" i="12" s="1"/>
  <c r="B150" i="11"/>
  <c r="B149" i="11"/>
  <c r="A149" i="12" s="1"/>
  <c r="B148" i="11"/>
  <c r="A148" i="12" s="1"/>
  <c r="B147" i="11"/>
  <c r="A147" i="12" s="1"/>
  <c r="B146" i="11"/>
  <c r="A146" i="12" s="1"/>
  <c r="B145" i="11"/>
  <c r="A145" i="12" s="1"/>
  <c r="B144" i="11"/>
  <c r="A144" i="12" s="1"/>
  <c r="B143" i="11"/>
  <c r="A143" i="12" s="1"/>
  <c r="B142" i="11"/>
  <c r="A142" i="12" s="1"/>
  <c r="B141" i="11"/>
  <c r="A141" i="12" s="1"/>
  <c r="B140" i="11"/>
  <c r="A140" i="12" s="1"/>
  <c r="B139" i="11"/>
  <c r="A139" i="12" s="1"/>
  <c r="B138" i="11"/>
  <c r="A138" i="12" s="1"/>
  <c r="B137" i="11"/>
  <c r="A137" i="12" s="1"/>
  <c r="B136" i="11"/>
  <c r="A136" i="12" s="1"/>
  <c r="B135" i="11"/>
  <c r="A135" i="12" s="1"/>
  <c r="B134" i="11"/>
  <c r="A134" i="12" s="1"/>
  <c r="B133" i="11"/>
  <c r="A133" i="12" s="1"/>
  <c r="B132" i="11"/>
  <c r="A132" i="12" s="1"/>
  <c r="B131" i="11"/>
  <c r="A131" i="12" s="1"/>
  <c r="B130" i="11"/>
  <c r="A130" i="12" s="1"/>
  <c r="B129" i="11"/>
  <c r="A129" i="12" s="1"/>
  <c r="B128" i="11"/>
  <c r="A128" i="12" s="1"/>
  <c r="B127" i="11"/>
  <c r="A127" i="12" s="1"/>
  <c r="B126" i="11"/>
  <c r="A126" i="12" s="1"/>
  <c r="B125" i="11"/>
  <c r="B124" i="11"/>
  <c r="A124" i="12" s="1"/>
  <c r="B123" i="11"/>
  <c r="A123" i="12" s="1"/>
  <c r="B122" i="11"/>
  <c r="A122" i="12" s="1"/>
  <c r="B121" i="11"/>
  <c r="A121" i="12" s="1"/>
  <c r="B120" i="11"/>
  <c r="A120" i="12" s="1"/>
  <c r="B119" i="11"/>
  <c r="A119" i="12" s="1"/>
  <c r="B118" i="11"/>
  <c r="A118" i="12" s="1"/>
  <c r="B117" i="11"/>
  <c r="A117" i="12" s="1"/>
  <c r="B116" i="11"/>
  <c r="A116" i="12" s="1"/>
  <c r="B115" i="11"/>
  <c r="A115" i="12" s="1"/>
  <c r="B114" i="11"/>
  <c r="B113" i="11"/>
  <c r="A113" i="12" s="1"/>
  <c r="B112" i="11"/>
  <c r="A112" i="12" s="1"/>
  <c r="B111" i="11"/>
  <c r="A111" i="12" s="1"/>
  <c r="B110" i="11"/>
  <c r="A110" i="12" s="1"/>
  <c r="B109" i="11"/>
  <c r="A109" i="12" s="1"/>
  <c r="B108" i="11"/>
  <c r="A108" i="12" s="1"/>
  <c r="B107" i="11"/>
  <c r="A107" i="12" s="1"/>
  <c r="B106" i="11"/>
  <c r="A106" i="12" s="1"/>
  <c r="B105" i="11"/>
  <c r="A105" i="12" s="1"/>
  <c r="B104" i="11"/>
  <c r="A104" i="12" s="1"/>
  <c r="B103" i="11"/>
  <c r="A103" i="12" s="1"/>
  <c r="B102" i="11"/>
  <c r="A102" i="12" s="1"/>
  <c r="B101" i="11"/>
  <c r="A101" i="12" s="1"/>
  <c r="B100" i="11"/>
  <c r="A100" i="12" s="1"/>
  <c r="B99" i="11"/>
  <c r="B98" i="11"/>
  <c r="A98" i="12" s="1"/>
  <c r="B97" i="11"/>
  <c r="A97" i="12" s="1"/>
  <c r="B96" i="11"/>
  <c r="A96" i="12" s="1"/>
  <c r="B95" i="11"/>
  <c r="A95" i="12" s="1"/>
  <c r="B94" i="11"/>
  <c r="A94" i="12" s="1"/>
  <c r="B93" i="11"/>
  <c r="A93" i="12" s="1"/>
  <c r="B92" i="11"/>
  <c r="A92" i="12" s="1"/>
  <c r="B91" i="11"/>
  <c r="A91" i="12" s="1"/>
  <c r="B90" i="11"/>
  <c r="B89" i="11"/>
  <c r="A89" i="12" s="1"/>
  <c r="B88" i="11"/>
  <c r="A88" i="12" s="1"/>
  <c r="B87" i="11"/>
  <c r="A87" i="12" s="1"/>
  <c r="B86" i="11"/>
  <c r="A86" i="12" s="1"/>
  <c r="B85" i="11"/>
  <c r="A85" i="12" s="1"/>
  <c r="B84" i="11"/>
  <c r="A84" i="12" s="1"/>
  <c r="B83" i="11"/>
  <c r="B82" i="11"/>
  <c r="A82" i="12" s="1"/>
  <c r="B81" i="11"/>
  <c r="E81" i="11" s="1"/>
  <c r="B80" i="11"/>
  <c r="A80" i="12" s="1"/>
  <c r="B79" i="11"/>
  <c r="A79" i="12" s="1"/>
  <c r="B78" i="11"/>
  <c r="A78" i="12" s="1"/>
  <c r="B77" i="11"/>
  <c r="A77" i="12" s="1"/>
  <c r="B76" i="11"/>
  <c r="A76" i="12" s="1"/>
  <c r="B75" i="11"/>
  <c r="A75" i="12" s="1"/>
  <c r="B74" i="11"/>
  <c r="A74" i="12" s="1"/>
  <c r="B73" i="11"/>
  <c r="A73" i="12" s="1"/>
  <c r="B72" i="11"/>
  <c r="A72" i="12" s="1"/>
  <c r="B71" i="11"/>
  <c r="A71" i="12" s="1"/>
  <c r="B70" i="11"/>
  <c r="A70" i="12" s="1"/>
  <c r="B69" i="11"/>
  <c r="B68" i="11"/>
  <c r="A68" i="12" s="1"/>
  <c r="B67" i="11"/>
  <c r="A67" i="12" s="1"/>
  <c r="B66" i="11"/>
  <c r="A66" i="12" s="1"/>
  <c r="B65" i="11"/>
  <c r="A65" i="12" s="1"/>
  <c r="B64" i="11"/>
  <c r="A64" i="12" s="1"/>
  <c r="B63" i="11"/>
  <c r="A63" i="12" s="1"/>
  <c r="B62" i="11"/>
  <c r="A62" i="12" s="1"/>
  <c r="B61" i="11"/>
  <c r="A61" i="12" s="1"/>
  <c r="B60" i="11"/>
  <c r="A60" i="12" s="1"/>
  <c r="B59" i="11"/>
  <c r="A59" i="12" s="1"/>
  <c r="B58" i="11"/>
  <c r="A58" i="12" s="1"/>
  <c r="B57" i="11"/>
  <c r="A57" i="12" s="1"/>
  <c r="B56" i="11"/>
  <c r="A56" i="12" s="1"/>
  <c r="B55" i="11"/>
  <c r="A55" i="12" s="1"/>
  <c r="B54" i="11"/>
  <c r="A54" i="12" s="1"/>
  <c r="B53" i="11"/>
  <c r="A53" i="12" s="1"/>
  <c r="B52" i="11"/>
  <c r="A52" i="12" s="1"/>
  <c r="B51" i="11"/>
  <c r="A51" i="12" s="1"/>
  <c r="B50" i="11"/>
  <c r="A50" i="12" s="1"/>
  <c r="B49" i="11"/>
  <c r="A49" i="12" s="1"/>
  <c r="B48" i="11"/>
  <c r="A48" i="12" s="1"/>
  <c r="B47" i="11"/>
  <c r="A47" i="12" s="1"/>
  <c r="B46" i="11"/>
  <c r="A46" i="12" s="1"/>
  <c r="B45" i="11"/>
  <c r="B44" i="11"/>
  <c r="B43" i="11"/>
  <c r="A43" i="12" s="1"/>
  <c r="B42" i="11"/>
  <c r="A42" i="12" s="1"/>
  <c r="B41" i="11"/>
  <c r="A41" i="12" s="1"/>
  <c r="B40" i="11"/>
  <c r="A40" i="12" s="1"/>
  <c r="B39" i="11"/>
  <c r="A39" i="12" s="1"/>
  <c r="B38" i="11"/>
  <c r="A38" i="12" s="1"/>
  <c r="B37" i="11"/>
  <c r="A37" i="12" s="1"/>
  <c r="B36" i="11"/>
  <c r="A36" i="12" s="1"/>
  <c r="B35" i="11"/>
  <c r="A35" i="12" s="1"/>
  <c r="B34" i="11"/>
  <c r="A34" i="12" s="1"/>
  <c r="B33" i="11"/>
  <c r="A33" i="12" s="1"/>
  <c r="B32" i="11"/>
  <c r="A32" i="12" s="1"/>
  <c r="B31" i="11"/>
  <c r="A31" i="12" s="1"/>
  <c r="B30" i="11"/>
  <c r="A30" i="12" s="1"/>
  <c r="B29" i="11"/>
  <c r="A29" i="12" s="1"/>
  <c r="B28" i="11"/>
  <c r="A28" i="12" s="1"/>
  <c r="B27" i="11"/>
  <c r="A27" i="12" s="1"/>
  <c r="B26" i="11"/>
  <c r="A26" i="12" s="1"/>
  <c r="B25" i="11"/>
  <c r="A25" i="12" s="1"/>
  <c r="B24" i="11"/>
  <c r="A24" i="12" s="1"/>
  <c r="B23" i="11"/>
  <c r="A23" i="12" s="1"/>
  <c r="B22" i="11"/>
  <c r="A22" i="12" s="1"/>
  <c r="B21" i="11"/>
  <c r="B20" i="11"/>
  <c r="A20" i="12" s="1"/>
  <c r="B19" i="11"/>
  <c r="A19" i="12" s="1"/>
  <c r="B18" i="11"/>
  <c r="A18" i="12" s="1"/>
  <c r="B17" i="11"/>
  <c r="A17" i="12" s="1"/>
  <c r="B16" i="11"/>
  <c r="A16" i="12" s="1"/>
  <c r="B15" i="11"/>
  <c r="A15" i="12" s="1"/>
  <c r="B14" i="11"/>
  <c r="A14" i="12" s="1"/>
  <c r="B13" i="11"/>
  <c r="A13" i="12" s="1"/>
  <c r="B12" i="11"/>
  <c r="A12" i="12" s="1"/>
  <c r="B11" i="11"/>
  <c r="A11" i="12" s="1"/>
  <c r="B10" i="11"/>
  <c r="A10" i="12" s="1"/>
  <c r="B9" i="11"/>
  <c r="A9" i="12" s="1"/>
  <c r="B8" i="11"/>
  <c r="A8" i="12" s="1"/>
  <c r="B7" i="11"/>
  <c r="A7" i="12" s="1"/>
  <c r="B6" i="11"/>
  <c r="B5" i="11"/>
  <c r="B4" i="11"/>
  <c r="B3" i="11"/>
  <c r="B2" i="11"/>
  <c r="Z9" i="12" l="1"/>
  <c r="Y9" i="12"/>
  <c r="Z13" i="12"/>
  <c r="Y13" i="12"/>
  <c r="Z17" i="12"/>
  <c r="Y17" i="12"/>
  <c r="Z25" i="12"/>
  <c r="Y25" i="12"/>
  <c r="Z29" i="12"/>
  <c r="Y29" i="12"/>
  <c r="Z33" i="12"/>
  <c r="Y33" i="12"/>
  <c r="Z37" i="12"/>
  <c r="Y37" i="12"/>
  <c r="Z41" i="12"/>
  <c r="Y41" i="12"/>
  <c r="Z49" i="12"/>
  <c r="Y49" i="12"/>
  <c r="Z53" i="12"/>
  <c r="Y53" i="12"/>
  <c r="Z57" i="12"/>
  <c r="Y57" i="12"/>
  <c r="Z61" i="12"/>
  <c r="Y61" i="12"/>
  <c r="Z65" i="12"/>
  <c r="Y65" i="12"/>
  <c r="Z73" i="12"/>
  <c r="Y73" i="12"/>
  <c r="Z77" i="12"/>
  <c r="Y77" i="12"/>
  <c r="Z85" i="12"/>
  <c r="Y85" i="12"/>
  <c r="Z93" i="12"/>
  <c r="Y93" i="12"/>
  <c r="Z101" i="12"/>
  <c r="Y101" i="12"/>
  <c r="Z109" i="12"/>
  <c r="Y109" i="12"/>
  <c r="Z117" i="12"/>
  <c r="Y117" i="12"/>
  <c r="Z129" i="12"/>
  <c r="Y129" i="12"/>
  <c r="Z137" i="12"/>
  <c r="Y137" i="12"/>
  <c r="Z145" i="12"/>
  <c r="Y145" i="12"/>
  <c r="Z153" i="12"/>
  <c r="Y153" i="12"/>
  <c r="Z165" i="12"/>
  <c r="Y165" i="12"/>
  <c r="Z173" i="12"/>
  <c r="Y173" i="12"/>
  <c r="Z181" i="12"/>
  <c r="Y181" i="12"/>
  <c r="Z189" i="12"/>
  <c r="Y189" i="12"/>
  <c r="Z197" i="12"/>
  <c r="Y197" i="12"/>
  <c r="Z209" i="12"/>
  <c r="Y209" i="12"/>
  <c r="Z14" i="12"/>
  <c r="Y14" i="12"/>
  <c r="Z26" i="12"/>
  <c r="Y26" i="12"/>
  <c r="Z38" i="12"/>
  <c r="Y38" i="12"/>
  <c r="Z50" i="12"/>
  <c r="Y50" i="12"/>
  <c r="Z62" i="12"/>
  <c r="Y62" i="12"/>
  <c r="Z74" i="12"/>
  <c r="Y74" i="12"/>
  <c r="Z102" i="12"/>
  <c r="Y102" i="12"/>
  <c r="Z126" i="12"/>
  <c r="Y126" i="12"/>
  <c r="Z138" i="12"/>
  <c r="Y138" i="12"/>
  <c r="Z146" i="12"/>
  <c r="Y146" i="12"/>
  <c r="Z154" i="12"/>
  <c r="Y154" i="12"/>
  <c r="Z158" i="12"/>
  <c r="Y158" i="12"/>
  <c r="Z162" i="12"/>
  <c r="Y162" i="12"/>
  <c r="Z166" i="12"/>
  <c r="Y166" i="12"/>
  <c r="Z170" i="12"/>
  <c r="Y170" i="12"/>
  <c r="Z174" i="12"/>
  <c r="Y174" i="12"/>
  <c r="Z178" i="12"/>
  <c r="Y178" i="12"/>
  <c r="Z182" i="12"/>
  <c r="Y182" i="12"/>
  <c r="Z186" i="12"/>
  <c r="Y186" i="12"/>
  <c r="Z190" i="12"/>
  <c r="Y190" i="12"/>
  <c r="Z194" i="12"/>
  <c r="Y194" i="12"/>
  <c r="Z198" i="12"/>
  <c r="Y198" i="12"/>
  <c r="Z202" i="12"/>
  <c r="Y202" i="12"/>
  <c r="Z206" i="12"/>
  <c r="Y206" i="12"/>
  <c r="Z89" i="12"/>
  <c r="Y89" i="12"/>
  <c r="Z97" i="12"/>
  <c r="Y97" i="12"/>
  <c r="Z105" i="12"/>
  <c r="Y105" i="12"/>
  <c r="Z113" i="12"/>
  <c r="Y113" i="12"/>
  <c r="Z121" i="12"/>
  <c r="Y121" i="12"/>
  <c r="Z133" i="12"/>
  <c r="Y133" i="12"/>
  <c r="Z141" i="12"/>
  <c r="Y141" i="12"/>
  <c r="Z149" i="12"/>
  <c r="Y149" i="12"/>
  <c r="Z157" i="12"/>
  <c r="Y157" i="12"/>
  <c r="Z161" i="12"/>
  <c r="Y161" i="12"/>
  <c r="Z169" i="12"/>
  <c r="Y169" i="12"/>
  <c r="Z177" i="12"/>
  <c r="Y177" i="12"/>
  <c r="Z185" i="12"/>
  <c r="Y185" i="12"/>
  <c r="Z193" i="12"/>
  <c r="Y193" i="12"/>
  <c r="Z201" i="12"/>
  <c r="Y201" i="12"/>
  <c r="Z18" i="12"/>
  <c r="Y18" i="12"/>
  <c r="Z30" i="12"/>
  <c r="Y30" i="12"/>
  <c r="Z42" i="12"/>
  <c r="Y42" i="12"/>
  <c r="Z54" i="12"/>
  <c r="Y54" i="12"/>
  <c r="Z70" i="12"/>
  <c r="Y70" i="12"/>
  <c r="Z82" i="12"/>
  <c r="Y82" i="12"/>
  <c r="Z98" i="12"/>
  <c r="Y98" i="12"/>
  <c r="Z110" i="12"/>
  <c r="Y110" i="12"/>
  <c r="Z122" i="12"/>
  <c r="Y122" i="12"/>
  <c r="Z134" i="12"/>
  <c r="Y134" i="12"/>
  <c r="Z7" i="12"/>
  <c r="Y7" i="12"/>
  <c r="Z11" i="12"/>
  <c r="Y11" i="12"/>
  <c r="Z15" i="12"/>
  <c r="Y15" i="12"/>
  <c r="Z19" i="12"/>
  <c r="Y19" i="12"/>
  <c r="Z23" i="12"/>
  <c r="Y23" i="12"/>
  <c r="Z27" i="12"/>
  <c r="Y27" i="12"/>
  <c r="Z31" i="12"/>
  <c r="Y31" i="12"/>
  <c r="Z35" i="12"/>
  <c r="Y35" i="12"/>
  <c r="Z39" i="12"/>
  <c r="Y39" i="12"/>
  <c r="Z43" i="12"/>
  <c r="Y43" i="12"/>
  <c r="Z47" i="12"/>
  <c r="Y47" i="12"/>
  <c r="Z51" i="12"/>
  <c r="Y51" i="12"/>
  <c r="Z55" i="12"/>
  <c r="Y55" i="12"/>
  <c r="Z59" i="12"/>
  <c r="Y59" i="12"/>
  <c r="Z63" i="12"/>
  <c r="Y63" i="12"/>
  <c r="Z67" i="12"/>
  <c r="Y67" i="12"/>
  <c r="Z71" i="12"/>
  <c r="Y71" i="12"/>
  <c r="Z75" i="12"/>
  <c r="Y75" i="12"/>
  <c r="Z79" i="12"/>
  <c r="Y79" i="12"/>
  <c r="Z87" i="12"/>
  <c r="Y87" i="12"/>
  <c r="Z95" i="12"/>
  <c r="Y95" i="12"/>
  <c r="Z103" i="12"/>
  <c r="Y103" i="12"/>
  <c r="Z107" i="12"/>
  <c r="Y107" i="12"/>
  <c r="Z111" i="12"/>
  <c r="Y111" i="12"/>
  <c r="Z115" i="12"/>
  <c r="Y115" i="12"/>
  <c r="Z119" i="12"/>
  <c r="Y119" i="12"/>
  <c r="Z123" i="12"/>
  <c r="Y123" i="12"/>
  <c r="Z127" i="12"/>
  <c r="Y127" i="12"/>
  <c r="Z131" i="12"/>
  <c r="Y131" i="12"/>
  <c r="Z135" i="12"/>
  <c r="Y135" i="12"/>
  <c r="Z139" i="12"/>
  <c r="Y139" i="12"/>
  <c r="Z143" i="12"/>
  <c r="Y143" i="12"/>
  <c r="Z147" i="12"/>
  <c r="Y147" i="12"/>
  <c r="Z151" i="12"/>
  <c r="Y151" i="12"/>
  <c r="Z155" i="12"/>
  <c r="Y155" i="12"/>
  <c r="Z159" i="12"/>
  <c r="Y159" i="12"/>
  <c r="Z163" i="12"/>
  <c r="Y163" i="12"/>
  <c r="Z167" i="12"/>
  <c r="Y167" i="12"/>
  <c r="Z171" i="12"/>
  <c r="Y171" i="12"/>
  <c r="Z175" i="12"/>
  <c r="Y175" i="12"/>
  <c r="Z179" i="12"/>
  <c r="Y179" i="12"/>
  <c r="Z183" i="12"/>
  <c r="Y183" i="12"/>
  <c r="Z187" i="12"/>
  <c r="Y187" i="12"/>
  <c r="Z191" i="12"/>
  <c r="Y191" i="12"/>
  <c r="Z195" i="12"/>
  <c r="Y195" i="12"/>
  <c r="Z199" i="12"/>
  <c r="Y199" i="12"/>
  <c r="Z203" i="12"/>
  <c r="Y203" i="12"/>
  <c r="Z207" i="12"/>
  <c r="Y207" i="12"/>
  <c r="Z10" i="12"/>
  <c r="Y10" i="12"/>
  <c r="Z22" i="12"/>
  <c r="Y22" i="12"/>
  <c r="Z46" i="12"/>
  <c r="Y46" i="12"/>
  <c r="Z58" i="12"/>
  <c r="Y58" i="12"/>
  <c r="Z78" i="12"/>
  <c r="Y78" i="12"/>
  <c r="Z94" i="12"/>
  <c r="Y94" i="12"/>
  <c r="Z106" i="12"/>
  <c r="Y106" i="12"/>
  <c r="Z118" i="12"/>
  <c r="Y118" i="12"/>
  <c r="Z130" i="12"/>
  <c r="Y130" i="12"/>
  <c r="Z142" i="12"/>
  <c r="Y142" i="12"/>
  <c r="Z8" i="12"/>
  <c r="Y8" i="12"/>
  <c r="Z12" i="12"/>
  <c r="Y12" i="12"/>
  <c r="Z16" i="12"/>
  <c r="Y16" i="12"/>
  <c r="Z20" i="12"/>
  <c r="Y20" i="12"/>
  <c r="Z24" i="12"/>
  <c r="Y24" i="12"/>
  <c r="Z28" i="12"/>
  <c r="Y28" i="12"/>
  <c r="Z32" i="12"/>
  <c r="Y32" i="12"/>
  <c r="Z36" i="12"/>
  <c r="Y36" i="12"/>
  <c r="Z40" i="12"/>
  <c r="Y40" i="12"/>
  <c r="Z48" i="12"/>
  <c r="Y48" i="12"/>
  <c r="Z52" i="12"/>
  <c r="Y52" i="12"/>
  <c r="Z56" i="12"/>
  <c r="Y56" i="12"/>
  <c r="Z60" i="12"/>
  <c r="Y60" i="12"/>
  <c r="Z64" i="12"/>
  <c r="Y64" i="12"/>
  <c r="Z68" i="12"/>
  <c r="Y68" i="12"/>
  <c r="Z72" i="12"/>
  <c r="Y72" i="12"/>
  <c r="Z76" i="12"/>
  <c r="Y76" i="12"/>
  <c r="Z80" i="12"/>
  <c r="Y80" i="12"/>
  <c r="Z84" i="12"/>
  <c r="Y84" i="12"/>
  <c r="Z88" i="12"/>
  <c r="Y88" i="12"/>
  <c r="Z92" i="12"/>
  <c r="Y92" i="12"/>
  <c r="Z96" i="12"/>
  <c r="Y96" i="12"/>
  <c r="Z100" i="12"/>
  <c r="Y100" i="12"/>
  <c r="Z104" i="12"/>
  <c r="Y104" i="12"/>
  <c r="Z108" i="12"/>
  <c r="Y108" i="12"/>
  <c r="Z112" i="12"/>
  <c r="Y112" i="12"/>
  <c r="Z116" i="12"/>
  <c r="Y116" i="12"/>
  <c r="Z120" i="12"/>
  <c r="Y120" i="12"/>
  <c r="Z124" i="12"/>
  <c r="Y124" i="12"/>
  <c r="Z128" i="12"/>
  <c r="Y128" i="12"/>
  <c r="Z132" i="12"/>
  <c r="Y132" i="12"/>
  <c r="Z136" i="12"/>
  <c r="Y136" i="12"/>
  <c r="Z140" i="12"/>
  <c r="Y140" i="12"/>
  <c r="Z144" i="12"/>
  <c r="Y144" i="12"/>
  <c r="Z148" i="12"/>
  <c r="Y148" i="12"/>
  <c r="Z152" i="12"/>
  <c r="Y152" i="12"/>
  <c r="Z160" i="12"/>
  <c r="Y160" i="12"/>
  <c r="Z164" i="12"/>
  <c r="Y164" i="12"/>
  <c r="Z168" i="12"/>
  <c r="Y168" i="12"/>
  <c r="Z172" i="12"/>
  <c r="Y172" i="12"/>
  <c r="Z176" i="12"/>
  <c r="Y176" i="12"/>
  <c r="Z180" i="12"/>
  <c r="Y180" i="12"/>
  <c r="Z184" i="12"/>
  <c r="Y184" i="12"/>
  <c r="Z188" i="12"/>
  <c r="Y188" i="12"/>
  <c r="Z196" i="12"/>
  <c r="Y196" i="12"/>
  <c r="Z200" i="12"/>
  <c r="Y200" i="12"/>
  <c r="Z204" i="12"/>
  <c r="Y204" i="12"/>
  <c r="Z208" i="12"/>
  <c r="Y208" i="12"/>
  <c r="X13" i="12"/>
  <c r="W13" i="12"/>
  <c r="V13" i="12"/>
  <c r="U13" i="12"/>
  <c r="T13" i="12"/>
  <c r="S13" i="12"/>
  <c r="R13" i="12"/>
  <c r="Q13" i="12"/>
  <c r="P13" i="12"/>
  <c r="O13" i="12"/>
  <c r="N13" i="12"/>
  <c r="M13" i="12"/>
  <c r="L13" i="12"/>
  <c r="K13" i="12"/>
  <c r="J13" i="12"/>
  <c r="I13" i="12"/>
  <c r="H13" i="12"/>
  <c r="X33" i="12"/>
  <c r="W33" i="12"/>
  <c r="V33" i="12"/>
  <c r="U33" i="12"/>
  <c r="T33" i="12"/>
  <c r="S33" i="12"/>
  <c r="R33" i="12"/>
  <c r="Q33" i="12"/>
  <c r="P33" i="12"/>
  <c r="O33" i="12"/>
  <c r="N33" i="12"/>
  <c r="M33" i="12"/>
  <c r="L33" i="12"/>
  <c r="K33" i="12"/>
  <c r="J33" i="12"/>
  <c r="I33" i="12"/>
  <c r="H33" i="12"/>
  <c r="X37" i="12"/>
  <c r="W37" i="12"/>
  <c r="V37" i="12"/>
  <c r="U37" i="12"/>
  <c r="T37" i="12"/>
  <c r="S37" i="12"/>
  <c r="R37" i="12"/>
  <c r="Q37" i="12"/>
  <c r="P37" i="12"/>
  <c r="O37" i="12"/>
  <c r="N37" i="12"/>
  <c r="M37" i="12"/>
  <c r="L37" i="12"/>
  <c r="K37" i="12"/>
  <c r="J37" i="12"/>
  <c r="I37" i="12"/>
  <c r="H37" i="12"/>
  <c r="X41" i="12"/>
  <c r="W41" i="12"/>
  <c r="V41" i="12"/>
  <c r="U41" i="12"/>
  <c r="T41" i="12"/>
  <c r="S41" i="12"/>
  <c r="R41" i="12"/>
  <c r="Q41" i="12"/>
  <c r="P41" i="12"/>
  <c r="O41" i="12"/>
  <c r="N41" i="12"/>
  <c r="M41" i="12"/>
  <c r="L41" i="12"/>
  <c r="K41" i="12"/>
  <c r="J41" i="12"/>
  <c r="I41" i="12"/>
  <c r="H41" i="12"/>
  <c r="X49" i="12"/>
  <c r="W49" i="12"/>
  <c r="V49" i="12"/>
  <c r="U49" i="12"/>
  <c r="T49" i="12"/>
  <c r="S49" i="12"/>
  <c r="R49" i="12"/>
  <c r="Q49" i="12"/>
  <c r="P49" i="12"/>
  <c r="O49" i="12"/>
  <c r="N49" i="12"/>
  <c r="M49" i="12"/>
  <c r="L49" i="12"/>
  <c r="K49" i="12"/>
  <c r="J49" i="12"/>
  <c r="I49" i="12"/>
  <c r="H49" i="12"/>
  <c r="X53" i="12"/>
  <c r="W53" i="12"/>
  <c r="V53" i="12"/>
  <c r="U53" i="12"/>
  <c r="T53" i="12"/>
  <c r="S53" i="12"/>
  <c r="R53" i="12"/>
  <c r="Q53" i="12"/>
  <c r="P53" i="12"/>
  <c r="O53" i="12"/>
  <c r="N53" i="12"/>
  <c r="M53" i="12"/>
  <c r="L53" i="12"/>
  <c r="K53" i="12"/>
  <c r="J53" i="12"/>
  <c r="I53" i="12"/>
  <c r="H53" i="12"/>
  <c r="X57" i="12"/>
  <c r="W57" i="12"/>
  <c r="V57" i="12"/>
  <c r="U57" i="12"/>
  <c r="T57" i="12"/>
  <c r="S57" i="12"/>
  <c r="R57" i="12"/>
  <c r="Q57" i="12"/>
  <c r="P57" i="12"/>
  <c r="O57" i="12"/>
  <c r="N57" i="12"/>
  <c r="M57" i="12"/>
  <c r="L57" i="12"/>
  <c r="K57" i="12"/>
  <c r="J57" i="12"/>
  <c r="I57" i="12"/>
  <c r="H57" i="12"/>
  <c r="X61" i="12"/>
  <c r="W61" i="12"/>
  <c r="V61" i="12"/>
  <c r="U61" i="12"/>
  <c r="T61" i="12"/>
  <c r="S61" i="12"/>
  <c r="R61" i="12"/>
  <c r="Q61" i="12"/>
  <c r="P61" i="12"/>
  <c r="O61" i="12"/>
  <c r="N61" i="12"/>
  <c r="M61" i="12"/>
  <c r="L61" i="12"/>
  <c r="K61" i="12"/>
  <c r="J61" i="12"/>
  <c r="I61" i="12"/>
  <c r="H61" i="12"/>
  <c r="X65" i="12"/>
  <c r="W65" i="12"/>
  <c r="V65" i="12"/>
  <c r="U65" i="12"/>
  <c r="T65" i="12"/>
  <c r="S65" i="12"/>
  <c r="R65" i="12"/>
  <c r="Q65" i="12"/>
  <c r="P65" i="12"/>
  <c r="O65" i="12"/>
  <c r="N65" i="12"/>
  <c r="M65" i="12"/>
  <c r="L65" i="12"/>
  <c r="K65" i="12"/>
  <c r="J65" i="12"/>
  <c r="I65" i="12"/>
  <c r="H65" i="12"/>
  <c r="X73" i="12"/>
  <c r="W73" i="12"/>
  <c r="V73" i="12"/>
  <c r="U73" i="12"/>
  <c r="T73" i="12"/>
  <c r="S73" i="12"/>
  <c r="R73" i="12"/>
  <c r="Q73" i="12"/>
  <c r="P73" i="12"/>
  <c r="O73" i="12"/>
  <c r="N73" i="12"/>
  <c r="M73" i="12"/>
  <c r="L73" i="12"/>
  <c r="K73" i="12"/>
  <c r="J73" i="12"/>
  <c r="I73" i="12"/>
  <c r="H73" i="12"/>
  <c r="X77" i="12"/>
  <c r="W77" i="12"/>
  <c r="V77" i="12"/>
  <c r="U77" i="12"/>
  <c r="T77" i="12"/>
  <c r="S77" i="12"/>
  <c r="R77" i="12"/>
  <c r="Q77" i="12"/>
  <c r="P77" i="12"/>
  <c r="O77" i="12"/>
  <c r="M77" i="12"/>
  <c r="L77" i="12"/>
  <c r="N77" i="12"/>
  <c r="K77" i="12"/>
  <c r="J77" i="12"/>
  <c r="I77" i="12"/>
  <c r="H77" i="12"/>
  <c r="W85" i="12"/>
  <c r="X85" i="12"/>
  <c r="V85" i="12"/>
  <c r="U85" i="12"/>
  <c r="T85" i="12"/>
  <c r="S85" i="12"/>
  <c r="R85" i="12"/>
  <c r="Q85" i="12"/>
  <c r="P85" i="12"/>
  <c r="O85" i="12"/>
  <c r="N85" i="12"/>
  <c r="M85" i="12"/>
  <c r="L85" i="12"/>
  <c r="K85" i="12"/>
  <c r="J85" i="12"/>
  <c r="I85" i="12"/>
  <c r="H85" i="12"/>
  <c r="X89" i="12"/>
  <c r="W89" i="12"/>
  <c r="V89" i="12"/>
  <c r="T89" i="12"/>
  <c r="S89" i="12"/>
  <c r="U89" i="12"/>
  <c r="R89" i="12"/>
  <c r="Q89" i="12"/>
  <c r="P89" i="12"/>
  <c r="O89" i="12"/>
  <c r="N89" i="12"/>
  <c r="M89" i="12"/>
  <c r="L89" i="12"/>
  <c r="K89" i="12"/>
  <c r="J89" i="12"/>
  <c r="I89" i="12"/>
  <c r="H89" i="12"/>
  <c r="X93" i="12"/>
  <c r="W93" i="12"/>
  <c r="V93" i="12"/>
  <c r="U93" i="12"/>
  <c r="T93" i="12"/>
  <c r="S93" i="12"/>
  <c r="R93" i="12"/>
  <c r="Q93" i="12"/>
  <c r="P93" i="12"/>
  <c r="O93" i="12"/>
  <c r="N93" i="12"/>
  <c r="M93" i="12"/>
  <c r="L93" i="12"/>
  <c r="K93" i="12"/>
  <c r="J93" i="12"/>
  <c r="I93" i="12"/>
  <c r="H93" i="12"/>
  <c r="X97" i="12"/>
  <c r="W97" i="12"/>
  <c r="V97" i="12"/>
  <c r="U97" i="12"/>
  <c r="T97" i="12"/>
  <c r="S97" i="12"/>
  <c r="R97" i="12"/>
  <c r="Q97" i="12"/>
  <c r="P97" i="12"/>
  <c r="O97" i="12"/>
  <c r="N97" i="12"/>
  <c r="M97" i="12"/>
  <c r="L97" i="12"/>
  <c r="K97" i="12"/>
  <c r="J97" i="12"/>
  <c r="I97" i="12"/>
  <c r="H97" i="12"/>
  <c r="X101" i="12"/>
  <c r="W101" i="12"/>
  <c r="V101" i="12"/>
  <c r="U101" i="12"/>
  <c r="T101" i="12"/>
  <c r="S101" i="12"/>
  <c r="R101" i="12"/>
  <c r="Q101" i="12"/>
  <c r="P101" i="12"/>
  <c r="O101" i="12"/>
  <c r="N101" i="12"/>
  <c r="M101" i="12"/>
  <c r="L101" i="12"/>
  <c r="K101" i="12"/>
  <c r="J101" i="12"/>
  <c r="I101" i="12"/>
  <c r="H101" i="12"/>
  <c r="X105" i="12"/>
  <c r="W105" i="12"/>
  <c r="V105" i="12"/>
  <c r="U105" i="12"/>
  <c r="T105" i="12"/>
  <c r="S105" i="12"/>
  <c r="R105" i="12"/>
  <c r="Q105" i="12"/>
  <c r="P105" i="12"/>
  <c r="O105" i="12"/>
  <c r="N105" i="12"/>
  <c r="M105" i="12"/>
  <c r="L105" i="12"/>
  <c r="K105" i="12"/>
  <c r="J105" i="12"/>
  <c r="I105" i="12"/>
  <c r="H105" i="12"/>
  <c r="X109" i="12"/>
  <c r="W109" i="12"/>
  <c r="V109" i="12"/>
  <c r="U109" i="12"/>
  <c r="T109" i="12"/>
  <c r="S109" i="12"/>
  <c r="R109" i="12"/>
  <c r="Q109" i="12"/>
  <c r="P109" i="12"/>
  <c r="O109" i="12"/>
  <c r="N109" i="12"/>
  <c r="M109" i="12"/>
  <c r="L109" i="12"/>
  <c r="K109" i="12"/>
  <c r="J109" i="12"/>
  <c r="I109" i="12"/>
  <c r="H109" i="12"/>
  <c r="X113" i="12"/>
  <c r="W113" i="12"/>
  <c r="V113" i="12"/>
  <c r="U113" i="12"/>
  <c r="T113" i="12"/>
  <c r="S113" i="12"/>
  <c r="R113" i="12"/>
  <c r="Q113" i="12"/>
  <c r="P113" i="12"/>
  <c r="O113" i="12"/>
  <c r="N113" i="12"/>
  <c r="M113" i="12"/>
  <c r="L113" i="12"/>
  <c r="K113" i="12"/>
  <c r="J113" i="12"/>
  <c r="I113" i="12"/>
  <c r="H113" i="12"/>
  <c r="X117" i="12"/>
  <c r="W117" i="12"/>
  <c r="V117" i="12"/>
  <c r="U117" i="12"/>
  <c r="T117" i="12"/>
  <c r="S117" i="12"/>
  <c r="R117" i="12"/>
  <c r="Q117" i="12"/>
  <c r="P117" i="12"/>
  <c r="O117" i="12"/>
  <c r="N117" i="12"/>
  <c r="M117" i="12"/>
  <c r="L117" i="12"/>
  <c r="K117" i="12"/>
  <c r="J117" i="12"/>
  <c r="I117" i="12"/>
  <c r="H117" i="12"/>
  <c r="X121" i="12"/>
  <c r="W121" i="12"/>
  <c r="V121" i="12"/>
  <c r="U121" i="12"/>
  <c r="T121" i="12"/>
  <c r="S121" i="12"/>
  <c r="R121" i="12"/>
  <c r="Q121" i="12"/>
  <c r="P121" i="12"/>
  <c r="O121" i="12"/>
  <c r="N121" i="12"/>
  <c r="M121" i="12"/>
  <c r="L121" i="12"/>
  <c r="K121" i="12"/>
  <c r="J121" i="12"/>
  <c r="I121" i="12"/>
  <c r="H121" i="12"/>
  <c r="X129" i="12"/>
  <c r="W129" i="12"/>
  <c r="V129" i="12"/>
  <c r="U129" i="12"/>
  <c r="T129" i="12"/>
  <c r="S129" i="12"/>
  <c r="R129" i="12"/>
  <c r="Q129" i="12"/>
  <c r="P129" i="12"/>
  <c r="O129" i="12"/>
  <c r="N129" i="12"/>
  <c r="M129" i="12"/>
  <c r="L129" i="12"/>
  <c r="K129" i="12"/>
  <c r="J129" i="12"/>
  <c r="I129" i="12"/>
  <c r="H129" i="12"/>
  <c r="X133" i="12"/>
  <c r="W133" i="12"/>
  <c r="V133" i="12"/>
  <c r="U133" i="12"/>
  <c r="T133" i="12"/>
  <c r="S133" i="12"/>
  <c r="R133" i="12"/>
  <c r="Q133" i="12"/>
  <c r="P133" i="12"/>
  <c r="O133" i="12"/>
  <c r="N133" i="12"/>
  <c r="M133" i="12"/>
  <c r="L133" i="12"/>
  <c r="K133" i="12"/>
  <c r="J133" i="12"/>
  <c r="I133" i="12"/>
  <c r="H133" i="12"/>
  <c r="X137" i="12"/>
  <c r="W137" i="12"/>
  <c r="V137" i="12"/>
  <c r="U137" i="12"/>
  <c r="T137" i="12"/>
  <c r="S137" i="12"/>
  <c r="R137" i="12"/>
  <c r="Q137" i="12"/>
  <c r="P137" i="12"/>
  <c r="O137" i="12"/>
  <c r="N137" i="12"/>
  <c r="M137" i="12"/>
  <c r="L137" i="12"/>
  <c r="K137" i="12"/>
  <c r="J137" i="12"/>
  <c r="I137" i="12"/>
  <c r="H137" i="12"/>
  <c r="X141" i="12"/>
  <c r="W141" i="12"/>
  <c r="V141" i="12"/>
  <c r="U141" i="12"/>
  <c r="T141" i="12"/>
  <c r="S141" i="12"/>
  <c r="R141" i="12"/>
  <c r="Q141" i="12"/>
  <c r="P141" i="12"/>
  <c r="O141" i="12"/>
  <c r="N141" i="12"/>
  <c r="M141" i="12"/>
  <c r="L141" i="12"/>
  <c r="K141" i="12"/>
  <c r="J141" i="12"/>
  <c r="I141" i="12"/>
  <c r="H141" i="12"/>
  <c r="X145" i="12"/>
  <c r="W145" i="12"/>
  <c r="V145" i="12"/>
  <c r="U145" i="12"/>
  <c r="T145" i="12"/>
  <c r="S145" i="12"/>
  <c r="R145" i="12"/>
  <c r="Q145" i="12"/>
  <c r="P145" i="12"/>
  <c r="O145" i="12"/>
  <c r="N145" i="12"/>
  <c r="M145" i="12"/>
  <c r="L145" i="12"/>
  <c r="K145" i="12"/>
  <c r="J145" i="12"/>
  <c r="I145" i="12"/>
  <c r="H145" i="12"/>
  <c r="X149" i="12"/>
  <c r="W149" i="12"/>
  <c r="V149" i="12"/>
  <c r="U149" i="12"/>
  <c r="T149" i="12"/>
  <c r="S149" i="12"/>
  <c r="R149" i="12"/>
  <c r="Q149" i="12"/>
  <c r="P149" i="12"/>
  <c r="O149" i="12"/>
  <c r="N149" i="12"/>
  <c r="M149" i="12"/>
  <c r="L149" i="12"/>
  <c r="K149" i="12"/>
  <c r="J149" i="12"/>
  <c r="I149" i="12"/>
  <c r="H149" i="12"/>
  <c r="X153" i="12"/>
  <c r="W153" i="12"/>
  <c r="V153" i="12"/>
  <c r="U153" i="12"/>
  <c r="T153" i="12"/>
  <c r="S153" i="12"/>
  <c r="R153" i="12"/>
  <c r="Q153" i="12"/>
  <c r="P153" i="12"/>
  <c r="O153" i="12"/>
  <c r="N153" i="12"/>
  <c r="M153" i="12"/>
  <c r="L153" i="12"/>
  <c r="K153" i="12"/>
  <c r="J153" i="12"/>
  <c r="I153" i="12"/>
  <c r="H153" i="12"/>
  <c r="X157" i="12"/>
  <c r="W157" i="12"/>
  <c r="V157" i="12"/>
  <c r="U157" i="12"/>
  <c r="T157" i="12"/>
  <c r="S157" i="12"/>
  <c r="R157" i="12"/>
  <c r="Q157" i="12"/>
  <c r="P157" i="12"/>
  <c r="O157" i="12"/>
  <c r="M157" i="12"/>
  <c r="L157" i="12"/>
  <c r="N157" i="12"/>
  <c r="K157" i="12"/>
  <c r="J157" i="12"/>
  <c r="I157" i="12"/>
  <c r="H157" i="12"/>
  <c r="X161" i="12"/>
  <c r="W161" i="12"/>
  <c r="V161" i="12"/>
  <c r="U161" i="12"/>
  <c r="T161" i="12"/>
  <c r="S161" i="12"/>
  <c r="R161" i="12"/>
  <c r="Q161" i="12"/>
  <c r="P161" i="12"/>
  <c r="O161" i="12"/>
  <c r="N161" i="12"/>
  <c r="M161" i="12"/>
  <c r="L161" i="12"/>
  <c r="H161" i="12"/>
  <c r="K161" i="12"/>
  <c r="J161" i="12"/>
  <c r="I161" i="12"/>
  <c r="X165" i="12"/>
  <c r="W165" i="12"/>
  <c r="V165" i="12"/>
  <c r="U165" i="12"/>
  <c r="T165" i="12"/>
  <c r="S165" i="12"/>
  <c r="R165" i="12"/>
  <c r="Q165" i="12"/>
  <c r="P165" i="12"/>
  <c r="O165" i="12"/>
  <c r="N165" i="12"/>
  <c r="M165" i="12"/>
  <c r="L165" i="12"/>
  <c r="H165" i="12"/>
  <c r="K165" i="12"/>
  <c r="J165" i="12"/>
  <c r="I165" i="12"/>
  <c r="X169" i="12"/>
  <c r="W169" i="12"/>
  <c r="V169" i="12"/>
  <c r="U169" i="12"/>
  <c r="T169" i="12"/>
  <c r="S169" i="12"/>
  <c r="R169" i="12"/>
  <c r="Q169" i="12"/>
  <c r="P169" i="12"/>
  <c r="O169" i="12"/>
  <c r="M169" i="12"/>
  <c r="L169" i="12"/>
  <c r="N169" i="12"/>
  <c r="K169" i="12"/>
  <c r="J169" i="12"/>
  <c r="I169" i="12"/>
  <c r="H169" i="12"/>
  <c r="X173" i="12"/>
  <c r="W173" i="12"/>
  <c r="V173" i="12"/>
  <c r="U173" i="12"/>
  <c r="T173" i="12"/>
  <c r="S173" i="12"/>
  <c r="R173" i="12"/>
  <c r="Q173" i="12"/>
  <c r="P173" i="12"/>
  <c r="O173" i="12"/>
  <c r="M173" i="12"/>
  <c r="L173" i="12"/>
  <c r="N173" i="12"/>
  <c r="K173" i="12"/>
  <c r="J173" i="12"/>
  <c r="I173" i="12"/>
  <c r="H173" i="12"/>
  <c r="X177" i="12"/>
  <c r="V177" i="12"/>
  <c r="W177" i="12"/>
  <c r="U177" i="12"/>
  <c r="T177" i="12"/>
  <c r="S177" i="12"/>
  <c r="R177" i="12"/>
  <c r="Q177" i="12"/>
  <c r="P177" i="12"/>
  <c r="O177" i="12"/>
  <c r="N177" i="12"/>
  <c r="M177" i="12"/>
  <c r="L177" i="12"/>
  <c r="H177" i="12"/>
  <c r="K177" i="12"/>
  <c r="J177" i="12"/>
  <c r="I177" i="12"/>
  <c r="X181" i="12"/>
  <c r="V181" i="12"/>
  <c r="W181" i="12"/>
  <c r="U181" i="12"/>
  <c r="T181" i="12"/>
  <c r="S181" i="12"/>
  <c r="R181" i="12"/>
  <c r="Q181" i="12"/>
  <c r="P181" i="12"/>
  <c r="O181" i="12"/>
  <c r="N181" i="12"/>
  <c r="M181" i="12"/>
  <c r="L181" i="12"/>
  <c r="H181" i="12"/>
  <c r="K181" i="12"/>
  <c r="J181" i="12"/>
  <c r="I181" i="12"/>
  <c r="X185" i="12"/>
  <c r="V185" i="12"/>
  <c r="W185" i="12"/>
  <c r="U185" i="12"/>
  <c r="T185" i="12"/>
  <c r="S185" i="12"/>
  <c r="R185" i="12"/>
  <c r="Q185" i="12"/>
  <c r="P185" i="12"/>
  <c r="O185" i="12"/>
  <c r="N185" i="12"/>
  <c r="M185" i="12"/>
  <c r="L185" i="12"/>
  <c r="K185" i="12"/>
  <c r="J185" i="12"/>
  <c r="I185" i="12"/>
  <c r="H185" i="12"/>
  <c r="X189" i="12"/>
  <c r="V189" i="12"/>
  <c r="W189" i="12"/>
  <c r="U189" i="12"/>
  <c r="T189" i="12"/>
  <c r="S189" i="12"/>
  <c r="R189" i="12"/>
  <c r="Q189" i="12"/>
  <c r="P189" i="12"/>
  <c r="O189" i="12"/>
  <c r="N189" i="12"/>
  <c r="M189" i="12"/>
  <c r="L189" i="12"/>
  <c r="K189" i="12"/>
  <c r="J189" i="12"/>
  <c r="I189" i="12"/>
  <c r="H189" i="12"/>
  <c r="X193" i="12"/>
  <c r="V193" i="12"/>
  <c r="W193" i="12"/>
  <c r="U193" i="12"/>
  <c r="T193" i="12"/>
  <c r="S193" i="12"/>
  <c r="R193" i="12"/>
  <c r="Q193" i="12"/>
  <c r="P193" i="12"/>
  <c r="O193" i="12"/>
  <c r="N193" i="12"/>
  <c r="M193" i="12"/>
  <c r="L193" i="12"/>
  <c r="H193" i="12"/>
  <c r="K193" i="12"/>
  <c r="J193" i="12"/>
  <c r="I193" i="12"/>
  <c r="X197" i="12"/>
  <c r="V197" i="12"/>
  <c r="W197" i="12"/>
  <c r="U197" i="12"/>
  <c r="T197" i="12"/>
  <c r="S197" i="12"/>
  <c r="R197" i="12"/>
  <c r="Q197" i="12"/>
  <c r="P197" i="12"/>
  <c r="O197" i="12"/>
  <c r="N197" i="12"/>
  <c r="M197" i="12"/>
  <c r="H197" i="12"/>
  <c r="K197" i="12"/>
  <c r="J197" i="12"/>
  <c r="I197" i="12"/>
  <c r="L197" i="12"/>
  <c r="X201" i="12"/>
  <c r="V201" i="12"/>
  <c r="W201" i="12"/>
  <c r="U201" i="12"/>
  <c r="T201" i="12"/>
  <c r="S201" i="12"/>
  <c r="R201" i="12"/>
  <c r="Q201" i="12"/>
  <c r="P201" i="12"/>
  <c r="O201" i="12"/>
  <c r="N201" i="12"/>
  <c r="M201" i="12"/>
  <c r="L201" i="12"/>
  <c r="K201" i="12"/>
  <c r="J201" i="12"/>
  <c r="I201" i="12"/>
  <c r="H201" i="12"/>
  <c r="X209" i="12"/>
  <c r="V209" i="12"/>
  <c r="W209" i="12"/>
  <c r="U209" i="12"/>
  <c r="T209" i="12"/>
  <c r="S209" i="12"/>
  <c r="R209" i="12"/>
  <c r="Q209" i="12"/>
  <c r="P209" i="12"/>
  <c r="O209" i="12"/>
  <c r="N209" i="12"/>
  <c r="M209" i="12"/>
  <c r="L209" i="12"/>
  <c r="H209" i="12"/>
  <c r="K209" i="12"/>
  <c r="J209" i="12"/>
  <c r="I209" i="12"/>
  <c r="X17" i="12"/>
  <c r="W17" i="12"/>
  <c r="V17" i="12"/>
  <c r="U17" i="12"/>
  <c r="T17" i="12"/>
  <c r="S17" i="12"/>
  <c r="R17" i="12"/>
  <c r="Q17" i="12"/>
  <c r="P17" i="12"/>
  <c r="O17" i="12"/>
  <c r="N17" i="12"/>
  <c r="M17" i="12"/>
  <c r="L17" i="12"/>
  <c r="K17" i="12"/>
  <c r="J17" i="12"/>
  <c r="I17" i="12"/>
  <c r="H17" i="12"/>
  <c r="X14" i="12"/>
  <c r="W14" i="12"/>
  <c r="V14" i="12"/>
  <c r="U14" i="12"/>
  <c r="T14" i="12"/>
  <c r="S14" i="12"/>
  <c r="R14" i="12"/>
  <c r="Q14" i="12"/>
  <c r="P14" i="12"/>
  <c r="O14" i="12"/>
  <c r="N14" i="12"/>
  <c r="M14" i="12"/>
  <c r="L14" i="12"/>
  <c r="K14" i="12"/>
  <c r="J14" i="12"/>
  <c r="I14" i="12"/>
  <c r="H14" i="12"/>
  <c r="X30" i="12"/>
  <c r="W30" i="12"/>
  <c r="V30" i="12"/>
  <c r="U30" i="12"/>
  <c r="T30" i="12"/>
  <c r="S30" i="12"/>
  <c r="R30" i="12"/>
  <c r="Q30" i="12"/>
  <c r="P30" i="12"/>
  <c r="O30" i="12"/>
  <c r="N30" i="12"/>
  <c r="M30" i="12"/>
  <c r="L30" i="12"/>
  <c r="K30" i="12"/>
  <c r="J30" i="12"/>
  <c r="I30" i="12"/>
  <c r="H30" i="12"/>
  <c r="X42" i="12"/>
  <c r="W42" i="12"/>
  <c r="V42" i="12"/>
  <c r="U42" i="12"/>
  <c r="T42" i="12"/>
  <c r="S42" i="12"/>
  <c r="R42" i="12"/>
  <c r="Q42" i="12"/>
  <c r="P42" i="12"/>
  <c r="O42" i="12"/>
  <c r="N42" i="12"/>
  <c r="M42" i="12"/>
  <c r="L42" i="12"/>
  <c r="K42" i="12"/>
  <c r="J42" i="12"/>
  <c r="I42" i="12"/>
  <c r="H42" i="12"/>
  <c r="X54" i="12"/>
  <c r="W54" i="12"/>
  <c r="V54" i="12"/>
  <c r="T54" i="12"/>
  <c r="S54" i="12"/>
  <c r="U54" i="12"/>
  <c r="R54" i="12"/>
  <c r="Q54" i="12"/>
  <c r="P54" i="12"/>
  <c r="O54" i="12"/>
  <c r="N54" i="12"/>
  <c r="M54" i="12"/>
  <c r="L54" i="12"/>
  <c r="K54" i="12"/>
  <c r="J54" i="12"/>
  <c r="I54" i="12"/>
  <c r="H54" i="12"/>
  <c r="K66" i="12"/>
  <c r="N66" i="12"/>
  <c r="X66" i="12"/>
  <c r="W66" i="12"/>
  <c r="J66" i="12"/>
  <c r="U66" i="12"/>
  <c r="T66" i="12"/>
  <c r="P66" i="12"/>
  <c r="S66" i="12"/>
  <c r="V66" i="12"/>
  <c r="Q66" i="12"/>
  <c r="R66" i="12"/>
  <c r="M66" i="12"/>
  <c r="L66" i="12"/>
  <c r="O66" i="12"/>
  <c r="X78" i="12"/>
  <c r="W78" i="12"/>
  <c r="V78" i="12"/>
  <c r="U78" i="12"/>
  <c r="T78" i="12"/>
  <c r="S78" i="12"/>
  <c r="R78" i="12"/>
  <c r="Q78" i="12"/>
  <c r="P78" i="12"/>
  <c r="O78" i="12"/>
  <c r="N78" i="12"/>
  <c r="M78" i="12"/>
  <c r="L78" i="12"/>
  <c r="K78" i="12"/>
  <c r="J78" i="12"/>
  <c r="I78" i="12"/>
  <c r="H78" i="12"/>
  <c r="X98" i="12"/>
  <c r="W98" i="12"/>
  <c r="V98" i="12"/>
  <c r="U98" i="12"/>
  <c r="T98" i="12"/>
  <c r="S98" i="12"/>
  <c r="R98" i="12"/>
  <c r="Q98" i="12"/>
  <c r="P98" i="12"/>
  <c r="O98" i="12"/>
  <c r="N98" i="12"/>
  <c r="M98" i="12"/>
  <c r="L98" i="12"/>
  <c r="K98" i="12"/>
  <c r="J98" i="12"/>
  <c r="I98" i="12"/>
  <c r="H98" i="12"/>
  <c r="X110" i="12"/>
  <c r="W110" i="12"/>
  <c r="V110" i="12"/>
  <c r="U110" i="12"/>
  <c r="T110" i="12"/>
  <c r="S110" i="12"/>
  <c r="R110" i="12"/>
  <c r="Q110" i="12"/>
  <c r="P110" i="12"/>
  <c r="O110" i="12"/>
  <c r="N110" i="12"/>
  <c r="M110" i="12"/>
  <c r="L110" i="12"/>
  <c r="K110" i="12"/>
  <c r="J110" i="12"/>
  <c r="I110" i="12"/>
  <c r="H110" i="12"/>
  <c r="X122" i="12"/>
  <c r="W122" i="12"/>
  <c r="V122" i="12"/>
  <c r="U122" i="12"/>
  <c r="T122" i="12"/>
  <c r="S122" i="12"/>
  <c r="R122" i="12"/>
  <c r="Q122" i="12"/>
  <c r="P122" i="12"/>
  <c r="O122" i="12"/>
  <c r="N122" i="12"/>
  <c r="M122" i="12"/>
  <c r="L122" i="12"/>
  <c r="K122" i="12"/>
  <c r="J122" i="12"/>
  <c r="I122" i="12"/>
  <c r="H122" i="12"/>
  <c r="X134" i="12"/>
  <c r="W134" i="12"/>
  <c r="V134" i="12"/>
  <c r="U134" i="12"/>
  <c r="T134" i="12"/>
  <c r="S134" i="12"/>
  <c r="R134" i="12"/>
  <c r="Q134" i="12"/>
  <c r="P134" i="12"/>
  <c r="O134" i="12"/>
  <c r="N134" i="12"/>
  <c r="M134" i="12"/>
  <c r="L134" i="12"/>
  <c r="K134" i="12"/>
  <c r="J134" i="12"/>
  <c r="I134" i="12"/>
  <c r="H134" i="12"/>
  <c r="X142" i="12"/>
  <c r="W142" i="12"/>
  <c r="V142" i="12"/>
  <c r="U142" i="12"/>
  <c r="T142" i="12"/>
  <c r="S142" i="12"/>
  <c r="R142" i="12"/>
  <c r="Q142" i="12"/>
  <c r="P142" i="12"/>
  <c r="O142" i="12"/>
  <c r="N142" i="12"/>
  <c r="M142" i="12"/>
  <c r="L142" i="12"/>
  <c r="K142" i="12"/>
  <c r="J142" i="12"/>
  <c r="I142" i="12"/>
  <c r="H142" i="12"/>
  <c r="X154" i="12"/>
  <c r="W154" i="12"/>
  <c r="V154" i="12"/>
  <c r="U154" i="12"/>
  <c r="T154" i="12"/>
  <c r="S154" i="12"/>
  <c r="R154" i="12"/>
  <c r="Q154" i="12"/>
  <c r="P154" i="12"/>
  <c r="O154" i="12"/>
  <c r="N154" i="12"/>
  <c r="M154" i="12"/>
  <c r="L154" i="12"/>
  <c r="K154" i="12"/>
  <c r="J154" i="12"/>
  <c r="I154" i="12"/>
  <c r="H154" i="12"/>
  <c r="X158" i="12"/>
  <c r="W158" i="12"/>
  <c r="V158" i="12"/>
  <c r="U158" i="12"/>
  <c r="T158" i="12"/>
  <c r="S158" i="12"/>
  <c r="R158" i="12"/>
  <c r="Q158" i="12"/>
  <c r="P158" i="12"/>
  <c r="O158" i="12"/>
  <c r="N158" i="12"/>
  <c r="M158" i="12"/>
  <c r="L158" i="12"/>
  <c r="K158" i="12"/>
  <c r="J158" i="12"/>
  <c r="I158" i="12"/>
  <c r="H158" i="12"/>
  <c r="X162" i="12"/>
  <c r="W162" i="12"/>
  <c r="V162" i="12"/>
  <c r="U162" i="12"/>
  <c r="T162" i="12"/>
  <c r="S162" i="12"/>
  <c r="R162" i="12"/>
  <c r="Q162" i="12"/>
  <c r="P162" i="12"/>
  <c r="O162" i="12"/>
  <c r="N162" i="12"/>
  <c r="M162" i="12"/>
  <c r="L162" i="12"/>
  <c r="K162" i="12"/>
  <c r="J162" i="12"/>
  <c r="I162" i="12"/>
  <c r="H162" i="12"/>
  <c r="X166" i="12"/>
  <c r="W166" i="12"/>
  <c r="V166" i="12"/>
  <c r="U166" i="12"/>
  <c r="T166" i="12"/>
  <c r="S166" i="12"/>
  <c r="R166" i="12"/>
  <c r="Q166" i="12"/>
  <c r="P166" i="12"/>
  <c r="O166" i="12"/>
  <c r="N166" i="12"/>
  <c r="M166" i="12"/>
  <c r="L166" i="12"/>
  <c r="K166" i="12"/>
  <c r="J166" i="12"/>
  <c r="I166" i="12"/>
  <c r="H166" i="12"/>
  <c r="X170" i="12"/>
  <c r="W170" i="12"/>
  <c r="V170" i="12"/>
  <c r="U170" i="12"/>
  <c r="T170" i="12"/>
  <c r="S170" i="12"/>
  <c r="R170" i="12"/>
  <c r="Q170" i="12"/>
  <c r="P170" i="12"/>
  <c r="O170" i="12"/>
  <c r="N170" i="12"/>
  <c r="M170" i="12"/>
  <c r="L170" i="12"/>
  <c r="K170" i="12"/>
  <c r="J170" i="12"/>
  <c r="I170" i="12"/>
  <c r="H170" i="12"/>
  <c r="X174" i="12"/>
  <c r="W174" i="12"/>
  <c r="V174" i="12"/>
  <c r="U174" i="12"/>
  <c r="T174" i="12"/>
  <c r="S174" i="12"/>
  <c r="R174" i="12"/>
  <c r="Q174" i="12"/>
  <c r="P174" i="12"/>
  <c r="O174" i="12"/>
  <c r="N174" i="12"/>
  <c r="M174" i="12"/>
  <c r="L174" i="12"/>
  <c r="K174" i="12"/>
  <c r="J174" i="12"/>
  <c r="I174" i="12"/>
  <c r="H174" i="12"/>
  <c r="X178" i="12"/>
  <c r="W178" i="12"/>
  <c r="V178" i="12"/>
  <c r="U178" i="12"/>
  <c r="T178" i="12"/>
  <c r="S178" i="12"/>
  <c r="R178" i="12"/>
  <c r="Q178" i="12"/>
  <c r="P178" i="12"/>
  <c r="O178" i="12"/>
  <c r="N178" i="12"/>
  <c r="M178" i="12"/>
  <c r="L178" i="12"/>
  <c r="K178" i="12"/>
  <c r="J178" i="12"/>
  <c r="I178" i="12"/>
  <c r="H178" i="12"/>
  <c r="X182" i="12"/>
  <c r="W182" i="12"/>
  <c r="V182" i="12"/>
  <c r="U182" i="12"/>
  <c r="T182" i="12"/>
  <c r="S182" i="12"/>
  <c r="R182" i="12"/>
  <c r="Q182" i="12"/>
  <c r="P182" i="12"/>
  <c r="O182" i="12"/>
  <c r="N182" i="12"/>
  <c r="M182" i="12"/>
  <c r="L182" i="12"/>
  <c r="K182" i="12"/>
  <c r="J182" i="12"/>
  <c r="I182" i="12"/>
  <c r="H182" i="12"/>
  <c r="X186" i="12"/>
  <c r="W186" i="12"/>
  <c r="V186" i="12"/>
  <c r="U186" i="12"/>
  <c r="T186" i="12"/>
  <c r="S186" i="12"/>
  <c r="R186" i="12"/>
  <c r="Q186" i="12"/>
  <c r="P186" i="12"/>
  <c r="O186" i="12"/>
  <c r="N186" i="12"/>
  <c r="M186" i="12"/>
  <c r="L186" i="12"/>
  <c r="K186" i="12"/>
  <c r="J186" i="12"/>
  <c r="I186" i="12"/>
  <c r="H186" i="12"/>
  <c r="X190" i="12"/>
  <c r="W190" i="12"/>
  <c r="V190" i="12"/>
  <c r="U190" i="12"/>
  <c r="T190" i="12"/>
  <c r="S190" i="12"/>
  <c r="R190" i="12"/>
  <c r="P190" i="12"/>
  <c r="O190" i="12"/>
  <c r="Q190" i="12"/>
  <c r="N190" i="12"/>
  <c r="M190" i="12"/>
  <c r="L190" i="12"/>
  <c r="K190" i="12"/>
  <c r="J190" i="12"/>
  <c r="I190" i="12"/>
  <c r="H190" i="12"/>
  <c r="X194" i="12"/>
  <c r="W194" i="12"/>
  <c r="V194" i="12"/>
  <c r="U194" i="12"/>
  <c r="T194" i="12"/>
  <c r="S194" i="12"/>
  <c r="R194" i="12"/>
  <c r="Q194" i="12"/>
  <c r="P194" i="12"/>
  <c r="O194" i="12"/>
  <c r="N194" i="12"/>
  <c r="M194" i="12"/>
  <c r="L194" i="12"/>
  <c r="K194" i="12"/>
  <c r="J194" i="12"/>
  <c r="I194" i="12"/>
  <c r="H194" i="12"/>
  <c r="X198" i="12"/>
  <c r="W198" i="12"/>
  <c r="V198" i="12"/>
  <c r="U198" i="12"/>
  <c r="T198" i="12"/>
  <c r="S198" i="12"/>
  <c r="R198" i="12"/>
  <c r="P198" i="12"/>
  <c r="O198" i="12"/>
  <c r="Q198" i="12"/>
  <c r="N198" i="12"/>
  <c r="M198" i="12"/>
  <c r="L198" i="12"/>
  <c r="K198" i="12"/>
  <c r="J198" i="12"/>
  <c r="I198" i="12"/>
  <c r="H198" i="12"/>
  <c r="X202" i="12"/>
  <c r="W202" i="12"/>
  <c r="V202" i="12"/>
  <c r="U202" i="12"/>
  <c r="T202" i="12"/>
  <c r="S202" i="12"/>
  <c r="R202" i="12"/>
  <c r="Q202" i="12"/>
  <c r="P202" i="12"/>
  <c r="O202" i="12"/>
  <c r="N202" i="12"/>
  <c r="M202" i="12"/>
  <c r="L202" i="12"/>
  <c r="K202" i="12"/>
  <c r="J202" i="12"/>
  <c r="I202" i="12"/>
  <c r="H202" i="12"/>
  <c r="X206" i="12"/>
  <c r="W206" i="12"/>
  <c r="V206" i="12"/>
  <c r="U206" i="12"/>
  <c r="T206" i="12"/>
  <c r="S206" i="12"/>
  <c r="R206" i="12"/>
  <c r="P206" i="12"/>
  <c r="O206" i="12"/>
  <c r="Q206" i="12"/>
  <c r="N206" i="12"/>
  <c r="M206" i="12"/>
  <c r="L206" i="12"/>
  <c r="K206" i="12"/>
  <c r="J206" i="12"/>
  <c r="I206" i="12"/>
  <c r="H206" i="12"/>
  <c r="X9" i="12"/>
  <c r="W9" i="12"/>
  <c r="V9" i="12"/>
  <c r="U9" i="12"/>
  <c r="T9" i="12"/>
  <c r="S9" i="12"/>
  <c r="R9" i="12"/>
  <c r="Q9" i="12"/>
  <c r="P9" i="12"/>
  <c r="O9" i="12"/>
  <c r="N9" i="12"/>
  <c r="M9" i="12"/>
  <c r="L9" i="12"/>
  <c r="K9" i="12"/>
  <c r="J9" i="12"/>
  <c r="I9" i="12"/>
  <c r="H9" i="12"/>
  <c r="X25" i="12"/>
  <c r="W25" i="12"/>
  <c r="V25" i="12"/>
  <c r="U25" i="12"/>
  <c r="T25" i="12"/>
  <c r="S25" i="12"/>
  <c r="R25" i="12"/>
  <c r="Q25" i="12"/>
  <c r="P25" i="12"/>
  <c r="O25" i="12"/>
  <c r="N25" i="12"/>
  <c r="M25" i="12"/>
  <c r="L25" i="12"/>
  <c r="K25" i="12"/>
  <c r="J25" i="12"/>
  <c r="I25" i="12"/>
  <c r="H25" i="12"/>
  <c r="X18" i="12"/>
  <c r="W18" i="12"/>
  <c r="V18" i="12"/>
  <c r="U18" i="12"/>
  <c r="T18" i="12"/>
  <c r="S18" i="12"/>
  <c r="R18" i="12"/>
  <c r="Q18" i="12"/>
  <c r="P18" i="12"/>
  <c r="O18" i="12"/>
  <c r="N18" i="12"/>
  <c r="M18" i="12"/>
  <c r="L18" i="12"/>
  <c r="K18" i="12"/>
  <c r="J18" i="12"/>
  <c r="I18" i="12"/>
  <c r="H18" i="12"/>
  <c r="X26" i="12"/>
  <c r="W26" i="12"/>
  <c r="V26" i="12"/>
  <c r="U26" i="12"/>
  <c r="T26" i="12"/>
  <c r="S26" i="12"/>
  <c r="R26" i="12"/>
  <c r="Q26" i="12"/>
  <c r="P26" i="12"/>
  <c r="O26" i="12"/>
  <c r="N26" i="12"/>
  <c r="M26" i="12"/>
  <c r="L26" i="12"/>
  <c r="K26" i="12"/>
  <c r="J26" i="12"/>
  <c r="I26" i="12"/>
  <c r="H26" i="12"/>
  <c r="X38" i="12"/>
  <c r="W38" i="12"/>
  <c r="V38" i="12"/>
  <c r="T38" i="12"/>
  <c r="S38" i="12"/>
  <c r="U38" i="12"/>
  <c r="R38" i="12"/>
  <c r="Q38" i="12"/>
  <c r="P38" i="12"/>
  <c r="O38" i="12"/>
  <c r="N38" i="12"/>
  <c r="M38" i="12"/>
  <c r="L38" i="12"/>
  <c r="K38" i="12"/>
  <c r="J38" i="12"/>
  <c r="I38" i="12"/>
  <c r="H38" i="12"/>
  <c r="X50" i="12"/>
  <c r="W50" i="12"/>
  <c r="V50" i="12"/>
  <c r="U50" i="12"/>
  <c r="T50" i="12"/>
  <c r="S50" i="12"/>
  <c r="R50" i="12"/>
  <c r="Q50" i="12"/>
  <c r="P50" i="12"/>
  <c r="O50" i="12"/>
  <c r="N50" i="12"/>
  <c r="M50" i="12"/>
  <c r="L50" i="12"/>
  <c r="K50" i="12"/>
  <c r="J50" i="12"/>
  <c r="I50" i="12"/>
  <c r="H50" i="12"/>
  <c r="X62" i="12"/>
  <c r="W62" i="12"/>
  <c r="V62" i="12"/>
  <c r="T62" i="12"/>
  <c r="S62" i="12"/>
  <c r="U62" i="12"/>
  <c r="R62" i="12"/>
  <c r="Q62" i="12"/>
  <c r="P62" i="12"/>
  <c r="O62" i="12"/>
  <c r="N62" i="12"/>
  <c r="M62" i="12"/>
  <c r="L62" i="12"/>
  <c r="K62" i="12"/>
  <c r="J62" i="12"/>
  <c r="I62" i="12"/>
  <c r="H62" i="12"/>
  <c r="X74" i="12"/>
  <c r="W74" i="12"/>
  <c r="V74" i="12"/>
  <c r="U74" i="12"/>
  <c r="T74" i="12"/>
  <c r="S74" i="12"/>
  <c r="R74" i="12"/>
  <c r="Q74" i="12"/>
  <c r="P74" i="12"/>
  <c r="O74" i="12"/>
  <c r="N74" i="12"/>
  <c r="M74" i="12"/>
  <c r="L74" i="12"/>
  <c r="K74" i="12"/>
  <c r="J74" i="12"/>
  <c r="I74" i="12"/>
  <c r="H74" i="12"/>
  <c r="X86" i="12"/>
  <c r="W86" i="12"/>
  <c r="J86" i="12"/>
  <c r="U86" i="12"/>
  <c r="T86" i="12"/>
  <c r="S86" i="12"/>
  <c r="V86" i="12"/>
  <c r="Q86" i="12"/>
  <c r="P86" i="12"/>
  <c r="L86" i="12"/>
  <c r="O86" i="12"/>
  <c r="R86" i="12"/>
  <c r="M86" i="12"/>
  <c r="K86" i="12"/>
  <c r="N86" i="12"/>
  <c r="X102" i="12"/>
  <c r="W102" i="12"/>
  <c r="V102" i="12"/>
  <c r="U102" i="12"/>
  <c r="T102" i="12"/>
  <c r="S102" i="12"/>
  <c r="R102" i="12"/>
  <c r="Q102" i="12"/>
  <c r="P102" i="12"/>
  <c r="O102" i="12"/>
  <c r="N102" i="12"/>
  <c r="M102" i="12"/>
  <c r="L102" i="12"/>
  <c r="K102" i="12"/>
  <c r="J102" i="12"/>
  <c r="I102" i="12"/>
  <c r="H102" i="12"/>
  <c r="X126" i="12"/>
  <c r="W126" i="12"/>
  <c r="V126" i="12"/>
  <c r="U126" i="12"/>
  <c r="T126" i="12"/>
  <c r="S126" i="12"/>
  <c r="R126" i="12"/>
  <c r="Q126" i="12"/>
  <c r="P126" i="12"/>
  <c r="O126" i="12"/>
  <c r="N126" i="12"/>
  <c r="M126" i="12"/>
  <c r="L126" i="12"/>
  <c r="K126" i="12"/>
  <c r="J126" i="12"/>
  <c r="I126" i="12"/>
  <c r="H126" i="12"/>
  <c r="X146" i="12"/>
  <c r="W146" i="12"/>
  <c r="V146" i="12"/>
  <c r="U146" i="12"/>
  <c r="T146" i="12"/>
  <c r="S146" i="12"/>
  <c r="R146" i="12"/>
  <c r="Q146" i="12"/>
  <c r="P146" i="12"/>
  <c r="O146" i="12"/>
  <c r="N146" i="12"/>
  <c r="M146" i="12"/>
  <c r="L146" i="12"/>
  <c r="K146" i="12"/>
  <c r="J146" i="12"/>
  <c r="I146" i="12"/>
  <c r="H146" i="12"/>
  <c r="X7" i="12"/>
  <c r="W7" i="12"/>
  <c r="V7" i="12"/>
  <c r="U7" i="12"/>
  <c r="T7" i="12"/>
  <c r="S7" i="12"/>
  <c r="R7" i="12"/>
  <c r="Q7" i="12"/>
  <c r="P7" i="12"/>
  <c r="O7" i="12"/>
  <c r="N7" i="12"/>
  <c r="M7" i="12"/>
  <c r="L7" i="12"/>
  <c r="K7" i="12"/>
  <c r="J7" i="12"/>
  <c r="I7" i="12"/>
  <c r="H7" i="12"/>
  <c r="X11" i="12"/>
  <c r="W11" i="12"/>
  <c r="V11" i="12"/>
  <c r="U11" i="12"/>
  <c r="T11" i="12"/>
  <c r="S11" i="12"/>
  <c r="R11" i="12"/>
  <c r="Q11" i="12"/>
  <c r="P11" i="12"/>
  <c r="O11" i="12"/>
  <c r="N11" i="12"/>
  <c r="M11" i="12"/>
  <c r="L11" i="12"/>
  <c r="K11" i="12"/>
  <c r="J11" i="12"/>
  <c r="I11" i="12"/>
  <c r="H11" i="12"/>
  <c r="X15" i="12"/>
  <c r="W15" i="12"/>
  <c r="V15" i="12"/>
  <c r="U15" i="12"/>
  <c r="T15" i="12"/>
  <c r="S15" i="12"/>
  <c r="R15" i="12"/>
  <c r="Q15" i="12"/>
  <c r="P15" i="12"/>
  <c r="O15" i="12"/>
  <c r="N15" i="12"/>
  <c r="M15" i="12"/>
  <c r="L15" i="12"/>
  <c r="K15" i="12"/>
  <c r="J15" i="12"/>
  <c r="I15" i="12"/>
  <c r="H15" i="12"/>
  <c r="X19" i="12"/>
  <c r="W19" i="12"/>
  <c r="V19" i="12"/>
  <c r="U19" i="12"/>
  <c r="T19" i="12"/>
  <c r="S19" i="12"/>
  <c r="R19" i="12"/>
  <c r="Q19" i="12"/>
  <c r="P19" i="12"/>
  <c r="O19" i="12"/>
  <c r="N19" i="12"/>
  <c r="M19" i="12"/>
  <c r="L19" i="12"/>
  <c r="K19" i="12"/>
  <c r="J19" i="12"/>
  <c r="I19" i="12"/>
  <c r="H19" i="12"/>
  <c r="X23" i="12"/>
  <c r="W23" i="12"/>
  <c r="V23" i="12"/>
  <c r="U23" i="12"/>
  <c r="T23" i="12"/>
  <c r="S23" i="12"/>
  <c r="R23" i="12"/>
  <c r="Q23" i="12"/>
  <c r="P23" i="12"/>
  <c r="O23" i="12"/>
  <c r="N23" i="12"/>
  <c r="M23" i="12"/>
  <c r="L23" i="12"/>
  <c r="K23" i="12"/>
  <c r="J23" i="12"/>
  <c r="I23" i="12"/>
  <c r="H23" i="12"/>
  <c r="X27" i="12"/>
  <c r="W27" i="12"/>
  <c r="V27" i="12"/>
  <c r="U27" i="12"/>
  <c r="T27" i="12"/>
  <c r="S27" i="12"/>
  <c r="R27" i="12"/>
  <c r="Q27" i="12"/>
  <c r="P27" i="12"/>
  <c r="O27" i="12"/>
  <c r="N27" i="12"/>
  <c r="M27" i="12"/>
  <c r="L27" i="12"/>
  <c r="K27" i="12"/>
  <c r="J27" i="12"/>
  <c r="I27" i="12"/>
  <c r="H27" i="12"/>
  <c r="X31" i="12"/>
  <c r="W31" i="12"/>
  <c r="V31" i="12"/>
  <c r="U31" i="12"/>
  <c r="T31" i="12"/>
  <c r="S31" i="12"/>
  <c r="R31" i="12"/>
  <c r="Q31" i="12"/>
  <c r="P31" i="12"/>
  <c r="O31" i="12"/>
  <c r="N31" i="12"/>
  <c r="M31" i="12"/>
  <c r="L31" i="12"/>
  <c r="K31" i="12"/>
  <c r="J31" i="12"/>
  <c r="I31" i="12"/>
  <c r="H31" i="12"/>
  <c r="X35" i="12"/>
  <c r="W35" i="12"/>
  <c r="V35" i="12"/>
  <c r="U35" i="12"/>
  <c r="T35" i="12"/>
  <c r="S35" i="12"/>
  <c r="R35" i="12"/>
  <c r="Q35" i="12"/>
  <c r="P35" i="12"/>
  <c r="O35" i="12"/>
  <c r="N35" i="12"/>
  <c r="M35" i="12"/>
  <c r="L35" i="12"/>
  <c r="K35" i="12"/>
  <c r="J35" i="12"/>
  <c r="I35" i="12"/>
  <c r="H35" i="12"/>
  <c r="X39" i="12"/>
  <c r="W39" i="12"/>
  <c r="V39" i="12"/>
  <c r="U39" i="12"/>
  <c r="T39" i="12"/>
  <c r="S39" i="12"/>
  <c r="R39" i="12"/>
  <c r="Q39" i="12"/>
  <c r="P39" i="12"/>
  <c r="O39" i="12"/>
  <c r="N39" i="12"/>
  <c r="M39" i="12"/>
  <c r="L39" i="12"/>
  <c r="K39" i="12"/>
  <c r="J39" i="12"/>
  <c r="I39" i="12"/>
  <c r="H39" i="12"/>
  <c r="X43" i="12"/>
  <c r="W43" i="12"/>
  <c r="V43" i="12"/>
  <c r="U43" i="12"/>
  <c r="T43" i="12"/>
  <c r="S43" i="12"/>
  <c r="R43" i="12"/>
  <c r="Q43" i="12"/>
  <c r="P43" i="12"/>
  <c r="O43" i="12"/>
  <c r="N43" i="12"/>
  <c r="M43" i="12"/>
  <c r="L43" i="12"/>
  <c r="K43" i="12"/>
  <c r="J43" i="12"/>
  <c r="I43" i="12"/>
  <c r="H43" i="12"/>
  <c r="X47" i="12"/>
  <c r="W47" i="12"/>
  <c r="V47" i="12"/>
  <c r="U47" i="12"/>
  <c r="T47" i="12"/>
  <c r="S47" i="12"/>
  <c r="R47" i="12"/>
  <c r="Q47" i="12"/>
  <c r="P47" i="12"/>
  <c r="O47" i="12"/>
  <c r="N47" i="12"/>
  <c r="M47" i="12"/>
  <c r="L47" i="12"/>
  <c r="K47" i="12"/>
  <c r="J47" i="12"/>
  <c r="I47" i="12"/>
  <c r="H47" i="12"/>
  <c r="X51" i="12"/>
  <c r="W51" i="12"/>
  <c r="V51" i="12"/>
  <c r="U51" i="12"/>
  <c r="T51" i="12"/>
  <c r="S51" i="12"/>
  <c r="R51" i="12"/>
  <c r="Q51" i="12"/>
  <c r="P51" i="12"/>
  <c r="O51" i="12"/>
  <c r="N51" i="12"/>
  <c r="M51" i="12"/>
  <c r="L51" i="12"/>
  <c r="K51" i="12"/>
  <c r="J51" i="12"/>
  <c r="I51" i="12"/>
  <c r="H51" i="12"/>
  <c r="X55" i="12"/>
  <c r="W55" i="12"/>
  <c r="V55" i="12"/>
  <c r="U55" i="12"/>
  <c r="T55" i="12"/>
  <c r="S55" i="12"/>
  <c r="R55" i="12"/>
  <c r="Q55" i="12"/>
  <c r="P55" i="12"/>
  <c r="O55" i="12"/>
  <c r="N55" i="12"/>
  <c r="M55" i="12"/>
  <c r="L55" i="12"/>
  <c r="K55" i="12"/>
  <c r="J55" i="12"/>
  <c r="I55" i="12"/>
  <c r="H55" i="12"/>
  <c r="X59" i="12"/>
  <c r="W59" i="12"/>
  <c r="V59" i="12"/>
  <c r="U59" i="12"/>
  <c r="T59" i="12"/>
  <c r="S59" i="12"/>
  <c r="R59" i="12"/>
  <c r="Q59" i="12"/>
  <c r="P59" i="12"/>
  <c r="O59" i="12"/>
  <c r="N59" i="12"/>
  <c r="M59" i="12"/>
  <c r="L59" i="12"/>
  <c r="K59" i="12"/>
  <c r="J59" i="12"/>
  <c r="I59" i="12"/>
  <c r="H59" i="12"/>
  <c r="X63" i="12"/>
  <c r="W63" i="12"/>
  <c r="V63" i="12"/>
  <c r="U63" i="12"/>
  <c r="T63" i="12"/>
  <c r="S63" i="12"/>
  <c r="R63" i="12"/>
  <c r="Q63" i="12"/>
  <c r="P63" i="12"/>
  <c r="O63" i="12"/>
  <c r="N63" i="12"/>
  <c r="M63" i="12"/>
  <c r="L63" i="12"/>
  <c r="K63" i="12"/>
  <c r="J63" i="12"/>
  <c r="I63" i="12"/>
  <c r="H63" i="12"/>
  <c r="X67" i="12"/>
  <c r="W67" i="12"/>
  <c r="V67" i="12"/>
  <c r="U67" i="12"/>
  <c r="T67" i="12"/>
  <c r="S67" i="12"/>
  <c r="R67" i="12"/>
  <c r="Q67" i="12"/>
  <c r="P67" i="12"/>
  <c r="O67" i="12"/>
  <c r="N67" i="12"/>
  <c r="M67" i="12"/>
  <c r="L67" i="12"/>
  <c r="K67" i="12"/>
  <c r="J67" i="12"/>
  <c r="I67" i="12"/>
  <c r="H67" i="12"/>
  <c r="X71" i="12"/>
  <c r="W71" i="12"/>
  <c r="V71" i="12"/>
  <c r="T71" i="12"/>
  <c r="S71" i="12"/>
  <c r="U71" i="12"/>
  <c r="R71" i="12"/>
  <c r="Q71" i="12"/>
  <c r="P71" i="12"/>
  <c r="O71" i="12"/>
  <c r="N71" i="12"/>
  <c r="M71" i="12"/>
  <c r="L71" i="12"/>
  <c r="K71" i="12"/>
  <c r="J71" i="12"/>
  <c r="I71" i="12"/>
  <c r="H71" i="12"/>
  <c r="X75" i="12"/>
  <c r="W75" i="12"/>
  <c r="V75" i="12"/>
  <c r="U75" i="12"/>
  <c r="T75" i="12"/>
  <c r="S75" i="12"/>
  <c r="R75" i="12"/>
  <c r="Q75" i="12"/>
  <c r="P75" i="12"/>
  <c r="O75" i="12"/>
  <c r="N75" i="12"/>
  <c r="M75" i="12"/>
  <c r="L75" i="12"/>
  <c r="K75" i="12"/>
  <c r="J75" i="12"/>
  <c r="I75" i="12"/>
  <c r="H75" i="12"/>
  <c r="X79" i="12"/>
  <c r="W79" i="12"/>
  <c r="V79" i="12"/>
  <c r="T79" i="12"/>
  <c r="S79" i="12"/>
  <c r="U79" i="12"/>
  <c r="R79" i="12"/>
  <c r="Q79" i="12"/>
  <c r="P79" i="12"/>
  <c r="O79" i="12"/>
  <c r="N79" i="12"/>
  <c r="M79" i="12"/>
  <c r="L79" i="12"/>
  <c r="K79" i="12"/>
  <c r="J79" i="12"/>
  <c r="I79" i="12"/>
  <c r="H79" i="12"/>
  <c r="X87" i="12"/>
  <c r="W87" i="12"/>
  <c r="V87" i="12"/>
  <c r="U87" i="12"/>
  <c r="T87" i="12"/>
  <c r="S87" i="12"/>
  <c r="R87" i="12"/>
  <c r="Q87" i="12"/>
  <c r="P87" i="12"/>
  <c r="O87" i="12"/>
  <c r="M87" i="12"/>
  <c r="L87" i="12"/>
  <c r="N87" i="12"/>
  <c r="K87" i="12"/>
  <c r="J87" i="12"/>
  <c r="I87" i="12"/>
  <c r="H87" i="12"/>
  <c r="N91" i="12"/>
  <c r="Q91" i="12"/>
  <c r="L91" i="12"/>
  <c r="K91" i="12"/>
  <c r="J91" i="12"/>
  <c r="M91" i="12"/>
  <c r="X91" i="12"/>
  <c r="T91" i="12"/>
  <c r="U91" i="12"/>
  <c r="P91" i="12"/>
  <c r="O91" i="12"/>
  <c r="W91" i="12"/>
  <c r="V91" i="12"/>
  <c r="S91" i="12"/>
  <c r="R91" i="12"/>
  <c r="W95" i="12"/>
  <c r="X95" i="12"/>
  <c r="V95" i="12"/>
  <c r="U95" i="12"/>
  <c r="T95" i="12"/>
  <c r="R95" i="12"/>
  <c r="Q95" i="12"/>
  <c r="S95" i="12"/>
  <c r="P95" i="12"/>
  <c r="O95" i="12"/>
  <c r="N95" i="12"/>
  <c r="M95" i="12"/>
  <c r="L95" i="12"/>
  <c r="K95" i="12"/>
  <c r="J95" i="12"/>
  <c r="I95" i="12"/>
  <c r="H95" i="12"/>
  <c r="W103" i="12"/>
  <c r="X103" i="12"/>
  <c r="V103" i="12"/>
  <c r="U103" i="12"/>
  <c r="T103" i="12"/>
  <c r="R103" i="12"/>
  <c r="Q103" i="12"/>
  <c r="S103" i="12"/>
  <c r="P103" i="12"/>
  <c r="O103" i="12"/>
  <c r="M103" i="12"/>
  <c r="L103" i="12"/>
  <c r="N103" i="12"/>
  <c r="K103" i="12"/>
  <c r="J103" i="12"/>
  <c r="I103" i="12"/>
  <c r="H103" i="12"/>
  <c r="X107" i="12"/>
  <c r="W107" i="12"/>
  <c r="V107" i="12"/>
  <c r="U107" i="12"/>
  <c r="T107" i="12"/>
  <c r="R107" i="12"/>
  <c r="Q107" i="12"/>
  <c r="S107" i="12"/>
  <c r="P107" i="12"/>
  <c r="O107" i="12"/>
  <c r="M107" i="12"/>
  <c r="L107" i="12"/>
  <c r="N107" i="12"/>
  <c r="K107" i="12"/>
  <c r="J107" i="12"/>
  <c r="I107" i="12"/>
  <c r="H107" i="12"/>
  <c r="W111" i="12"/>
  <c r="X111" i="12"/>
  <c r="V111" i="12"/>
  <c r="U111" i="12"/>
  <c r="T111" i="12"/>
  <c r="R111" i="12"/>
  <c r="Q111" i="12"/>
  <c r="S111" i="12"/>
  <c r="P111" i="12"/>
  <c r="O111" i="12"/>
  <c r="N111" i="12"/>
  <c r="M111" i="12"/>
  <c r="L111" i="12"/>
  <c r="K111" i="12"/>
  <c r="J111" i="12"/>
  <c r="I111" i="12"/>
  <c r="H111" i="12"/>
  <c r="X115" i="12"/>
  <c r="W115" i="12"/>
  <c r="V115" i="12"/>
  <c r="U115" i="12"/>
  <c r="T115" i="12"/>
  <c r="R115" i="12"/>
  <c r="Q115" i="12"/>
  <c r="S115" i="12"/>
  <c r="P115" i="12"/>
  <c r="O115" i="12"/>
  <c r="M115" i="12"/>
  <c r="L115" i="12"/>
  <c r="N115" i="12"/>
  <c r="K115" i="12"/>
  <c r="J115" i="12"/>
  <c r="I115" i="12"/>
  <c r="H115" i="12"/>
  <c r="W119" i="12"/>
  <c r="X119" i="12"/>
  <c r="V119" i="12"/>
  <c r="U119" i="12"/>
  <c r="T119" i="12"/>
  <c r="R119" i="12"/>
  <c r="Q119" i="12"/>
  <c r="S119" i="12"/>
  <c r="P119" i="12"/>
  <c r="O119" i="12"/>
  <c r="M119" i="12"/>
  <c r="L119" i="12"/>
  <c r="N119" i="12"/>
  <c r="K119" i="12"/>
  <c r="J119" i="12"/>
  <c r="I119" i="12"/>
  <c r="H119" i="12"/>
  <c r="X123" i="12"/>
  <c r="W123" i="12"/>
  <c r="V123" i="12"/>
  <c r="U123" i="12"/>
  <c r="T123" i="12"/>
  <c r="R123" i="12"/>
  <c r="Q123" i="12"/>
  <c r="S123" i="12"/>
  <c r="P123" i="12"/>
  <c r="O123" i="12"/>
  <c r="M123" i="12"/>
  <c r="L123" i="12"/>
  <c r="N123" i="12"/>
  <c r="K123" i="12"/>
  <c r="J123" i="12"/>
  <c r="I123" i="12"/>
  <c r="H123" i="12"/>
  <c r="W127" i="12"/>
  <c r="X127" i="12"/>
  <c r="V127" i="12"/>
  <c r="U127" i="12"/>
  <c r="T127" i="12"/>
  <c r="R127" i="12"/>
  <c r="Q127" i="12"/>
  <c r="S127" i="12"/>
  <c r="P127" i="12"/>
  <c r="O127" i="12"/>
  <c r="N127" i="12"/>
  <c r="M127" i="12"/>
  <c r="L127" i="12"/>
  <c r="K127" i="12"/>
  <c r="J127" i="12"/>
  <c r="I127" i="12"/>
  <c r="H127" i="12"/>
  <c r="X131" i="12"/>
  <c r="W131" i="12"/>
  <c r="V131" i="12"/>
  <c r="U131" i="12"/>
  <c r="T131" i="12"/>
  <c r="R131" i="12"/>
  <c r="Q131" i="12"/>
  <c r="S131" i="12"/>
  <c r="P131" i="12"/>
  <c r="O131" i="12"/>
  <c r="M131" i="12"/>
  <c r="L131" i="12"/>
  <c r="N131" i="12"/>
  <c r="K131" i="12"/>
  <c r="J131" i="12"/>
  <c r="I131" i="12"/>
  <c r="H131" i="12"/>
  <c r="W135" i="12"/>
  <c r="X135" i="12"/>
  <c r="V135" i="12"/>
  <c r="U135" i="12"/>
  <c r="T135" i="12"/>
  <c r="R135" i="12"/>
  <c r="Q135" i="12"/>
  <c r="S135" i="12"/>
  <c r="P135" i="12"/>
  <c r="O135" i="12"/>
  <c r="M135" i="12"/>
  <c r="L135" i="12"/>
  <c r="N135" i="12"/>
  <c r="K135" i="12"/>
  <c r="J135" i="12"/>
  <c r="I135" i="12"/>
  <c r="H135" i="12"/>
  <c r="X139" i="12"/>
  <c r="W139" i="12"/>
  <c r="V139" i="12"/>
  <c r="U139" i="12"/>
  <c r="T139" i="12"/>
  <c r="R139" i="12"/>
  <c r="Q139" i="12"/>
  <c r="S139" i="12"/>
  <c r="P139" i="12"/>
  <c r="O139" i="12"/>
  <c r="M139" i="12"/>
  <c r="L139" i="12"/>
  <c r="N139" i="12"/>
  <c r="K139" i="12"/>
  <c r="J139" i="12"/>
  <c r="I139" i="12"/>
  <c r="H139" i="12"/>
  <c r="X143" i="12"/>
  <c r="W143" i="12"/>
  <c r="V143" i="12"/>
  <c r="U143" i="12"/>
  <c r="T143" i="12"/>
  <c r="R143" i="12"/>
  <c r="Q143" i="12"/>
  <c r="S143" i="12"/>
  <c r="P143" i="12"/>
  <c r="O143" i="12"/>
  <c r="N143" i="12"/>
  <c r="M143" i="12"/>
  <c r="L143" i="12"/>
  <c r="K143" i="12"/>
  <c r="J143" i="12"/>
  <c r="I143" i="12"/>
  <c r="H143" i="12"/>
  <c r="X147" i="12"/>
  <c r="W147" i="12"/>
  <c r="V147" i="12"/>
  <c r="U147" i="12"/>
  <c r="T147" i="12"/>
  <c r="R147" i="12"/>
  <c r="Q147" i="12"/>
  <c r="S147" i="12"/>
  <c r="P147" i="12"/>
  <c r="O147" i="12"/>
  <c r="M147" i="12"/>
  <c r="L147" i="12"/>
  <c r="N147" i="12"/>
  <c r="K147" i="12"/>
  <c r="J147" i="12"/>
  <c r="I147" i="12"/>
  <c r="H147" i="12"/>
  <c r="X151" i="12"/>
  <c r="W151" i="12"/>
  <c r="V151" i="12"/>
  <c r="U151" i="12"/>
  <c r="T151" i="12"/>
  <c r="R151" i="12"/>
  <c r="Q151" i="12"/>
  <c r="S151" i="12"/>
  <c r="P151" i="12"/>
  <c r="O151" i="12"/>
  <c r="M151" i="12"/>
  <c r="L151" i="12"/>
  <c r="N151" i="12"/>
  <c r="K151" i="12"/>
  <c r="J151" i="12"/>
  <c r="I151" i="12"/>
  <c r="H151" i="12"/>
  <c r="X155" i="12"/>
  <c r="W155" i="12"/>
  <c r="V155" i="12"/>
  <c r="U155" i="12"/>
  <c r="T155" i="12"/>
  <c r="R155" i="12"/>
  <c r="Q155" i="12"/>
  <c r="S155" i="12"/>
  <c r="P155" i="12"/>
  <c r="O155" i="12"/>
  <c r="M155" i="12"/>
  <c r="L155" i="12"/>
  <c r="N155" i="12"/>
  <c r="K155" i="12"/>
  <c r="J155" i="12"/>
  <c r="I155" i="12"/>
  <c r="H155" i="12"/>
  <c r="X159" i="12"/>
  <c r="W159" i="12"/>
  <c r="V159" i="12"/>
  <c r="U159" i="12"/>
  <c r="T159" i="12"/>
  <c r="S159" i="12"/>
  <c r="R159" i="12"/>
  <c r="Q159" i="12"/>
  <c r="P159" i="12"/>
  <c r="O159" i="12"/>
  <c r="N159" i="12"/>
  <c r="M159" i="12"/>
  <c r="L159" i="12"/>
  <c r="K159" i="12"/>
  <c r="J159" i="12"/>
  <c r="I159" i="12"/>
  <c r="H159" i="12"/>
  <c r="X163" i="12"/>
  <c r="W163" i="12"/>
  <c r="V163" i="12"/>
  <c r="U163" i="12"/>
  <c r="T163" i="12"/>
  <c r="S163" i="12"/>
  <c r="R163" i="12"/>
  <c r="Q163" i="12"/>
  <c r="P163" i="12"/>
  <c r="O163" i="12"/>
  <c r="N163" i="12"/>
  <c r="M163" i="12"/>
  <c r="L163" i="12"/>
  <c r="K163" i="12"/>
  <c r="J163" i="12"/>
  <c r="I163" i="12"/>
  <c r="H163" i="12"/>
  <c r="X167" i="12"/>
  <c r="W167" i="12"/>
  <c r="V167" i="12"/>
  <c r="U167" i="12"/>
  <c r="T167" i="12"/>
  <c r="S167" i="12"/>
  <c r="R167" i="12"/>
  <c r="Q167" i="12"/>
  <c r="P167" i="12"/>
  <c r="O167" i="12"/>
  <c r="N167" i="12"/>
  <c r="M167" i="12"/>
  <c r="L167" i="12"/>
  <c r="K167" i="12"/>
  <c r="J167" i="12"/>
  <c r="I167" i="12"/>
  <c r="H167" i="12"/>
  <c r="X171" i="12"/>
  <c r="W171" i="12"/>
  <c r="V171" i="12"/>
  <c r="U171" i="12"/>
  <c r="T171" i="12"/>
  <c r="S171" i="12"/>
  <c r="R171" i="12"/>
  <c r="Q171" i="12"/>
  <c r="P171" i="12"/>
  <c r="O171" i="12"/>
  <c r="N171" i="12"/>
  <c r="M171" i="12"/>
  <c r="L171" i="12"/>
  <c r="K171" i="12"/>
  <c r="J171" i="12"/>
  <c r="I171" i="12"/>
  <c r="H171" i="12"/>
  <c r="X175" i="12"/>
  <c r="W175" i="12"/>
  <c r="V175" i="12"/>
  <c r="U175" i="12"/>
  <c r="T175" i="12"/>
  <c r="S175" i="12"/>
  <c r="R175" i="12"/>
  <c r="Q175" i="12"/>
  <c r="P175" i="12"/>
  <c r="O175" i="12"/>
  <c r="N175" i="12"/>
  <c r="M175" i="12"/>
  <c r="L175" i="12"/>
  <c r="K175" i="12"/>
  <c r="J175" i="12"/>
  <c r="I175" i="12"/>
  <c r="H175" i="12"/>
  <c r="X179" i="12"/>
  <c r="W179" i="12"/>
  <c r="V179" i="12"/>
  <c r="U179" i="12"/>
  <c r="T179" i="12"/>
  <c r="S179" i="12"/>
  <c r="R179" i="12"/>
  <c r="Q179" i="12"/>
  <c r="P179" i="12"/>
  <c r="O179" i="12"/>
  <c r="N179" i="12"/>
  <c r="M179" i="12"/>
  <c r="L179" i="12"/>
  <c r="K179" i="12"/>
  <c r="J179" i="12"/>
  <c r="I179" i="12"/>
  <c r="H179" i="12"/>
  <c r="X183" i="12"/>
  <c r="W183" i="12"/>
  <c r="V183" i="12"/>
  <c r="U183" i="12"/>
  <c r="T183" i="12"/>
  <c r="S183" i="12"/>
  <c r="R183" i="12"/>
  <c r="Q183" i="12"/>
  <c r="P183" i="12"/>
  <c r="O183" i="12"/>
  <c r="N183" i="12"/>
  <c r="M183" i="12"/>
  <c r="L183" i="12"/>
  <c r="K183" i="12"/>
  <c r="J183" i="12"/>
  <c r="I183" i="12"/>
  <c r="H183" i="12"/>
  <c r="X187" i="12"/>
  <c r="W187" i="12"/>
  <c r="V187" i="12"/>
  <c r="U187" i="12"/>
  <c r="T187" i="12"/>
  <c r="S187" i="12"/>
  <c r="R187" i="12"/>
  <c r="Q187" i="12"/>
  <c r="P187" i="12"/>
  <c r="O187" i="12"/>
  <c r="N187" i="12"/>
  <c r="M187" i="12"/>
  <c r="L187" i="12"/>
  <c r="K187" i="12"/>
  <c r="J187" i="12"/>
  <c r="I187" i="12"/>
  <c r="H187" i="12"/>
  <c r="X191" i="12"/>
  <c r="W191" i="12"/>
  <c r="V191" i="12"/>
  <c r="U191" i="12"/>
  <c r="T191" i="12"/>
  <c r="S191" i="12"/>
  <c r="R191" i="12"/>
  <c r="Q191" i="12"/>
  <c r="P191" i="12"/>
  <c r="O191" i="12"/>
  <c r="N191" i="12"/>
  <c r="M191" i="12"/>
  <c r="L191" i="12"/>
  <c r="K191" i="12"/>
  <c r="J191" i="12"/>
  <c r="I191" i="12"/>
  <c r="H191" i="12"/>
  <c r="X195" i="12"/>
  <c r="W195" i="12"/>
  <c r="V195" i="12"/>
  <c r="U195" i="12"/>
  <c r="T195" i="12"/>
  <c r="S195" i="12"/>
  <c r="R195" i="12"/>
  <c r="Q195" i="12"/>
  <c r="P195" i="12"/>
  <c r="O195" i="12"/>
  <c r="N195" i="12"/>
  <c r="M195" i="12"/>
  <c r="L195" i="12"/>
  <c r="K195" i="12"/>
  <c r="J195" i="12"/>
  <c r="I195" i="12"/>
  <c r="H195" i="12"/>
  <c r="X199" i="12"/>
  <c r="W199" i="12"/>
  <c r="V199" i="12"/>
  <c r="U199" i="12"/>
  <c r="T199" i="12"/>
  <c r="S199" i="12"/>
  <c r="R199" i="12"/>
  <c r="Q199" i="12"/>
  <c r="P199" i="12"/>
  <c r="O199" i="12"/>
  <c r="N199" i="12"/>
  <c r="M199" i="12"/>
  <c r="L199" i="12"/>
  <c r="K199" i="12"/>
  <c r="J199" i="12"/>
  <c r="I199" i="12"/>
  <c r="H199" i="12"/>
  <c r="X203" i="12"/>
  <c r="W203" i="12"/>
  <c r="V203" i="12"/>
  <c r="U203" i="12"/>
  <c r="T203" i="12"/>
  <c r="S203" i="12"/>
  <c r="R203" i="12"/>
  <c r="Q203" i="12"/>
  <c r="P203" i="12"/>
  <c r="O203" i="12"/>
  <c r="N203" i="12"/>
  <c r="M203" i="12"/>
  <c r="L203" i="12"/>
  <c r="K203" i="12"/>
  <c r="J203" i="12"/>
  <c r="I203" i="12"/>
  <c r="H203" i="12"/>
  <c r="X207" i="12"/>
  <c r="W207" i="12"/>
  <c r="V207" i="12"/>
  <c r="U207" i="12"/>
  <c r="T207" i="12"/>
  <c r="S207" i="12"/>
  <c r="R207" i="12"/>
  <c r="Q207" i="12"/>
  <c r="P207" i="12"/>
  <c r="O207" i="12"/>
  <c r="N207" i="12"/>
  <c r="M207" i="12"/>
  <c r="L207" i="12"/>
  <c r="K207" i="12"/>
  <c r="J207" i="12"/>
  <c r="I207" i="12"/>
  <c r="H207" i="12"/>
  <c r="X29" i="12"/>
  <c r="W29" i="12"/>
  <c r="V29" i="12"/>
  <c r="T29" i="12"/>
  <c r="S29" i="12"/>
  <c r="U29" i="12"/>
  <c r="R29" i="12"/>
  <c r="Q29" i="12"/>
  <c r="P29" i="12"/>
  <c r="O29" i="12"/>
  <c r="N29" i="12"/>
  <c r="M29" i="12"/>
  <c r="L29" i="12"/>
  <c r="K29" i="12"/>
  <c r="J29" i="12"/>
  <c r="I29" i="12"/>
  <c r="H29" i="12"/>
  <c r="X10" i="12"/>
  <c r="W10" i="12"/>
  <c r="V10" i="12"/>
  <c r="U10" i="12"/>
  <c r="T10" i="12"/>
  <c r="S10" i="12"/>
  <c r="R10" i="12"/>
  <c r="Q10" i="12"/>
  <c r="P10" i="12"/>
  <c r="O10" i="12"/>
  <c r="N10" i="12"/>
  <c r="M10" i="12"/>
  <c r="L10" i="12"/>
  <c r="K10" i="12"/>
  <c r="J10" i="12"/>
  <c r="I10" i="12"/>
  <c r="H10" i="12"/>
  <c r="X22" i="12"/>
  <c r="W22" i="12"/>
  <c r="V22" i="12"/>
  <c r="U22" i="12"/>
  <c r="T22" i="12"/>
  <c r="S22" i="12"/>
  <c r="R22" i="12"/>
  <c r="Q22" i="12"/>
  <c r="P22" i="12"/>
  <c r="O22" i="12"/>
  <c r="N22" i="12"/>
  <c r="M22" i="12"/>
  <c r="L22" i="12"/>
  <c r="K22" i="12"/>
  <c r="J22" i="12"/>
  <c r="I22" i="12"/>
  <c r="H22" i="12"/>
  <c r="X34" i="12"/>
  <c r="O34" i="12"/>
  <c r="R34" i="12"/>
  <c r="M34" i="12"/>
  <c r="L34" i="12"/>
  <c r="K34" i="12"/>
  <c r="N34" i="12"/>
  <c r="U34" i="12"/>
  <c r="T34" i="12"/>
  <c r="W34" i="12"/>
  <c r="J34" i="12"/>
  <c r="V34" i="12"/>
  <c r="Q34" i="12"/>
  <c r="P34" i="12"/>
  <c r="S34" i="12"/>
  <c r="X46" i="12"/>
  <c r="W46" i="12"/>
  <c r="V46" i="12"/>
  <c r="T46" i="12"/>
  <c r="S46" i="12"/>
  <c r="U46" i="12"/>
  <c r="R46" i="12"/>
  <c r="Q46" i="12"/>
  <c r="P46" i="12"/>
  <c r="O46" i="12"/>
  <c r="N46" i="12"/>
  <c r="M46" i="12"/>
  <c r="L46" i="12"/>
  <c r="K46" i="12"/>
  <c r="J46" i="12"/>
  <c r="I46" i="12"/>
  <c r="H46" i="12"/>
  <c r="X58" i="12"/>
  <c r="W58" i="12"/>
  <c r="V58" i="12"/>
  <c r="U58" i="12"/>
  <c r="T58" i="12"/>
  <c r="S58" i="12"/>
  <c r="R58" i="12"/>
  <c r="Q58" i="12"/>
  <c r="P58" i="12"/>
  <c r="O58" i="12"/>
  <c r="N58" i="12"/>
  <c r="M58" i="12"/>
  <c r="L58" i="12"/>
  <c r="K58" i="12"/>
  <c r="J58" i="12"/>
  <c r="I58" i="12"/>
  <c r="H58" i="12"/>
  <c r="X70" i="12"/>
  <c r="W70" i="12"/>
  <c r="V70" i="12"/>
  <c r="U70" i="12"/>
  <c r="T70" i="12"/>
  <c r="S70" i="12"/>
  <c r="R70" i="12"/>
  <c r="Q70" i="12"/>
  <c r="P70" i="12"/>
  <c r="O70" i="12"/>
  <c r="N70" i="12"/>
  <c r="M70" i="12"/>
  <c r="L70" i="12"/>
  <c r="K70" i="12"/>
  <c r="J70" i="12"/>
  <c r="I70" i="12"/>
  <c r="H70" i="12"/>
  <c r="X82" i="12"/>
  <c r="W82" i="12"/>
  <c r="V82" i="12"/>
  <c r="U82" i="12"/>
  <c r="T82" i="12"/>
  <c r="S82" i="12"/>
  <c r="R82" i="12"/>
  <c r="Q82" i="12"/>
  <c r="P82" i="12"/>
  <c r="O82" i="12"/>
  <c r="N82" i="12"/>
  <c r="M82" i="12"/>
  <c r="L82" i="12"/>
  <c r="K82" i="12"/>
  <c r="J82" i="12"/>
  <c r="I82" i="12"/>
  <c r="H82" i="12"/>
  <c r="X94" i="12"/>
  <c r="W94" i="12"/>
  <c r="V94" i="12"/>
  <c r="U94" i="12"/>
  <c r="T94" i="12"/>
  <c r="S94" i="12"/>
  <c r="R94" i="12"/>
  <c r="Q94" i="12"/>
  <c r="P94" i="12"/>
  <c r="O94" i="12"/>
  <c r="N94" i="12"/>
  <c r="M94" i="12"/>
  <c r="L94" i="12"/>
  <c r="K94" i="12"/>
  <c r="J94" i="12"/>
  <c r="I94" i="12"/>
  <c r="H94" i="12"/>
  <c r="X106" i="12"/>
  <c r="W106" i="12"/>
  <c r="V106" i="12"/>
  <c r="U106" i="12"/>
  <c r="T106" i="12"/>
  <c r="S106" i="12"/>
  <c r="R106" i="12"/>
  <c r="Q106" i="12"/>
  <c r="P106" i="12"/>
  <c r="O106" i="12"/>
  <c r="N106" i="12"/>
  <c r="M106" i="12"/>
  <c r="L106" i="12"/>
  <c r="K106" i="12"/>
  <c r="J106" i="12"/>
  <c r="I106" i="12"/>
  <c r="H106" i="12"/>
  <c r="X118" i="12"/>
  <c r="W118" i="12"/>
  <c r="V118" i="12"/>
  <c r="U118" i="12"/>
  <c r="T118" i="12"/>
  <c r="S118" i="12"/>
  <c r="R118" i="12"/>
  <c r="Q118" i="12"/>
  <c r="P118" i="12"/>
  <c r="O118" i="12"/>
  <c r="N118" i="12"/>
  <c r="M118" i="12"/>
  <c r="L118" i="12"/>
  <c r="K118" i="12"/>
  <c r="J118" i="12"/>
  <c r="I118" i="12"/>
  <c r="H118" i="12"/>
  <c r="X130" i="12"/>
  <c r="W130" i="12"/>
  <c r="V130" i="12"/>
  <c r="U130" i="12"/>
  <c r="T130" i="12"/>
  <c r="S130" i="12"/>
  <c r="R130" i="12"/>
  <c r="Q130" i="12"/>
  <c r="P130" i="12"/>
  <c r="O130" i="12"/>
  <c r="N130" i="12"/>
  <c r="M130" i="12"/>
  <c r="L130" i="12"/>
  <c r="K130" i="12"/>
  <c r="J130" i="12"/>
  <c r="I130" i="12"/>
  <c r="H130" i="12"/>
  <c r="X138" i="12"/>
  <c r="W138" i="12"/>
  <c r="V138" i="12"/>
  <c r="U138" i="12"/>
  <c r="T138" i="12"/>
  <c r="S138" i="12"/>
  <c r="R138" i="12"/>
  <c r="Q138" i="12"/>
  <c r="P138" i="12"/>
  <c r="O138" i="12"/>
  <c r="N138" i="12"/>
  <c r="M138" i="12"/>
  <c r="L138" i="12"/>
  <c r="K138" i="12"/>
  <c r="J138" i="12"/>
  <c r="I138" i="12"/>
  <c r="H138" i="12"/>
  <c r="X8" i="12"/>
  <c r="W8" i="12"/>
  <c r="V8" i="12"/>
  <c r="U8" i="12"/>
  <c r="T8" i="12"/>
  <c r="S8" i="12"/>
  <c r="R8" i="12"/>
  <c r="Q8" i="12"/>
  <c r="P8" i="12"/>
  <c r="O8" i="12"/>
  <c r="N8" i="12"/>
  <c r="M8" i="12"/>
  <c r="L8" i="12"/>
  <c r="K8" i="12"/>
  <c r="J8" i="12"/>
  <c r="I8" i="12"/>
  <c r="H8" i="12"/>
  <c r="X12" i="12"/>
  <c r="W12" i="12"/>
  <c r="V12" i="12"/>
  <c r="T12" i="12"/>
  <c r="S12" i="12"/>
  <c r="U12" i="12"/>
  <c r="R12" i="12"/>
  <c r="Q12" i="12"/>
  <c r="P12" i="12"/>
  <c r="O12" i="12"/>
  <c r="N12" i="12"/>
  <c r="M12" i="12"/>
  <c r="L12" i="12"/>
  <c r="K12" i="12"/>
  <c r="J12" i="12"/>
  <c r="I12" i="12"/>
  <c r="H12" i="12"/>
  <c r="X16" i="12"/>
  <c r="W16" i="12"/>
  <c r="V16" i="12"/>
  <c r="U16" i="12"/>
  <c r="T16" i="12"/>
  <c r="S16" i="12"/>
  <c r="R16" i="12"/>
  <c r="Q16" i="12"/>
  <c r="P16" i="12"/>
  <c r="O16" i="12"/>
  <c r="N16" i="12"/>
  <c r="M16" i="12"/>
  <c r="L16" i="12"/>
  <c r="K16" i="12"/>
  <c r="J16" i="12"/>
  <c r="I16" i="12"/>
  <c r="H16" i="12"/>
  <c r="X20" i="12"/>
  <c r="W20" i="12"/>
  <c r="V20" i="12"/>
  <c r="T20" i="12"/>
  <c r="S20" i="12"/>
  <c r="U20" i="12"/>
  <c r="R20" i="12"/>
  <c r="Q20" i="12"/>
  <c r="P20" i="12"/>
  <c r="O20" i="12"/>
  <c r="N20" i="12"/>
  <c r="M20" i="12"/>
  <c r="L20" i="12"/>
  <c r="K20" i="12"/>
  <c r="J20" i="12"/>
  <c r="I20" i="12"/>
  <c r="H20" i="12"/>
  <c r="X24" i="12"/>
  <c r="W24" i="12"/>
  <c r="V24" i="12"/>
  <c r="U24" i="12"/>
  <c r="T24" i="12"/>
  <c r="S24" i="12"/>
  <c r="R24" i="12"/>
  <c r="Q24" i="12"/>
  <c r="P24" i="12"/>
  <c r="O24" i="12"/>
  <c r="N24" i="12"/>
  <c r="M24" i="12"/>
  <c r="L24" i="12"/>
  <c r="K24" i="12"/>
  <c r="J24" i="12"/>
  <c r="I24" i="12"/>
  <c r="H24" i="12"/>
  <c r="X28" i="12"/>
  <c r="W28" i="12"/>
  <c r="V28" i="12"/>
  <c r="U28" i="12"/>
  <c r="T28" i="12"/>
  <c r="S28" i="12"/>
  <c r="R28" i="12"/>
  <c r="Q28" i="12"/>
  <c r="P28" i="12"/>
  <c r="O28" i="12"/>
  <c r="N28" i="12"/>
  <c r="M28" i="12"/>
  <c r="L28" i="12"/>
  <c r="K28" i="12"/>
  <c r="J28" i="12"/>
  <c r="I28" i="12"/>
  <c r="H28" i="12"/>
  <c r="X32" i="12"/>
  <c r="W32" i="12"/>
  <c r="V32" i="12"/>
  <c r="U32" i="12"/>
  <c r="T32" i="12"/>
  <c r="S32" i="12"/>
  <c r="R32" i="12"/>
  <c r="Q32" i="12"/>
  <c r="P32" i="12"/>
  <c r="O32" i="12"/>
  <c r="N32" i="12"/>
  <c r="M32" i="12"/>
  <c r="L32" i="12"/>
  <c r="K32" i="12"/>
  <c r="J32" i="12"/>
  <c r="I32" i="12"/>
  <c r="H32" i="12"/>
  <c r="X36" i="12"/>
  <c r="W36" i="12"/>
  <c r="V36" i="12"/>
  <c r="U36" i="12"/>
  <c r="T36" i="12"/>
  <c r="S36" i="12"/>
  <c r="R36" i="12"/>
  <c r="Q36" i="12"/>
  <c r="P36" i="12"/>
  <c r="O36" i="12"/>
  <c r="N36" i="12"/>
  <c r="M36" i="12"/>
  <c r="L36" i="12"/>
  <c r="K36" i="12"/>
  <c r="J36" i="12"/>
  <c r="I36" i="12"/>
  <c r="H36" i="12"/>
  <c r="X40" i="12"/>
  <c r="W40" i="12"/>
  <c r="V40" i="12"/>
  <c r="U40" i="12"/>
  <c r="T40" i="12"/>
  <c r="S40" i="12"/>
  <c r="R40" i="12"/>
  <c r="Q40" i="12"/>
  <c r="P40" i="12"/>
  <c r="O40" i="12"/>
  <c r="N40" i="12"/>
  <c r="M40" i="12"/>
  <c r="L40" i="12"/>
  <c r="K40" i="12"/>
  <c r="J40" i="12"/>
  <c r="I40" i="12"/>
  <c r="H40" i="12"/>
  <c r="X48" i="12"/>
  <c r="W48" i="12"/>
  <c r="V48" i="12"/>
  <c r="U48" i="12"/>
  <c r="T48" i="12"/>
  <c r="S48" i="12"/>
  <c r="R48" i="12"/>
  <c r="Q48" i="12"/>
  <c r="P48" i="12"/>
  <c r="O48" i="12"/>
  <c r="N48" i="12"/>
  <c r="M48" i="12"/>
  <c r="L48" i="12"/>
  <c r="K48" i="12"/>
  <c r="J48" i="12"/>
  <c r="I48" i="12"/>
  <c r="H48" i="12"/>
  <c r="X52" i="12"/>
  <c r="W52" i="12"/>
  <c r="V52" i="12"/>
  <c r="U52" i="12"/>
  <c r="T52" i="12"/>
  <c r="S52" i="12"/>
  <c r="R52" i="12"/>
  <c r="Q52" i="12"/>
  <c r="P52" i="12"/>
  <c r="O52" i="12"/>
  <c r="N52" i="12"/>
  <c r="M52" i="12"/>
  <c r="L52" i="12"/>
  <c r="K52" i="12"/>
  <c r="J52" i="12"/>
  <c r="I52" i="12"/>
  <c r="H52" i="12"/>
  <c r="X56" i="12"/>
  <c r="W56" i="12"/>
  <c r="V56" i="12"/>
  <c r="U56" i="12"/>
  <c r="T56" i="12"/>
  <c r="S56" i="12"/>
  <c r="R56" i="12"/>
  <c r="Q56" i="12"/>
  <c r="P56" i="12"/>
  <c r="O56" i="12"/>
  <c r="N56" i="12"/>
  <c r="M56" i="12"/>
  <c r="L56" i="12"/>
  <c r="K56" i="12"/>
  <c r="J56" i="12"/>
  <c r="I56" i="12"/>
  <c r="H56" i="12"/>
  <c r="X60" i="12"/>
  <c r="W60" i="12"/>
  <c r="V60" i="12"/>
  <c r="U60" i="12"/>
  <c r="T60" i="12"/>
  <c r="S60" i="12"/>
  <c r="R60" i="12"/>
  <c r="Q60" i="12"/>
  <c r="P60" i="12"/>
  <c r="O60" i="12"/>
  <c r="N60" i="12"/>
  <c r="M60" i="12"/>
  <c r="L60" i="12"/>
  <c r="K60" i="12"/>
  <c r="J60" i="12"/>
  <c r="I60" i="12"/>
  <c r="H60" i="12"/>
  <c r="X64" i="12"/>
  <c r="W64" i="12"/>
  <c r="V64" i="12"/>
  <c r="U64" i="12"/>
  <c r="T64" i="12"/>
  <c r="S64" i="12"/>
  <c r="R64" i="12"/>
  <c r="Q64" i="12"/>
  <c r="P64" i="12"/>
  <c r="O64" i="12"/>
  <c r="N64" i="12"/>
  <c r="M64" i="12"/>
  <c r="L64" i="12"/>
  <c r="K64" i="12"/>
  <c r="J64" i="12"/>
  <c r="I64" i="12"/>
  <c r="H64" i="12"/>
  <c r="X68" i="12"/>
  <c r="W68" i="12"/>
  <c r="V68" i="12"/>
  <c r="U68" i="12"/>
  <c r="T68" i="12"/>
  <c r="S68" i="12"/>
  <c r="R68" i="12"/>
  <c r="Q68" i="12"/>
  <c r="P68" i="12"/>
  <c r="O68" i="12"/>
  <c r="N68" i="12"/>
  <c r="M68" i="12"/>
  <c r="L68" i="12"/>
  <c r="K68" i="12"/>
  <c r="J68" i="12"/>
  <c r="I68" i="12"/>
  <c r="H68" i="12"/>
  <c r="X72" i="12"/>
  <c r="W72" i="12"/>
  <c r="V72" i="12"/>
  <c r="U72" i="12"/>
  <c r="T72" i="12"/>
  <c r="S72" i="12"/>
  <c r="R72" i="12"/>
  <c r="Q72" i="12"/>
  <c r="P72" i="12"/>
  <c r="O72" i="12"/>
  <c r="N72" i="12"/>
  <c r="M72" i="12"/>
  <c r="L72" i="12"/>
  <c r="K72" i="12"/>
  <c r="J72" i="12"/>
  <c r="I72" i="12"/>
  <c r="H72" i="12"/>
  <c r="X76" i="12"/>
  <c r="W76" i="12"/>
  <c r="V76" i="12"/>
  <c r="U76" i="12"/>
  <c r="T76" i="12"/>
  <c r="S76" i="12"/>
  <c r="R76" i="12"/>
  <c r="Q76" i="12"/>
  <c r="P76" i="12"/>
  <c r="O76" i="12"/>
  <c r="N76" i="12"/>
  <c r="M76" i="12"/>
  <c r="L76" i="12"/>
  <c r="K76" i="12"/>
  <c r="J76" i="12"/>
  <c r="I76" i="12"/>
  <c r="H76" i="12"/>
  <c r="X80" i="12"/>
  <c r="W80" i="12"/>
  <c r="V80" i="12"/>
  <c r="U80" i="12"/>
  <c r="T80" i="12"/>
  <c r="S80" i="12"/>
  <c r="R80" i="12"/>
  <c r="Q80" i="12"/>
  <c r="P80" i="12"/>
  <c r="O80" i="12"/>
  <c r="N80" i="12"/>
  <c r="M80" i="12"/>
  <c r="L80" i="12"/>
  <c r="K80" i="12"/>
  <c r="J80" i="12"/>
  <c r="I80" i="12"/>
  <c r="H80" i="12"/>
  <c r="X84" i="12"/>
  <c r="W84" i="12"/>
  <c r="V84" i="12"/>
  <c r="U84" i="12"/>
  <c r="T84" i="12"/>
  <c r="S84" i="12"/>
  <c r="R84" i="12"/>
  <c r="Q84" i="12"/>
  <c r="P84" i="12"/>
  <c r="O84" i="12"/>
  <c r="N84" i="12"/>
  <c r="M84" i="12"/>
  <c r="L84" i="12"/>
  <c r="K84" i="12"/>
  <c r="J84" i="12"/>
  <c r="I84" i="12"/>
  <c r="H84" i="12"/>
  <c r="X88" i="12"/>
  <c r="W88" i="12"/>
  <c r="V88" i="12"/>
  <c r="U88" i="12"/>
  <c r="T88" i="12"/>
  <c r="S88" i="12"/>
  <c r="R88" i="12"/>
  <c r="Q88" i="12"/>
  <c r="P88" i="12"/>
  <c r="O88" i="12"/>
  <c r="N88" i="12"/>
  <c r="M88" i="12"/>
  <c r="L88" i="12"/>
  <c r="K88" i="12"/>
  <c r="J88" i="12"/>
  <c r="I88" i="12"/>
  <c r="H88" i="12"/>
  <c r="X92" i="12"/>
  <c r="W92" i="12"/>
  <c r="V92" i="12"/>
  <c r="U92" i="12"/>
  <c r="T92" i="12"/>
  <c r="S92" i="12"/>
  <c r="R92" i="12"/>
  <c r="Q92" i="12"/>
  <c r="P92" i="12"/>
  <c r="O92" i="12"/>
  <c r="N92" i="12"/>
  <c r="M92" i="12"/>
  <c r="L92" i="12"/>
  <c r="K92" i="12"/>
  <c r="J92" i="12"/>
  <c r="I92" i="12"/>
  <c r="H92" i="12"/>
  <c r="X96" i="12"/>
  <c r="W96" i="12"/>
  <c r="V96" i="12"/>
  <c r="U96" i="12"/>
  <c r="T96" i="12"/>
  <c r="S96" i="12"/>
  <c r="R96" i="12"/>
  <c r="Q96" i="12"/>
  <c r="P96" i="12"/>
  <c r="O96" i="12"/>
  <c r="M96" i="12"/>
  <c r="L96" i="12"/>
  <c r="N96" i="12"/>
  <c r="K96" i="12"/>
  <c r="J96" i="12"/>
  <c r="I96" i="12"/>
  <c r="H96" i="12"/>
  <c r="X100" i="12"/>
  <c r="W100" i="12"/>
  <c r="V100" i="12"/>
  <c r="U100" i="12"/>
  <c r="T100" i="12"/>
  <c r="S100" i="12"/>
  <c r="R100" i="12"/>
  <c r="Q100" i="12"/>
  <c r="P100" i="12"/>
  <c r="O100" i="12"/>
  <c r="N100" i="12"/>
  <c r="M100" i="12"/>
  <c r="L100" i="12"/>
  <c r="K100" i="12"/>
  <c r="J100" i="12"/>
  <c r="I100" i="12"/>
  <c r="H100" i="12"/>
  <c r="X104" i="12"/>
  <c r="W104" i="12"/>
  <c r="V104" i="12"/>
  <c r="U104" i="12"/>
  <c r="T104" i="12"/>
  <c r="S104" i="12"/>
  <c r="R104" i="12"/>
  <c r="Q104" i="12"/>
  <c r="P104" i="12"/>
  <c r="O104" i="12"/>
  <c r="M104" i="12"/>
  <c r="L104" i="12"/>
  <c r="N104" i="12"/>
  <c r="K104" i="12"/>
  <c r="J104" i="12"/>
  <c r="I104" i="12"/>
  <c r="H104" i="12"/>
  <c r="X108" i="12"/>
  <c r="W108" i="12"/>
  <c r="V108" i="12"/>
  <c r="U108" i="12"/>
  <c r="T108" i="12"/>
  <c r="S108" i="12"/>
  <c r="R108" i="12"/>
  <c r="Q108" i="12"/>
  <c r="P108" i="12"/>
  <c r="O108" i="12"/>
  <c r="M108" i="12"/>
  <c r="L108" i="12"/>
  <c r="N108" i="12"/>
  <c r="K108" i="12"/>
  <c r="J108" i="12"/>
  <c r="I108" i="12"/>
  <c r="H108" i="12"/>
  <c r="X112" i="12"/>
  <c r="W112" i="12"/>
  <c r="V112" i="12"/>
  <c r="U112" i="12"/>
  <c r="T112" i="12"/>
  <c r="S112" i="12"/>
  <c r="R112" i="12"/>
  <c r="Q112" i="12"/>
  <c r="P112" i="12"/>
  <c r="O112" i="12"/>
  <c r="N112" i="12"/>
  <c r="M112" i="12"/>
  <c r="L112" i="12"/>
  <c r="K112" i="12"/>
  <c r="J112" i="12"/>
  <c r="I112" i="12"/>
  <c r="H112" i="12"/>
  <c r="X116" i="12"/>
  <c r="W116" i="12"/>
  <c r="V116" i="12"/>
  <c r="U116" i="12"/>
  <c r="T116" i="12"/>
  <c r="S116" i="12"/>
  <c r="R116" i="12"/>
  <c r="Q116" i="12"/>
  <c r="P116" i="12"/>
  <c r="O116" i="12"/>
  <c r="N116" i="12"/>
  <c r="M116" i="12"/>
  <c r="L116" i="12"/>
  <c r="K116" i="12"/>
  <c r="J116" i="12"/>
  <c r="I116" i="12"/>
  <c r="H116" i="12"/>
  <c r="X120" i="12"/>
  <c r="W120" i="12"/>
  <c r="V120" i="12"/>
  <c r="U120" i="12"/>
  <c r="T120" i="12"/>
  <c r="S120" i="12"/>
  <c r="R120" i="12"/>
  <c r="Q120" i="12"/>
  <c r="P120" i="12"/>
  <c r="O120" i="12"/>
  <c r="M120" i="12"/>
  <c r="L120" i="12"/>
  <c r="N120" i="12"/>
  <c r="K120" i="12"/>
  <c r="J120" i="12"/>
  <c r="I120" i="12"/>
  <c r="H120" i="12"/>
  <c r="X124" i="12"/>
  <c r="W124" i="12"/>
  <c r="V124" i="12"/>
  <c r="U124" i="12"/>
  <c r="T124" i="12"/>
  <c r="S124" i="12"/>
  <c r="R124" i="12"/>
  <c r="Q124" i="12"/>
  <c r="P124" i="12"/>
  <c r="O124" i="12"/>
  <c r="M124" i="12"/>
  <c r="L124" i="12"/>
  <c r="N124" i="12"/>
  <c r="H124" i="12"/>
  <c r="K124" i="12"/>
  <c r="J124" i="12"/>
  <c r="I124" i="12"/>
  <c r="X128" i="12"/>
  <c r="W128" i="12"/>
  <c r="V128" i="12"/>
  <c r="U128" i="12"/>
  <c r="T128" i="12"/>
  <c r="S128" i="12"/>
  <c r="R128" i="12"/>
  <c r="Q128" i="12"/>
  <c r="P128" i="12"/>
  <c r="O128" i="12"/>
  <c r="N128" i="12"/>
  <c r="M128" i="12"/>
  <c r="L128" i="12"/>
  <c r="K128" i="12"/>
  <c r="J128" i="12"/>
  <c r="I128" i="12"/>
  <c r="H128" i="12"/>
  <c r="X132" i="12"/>
  <c r="W132" i="12"/>
  <c r="V132" i="12"/>
  <c r="U132" i="12"/>
  <c r="T132" i="12"/>
  <c r="S132" i="12"/>
  <c r="R132" i="12"/>
  <c r="Q132" i="12"/>
  <c r="P132" i="12"/>
  <c r="O132" i="12"/>
  <c r="N132" i="12"/>
  <c r="M132" i="12"/>
  <c r="L132" i="12"/>
  <c r="K132" i="12"/>
  <c r="J132" i="12"/>
  <c r="I132" i="12"/>
  <c r="H132" i="12"/>
  <c r="X136" i="12"/>
  <c r="W136" i="12"/>
  <c r="V136" i="12"/>
  <c r="U136" i="12"/>
  <c r="T136" i="12"/>
  <c r="S136" i="12"/>
  <c r="R136" i="12"/>
  <c r="Q136" i="12"/>
  <c r="P136" i="12"/>
  <c r="O136" i="12"/>
  <c r="M136" i="12"/>
  <c r="L136" i="12"/>
  <c r="N136" i="12"/>
  <c r="H136" i="12"/>
  <c r="K136" i="12"/>
  <c r="J136" i="12"/>
  <c r="I136" i="12"/>
  <c r="X140" i="12"/>
  <c r="W140" i="12"/>
  <c r="V140" i="12"/>
  <c r="U140" i="12"/>
  <c r="T140" i="12"/>
  <c r="S140" i="12"/>
  <c r="R140" i="12"/>
  <c r="Q140" i="12"/>
  <c r="P140" i="12"/>
  <c r="O140" i="12"/>
  <c r="M140" i="12"/>
  <c r="L140" i="12"/>
  <c r="N140" i="12"/>
  <c r="K140" i="12"/>
  <c r="J140" i="12"/>
  <c r="I140" i="12"/>
  <c r="H140" i="12"/>
  <c r="X144" i="12"/>
  <c r="W144" i="12"/>
  <c r="V144" i="12"/>
  <c r="U144" i="12"/>
  <c r="T144" i="12"/>
  <c r="S144" i="12"/>
  <c r="R144" i="12"/>
  <c r="Q144" i="12"/>
  <c r="P144" i="12"/>
  <c r="O144" i="12"/>
  <c r="N144" i="12"/>
  <c r="M144" i="12"/>
  <c r="L144" i="12"/>
  <c r="H144" i="12"/>
  <c r="K144" i="12"/>
  <c r="J144" i="12"/>
  <c r="I144" i="12"/>
  <c r="X148" i="12"/>
  <c r="W148" i="12"/>
  <c r="V148" i="12"/>
  <c r="U148" i="12"/>
  <c r="T148" i="12"/>
  <c r="S148" i="12"/>
  <c r="R148" i="12"/>
  <c r="Q148" i="12"/>
  <c r="P148" i="12"/>
  <c r="O148" i="12"/>
  <c r="N148" i="12"/>
  <c r="M148" i="12"/>
  <c r="L148" i="12"/>
  <c r="H148" i="12"/>
  <c r="K148" i="12"/>
  <c r="J148" i="12"/>
  <c r="I148" i="12"/>
  <c r="X152" i="12"/>
  <c r="W152" i="12"/>
  <c r="V152" i="12"/>
  <c r="U152" i="12"/>
  <c r="T152" i="12"/>
  <c r="S152" i="12"/>
  <c r="R152" i="12"/>
  <c r="Q152" i="12"/>
  <c r="P152" i="12"/>
  <c r="O152" i="12"/>
  <c r="M152" i="12"/>
  <c r="L152" i="12"/>
  <c r="N152" i="12"/>
  <c r="K152" i="12"/>
  <c r="J152" i="12"/>
  <c r="I152" i="12"/>
  <c r="H152" i="12"/>
  <c r="L156" i="12"/>
  <c r="W156" i="12"/>
  <c r="U156" i="12"/>
  <c r="X156" i="12"/>
  <c r="S156" i="12"/>
  <c r="R156" i="12"/>
  <c r="O156" i="12"/>
  <c r="K156" i="12"/>
  <c r="J156" i="12"/>
  <c r="Q156" i="12"/>
  <c r="T156" i="12"/>
  <c r="N156" i="12"/>
  <c r="V156" i="12"/>
  <c r="M156" i="12"/>
  <c r="P156" i="12"/>
  <c r="X160" i="12"/>
  <c r="W160" i="12"/>
  <c r="V160" i="12"/>
  <c r="U160" i="12"/>
  <c r="T160" i="12"/>
  <c r="R160" i="12"/>
  <c r="Q160" i="12"/>
  <c r="S160" i="12"/>
  <c r="P160" i="12"/>
  <c r="O160" i="12"/>
  <c r="N160" i="12"/>
  <c r="M160" i="12"/>
  <c r="L160" i="12"/>
  <c r="K160" i="12"/>
  <c r="J160" i="12"/>
  <c r="I160" i="12"/>
  <c r="H160" i="12"/>
  <c r="X164" i="12"/>
  <c r="W164" i="12"/>
  <c r="V164" i="12"/>
  <c r="U164" i="12"/>
  <c r="T164" i="12"/>
  <c r="R164" i="12"/>
  <c r="Q164" i="12"/>
  <c r="S164" i="12"/>
  <c r="P164" i="12"/>
  <c r="O164" i="12"/>
  <c r="M164" i="12"/>
  <c r="L164" i="12"/>
  <c r="N164" i="12"/>
  <c r="K164" i="12"/>
  <c r="J164" i="12"/>
  <c r="I164" i="12"/>
  <c r="H164" i="12"/>
  <c r="X168" i="12"/>
  <c r="W168" i="12"/>
  <c r="V168" i="12"/>
  <c r="U168" i="12"/>
  <c r="T168" i="12"/>
  <c r="R168" i="12"/>
  <c r="Q168" i="12"/>
  <c r="S168" i="12"/>
  <c r="P168" i="12"/>
  <c r="O168" i="12"/>
  <c r="M168" i="12"/>
  <c r="L168" i="12"/>
  <c r="N168" i="12"/>
  <c r="K168" i="12"/>
  <c r="J168" i="12"/>
  <c r="I168" i="12"/>
  <c r="H168" i="12"/>
  <c r="X172" i="12"/>
  <c r="W172" i="12"/>
  <c r="V172" i="12"/>
  <c r="U172" i="12"/>
  <c r="T172" i="12"/>
  <c r="R172" i="12"/>
  <c r="Q172" i="12"/>
  <c r="S172" i="12"/>
  <c r="P172" i="12"/>
  <c r="O172" i="12"/>
  <c r="M172" i="12"/>
  <c r="L172" i="12"/>
  <c r="N172" i="12"/>
  <c r="K172" i="12"/>
  <c r="J172" i="12"/>
  <c r="I172" i="12"/>
  <c r="H172" i="12"/>
  <c r="X176" i="12"/>
  <c r="W176" i="12"/>
  <c r="V176" i="12"/>
  <c r="U176" i="12"/>
  <c r="T176" i="12"/>
  <c r="R176" i="12"/>
  <c r="Q176" i="12"/>
  <c r="S176" i="12"/>
  <c r="P176" i="12"/>
  <c r="O176" i="12"/>
  <c r="N176" i="12"/>
  <c r="M176" i="12"/>
  <c r="L176" i="12"/>
  <c r="K176" i="12"/>
  <c r="J176" i="12"/>
  <c r="I176" i="12"/>
  <c r="H176" i="12"/>
  <c r="X180" i="12"/>
  <c r="W180" i="12"/>
  <c r="V180" i="12"/>
  <c r="U180" i="12"/>
  <c r="T180" i="12"/>
  <c r="S180" i="12"/>
  <c r="R180" i="12"/>
  <c r="Q180" i="12"/>
  <c r="P180" i="12"/>
  <c r="O180" i="12"/>
  <c r="N180" i="12"/>
  <c r="M180" i="12"/>
  <c r="L180" i="12"/>
  <c r="K180" i="12"/>
  <c r="J180" i="12"/>
  <c r="I180" i="12"/>
  <c r="H180" i="12"/>
  <c r="X184" i="12"/>
  <c r="W184" i="12"/>
  <c r="V184" i="12"/>
  <c r="U184" i="12"/>
  <c r="T184" i="12"/>
  <c r="S184" i="12"/>
  <c r="R184" i="12"/>
  <c r="Q184" i="12"/>
  <c r="P184" i="12"/>
  <c r="O184" i="12"/>
  <c r="N184" i="12"/>
  <c r="M184" i="12"/>
  <c r="L184" i="12"/>
  <c r="K184" i="12"/>
  <c r="J184" i="12"/>
  <c r="I184" i="12"/>
  <c r="H184" i="12"/>
  <c r="X188" i="12"/>
  <c r="W188" i="12"/>
  <c r="V188" i="12"/>
  <c r="U188" i="12"/>
  <c r="T188" i="12"/>
  <c r="S188" i="12"/>
  <c r="R188" i="12"/>
  <c r="Q188" i="12"/>
  <c r="P188" i="12"/>
  <c r="O188" i="12"/>
  <c r="N188" i="12"/>
  <c r="M188" i="12"/>
  <c r="L188" i="12"/>
  <c r="K188" i="12"/>
  <c r="J188" i="12"/>
  <c r="I188" i="12"/>
  <c r="H188" i="12"/>
  <c r="X196" i="12"/>
  <c r="W196" i="12"/>
  <c r="V196" i="12"/>
  <c r="U196" i="12"/>
  <c r="T196" i="12"/>
  <c r="S196" i="12"/>
  <c r="R196" i="12"/>
  <c r="Q196" i="12"/>
  <c r="P196" i="12"/>
  <c r="O196" i="12"/>
  <c r="N196" i="12"/>
  <c r="M196" i="12"/>
  <c r="L196" i="12"/>
  <c r="K196" i="12"/>
  <c r="J196" i="12"/>
  <c r="I196" i="12"/>
  <c r="H196" i="12"/>
  <c r="X200" i="12"/>
  <c r="W200" i="12"/>
  <c r="V200" i="12"/>
  <c r="U200" i="12"/>
  <c r="T200" i="12"/>
  <c r="S200" i="12"/>
  <c r="R200" i="12"/>
  <c r="Q200" i="12"/>
  <c r="P200" i="12"/>
  <c r="O200" i="12"/>
  <c r="N200" i="12"/>
  <c r="M200" i="12"/>
  <c r="L200" i="12"/>
  <c r="K200" i="12"/>
  <c r="J200" i="12"/>
  <c r="I200" i="12"/>
  <c r="H200" i="12"/>
  <c r="X204" i="12"/>
  <c r="W204" i="12"/>
  <c r="V204" i="12"/>
  <c r="U204" i="12"/>
  <c r="T204" i="12"/>
  <c r="S204" i="12"/>
  <c r="R204" i="12"/>
  <c r="Q204" i="12"/>
  <c r="P204" i="12"/>
  <c r="O204" i="12"/>
  <c r="N204" i="12"/>
  <c r="M204" i="12"/>
  <c r="L204" i="12"/>
  <c r="K204" i="12"/>
  <c r="J204" i="12"/>
  <c r="I204" i="12"/>
  <c r="H204" i="12"/>
  <c r="X208" i="12"/>
  <c r="W208" i="12"/>
  <c r="V208" i="12"/>
  <c r="U208" i="12"/>
  <c r="T208" i="12"/>
  <c r="S208" i="12"/>
  <c r="R208" i="12"/>
  <c r="Q208" i="12"/>
  <c r="P208" i="12"/>
  <c r="O208" i="12"/>
  <c r="N208" i="12"/>
  <c r="M208" i="12"/>
  <c r="L208" i="12"/>
  <c r="K208" i="12"/>
  <c r="J208" i="12"/>
  <c r="I208" i="12"/>
  <c r="H208" i="12"/>
  <c r="A6" i="12"/>
  <c r="F251" i="12"/>
  <c r="B231" i="12"/>
  <c r="B223" i="12"/>
  <c r="E287" i="12"/>
  <c r="E282" i="12"/>
  <c r="E274" i="12"/>
  <c r="D262" i="12"/>
  <c r="E254" i="12"/>
  <c r="G238" i="12"/>
  <c r="C230" i="12"/>
  <c r="E210" i="12"/>
  <c r="C272" i="12"/>
  <c r="E252" i="12"/>
  <c r="C232" i="12"/>
  <c r="B277" i="12"/>
  <c r="D257" i="12"/>
  <c r="E237" i="12"/>
  <c r="C217" i="12"/>
  <c r="E232" i="12"/>
  <c r="D229" i="12"/>
  <c r="F217" i="12"/>
  <c r="G282" i="12"/>
  <c r="F239" i="12"/>
  <c r="D239" i="12"/>
  <c r="G285" i="12"/>
  <c r="B273" i="12"/>
  <c r="G250" i="12"/>
  <c r="C225" i="12"/>
  <c r="D212" i="12"/>
  <c r="E265" i="12"/>
  <c r="G284" i="12"/>
  <c r="G246" i="12"/>
  <c r="C233" i="12"/>
  <c r="D214" i="12"/>
  <c r="B257" i="12"/>
  <c r="E245" i="12"/>
  <c r="E238" i="12"/>
  <c r="E215" i="12"/>
  <c r="F273" i="12"/>
  <c r="F279" i="12"/>
  <c r="E270" i="12"/>
  <c r="G266" i="12"/>
  <c r="F255" i="12"/>
  <c r="D249" i="12"/>
  <c r="F245" i="12"/>
  <c r="F225" i="12"/>
  <c r="B219" i="12"/>
  <c r="E247" i="12"/>
  <c r="B239" i="12"/>
  <c r="E275" i="12"/>
  <c r="D267" i="12"/>
  <c r="D227" i="12"/>
  <c r="E211" i="12"/>
  <c r="D283" i="12"/>
  <c r="D286" i="12"/>
  <c r="D278" i="12"/>
  <c r="C266" i="12"/>
  <c r="G258" i="12"/>
  <c r="E242" i="12"/>
  <c r="C234" i="12"/>
  <c r="C226" i="12"/>
  <c r="E280" i="12"/>
  <c r="E264" i="12"/>
  <c r="D244" i="12"/>
  <c r="B224" i="12"/>
  <c r="B285" i="12"/>
  <c r="B265" i="12"/>
  <c r="C249" i="12"/>
  <c r="B229" i="12"/>
  <c r="C240" i="12"/>
  <c r="F228" i="12"/>
  <c r="G229" i="12"/>
  <c r="D266" i="12"/>
  <c r="F229" i="12"/>
  <c r="B283" i="12"/>
  <c r="F284" i="12"/>
  <c r="B255" i="12"/>
  <c r="B236" i="12"/>
  <c r="C218" i="12"/>
  <c r="F285" i="12"/>
  <c r="F288" i="12"/>
  <c r="B268" i="12"/>
  <c r="G241" i="12"/>
  <c r="E220" i="12"/>
  <c r="C257" i="12"/>
  <c r="G245" i="12"/>
  <c r="B221" i="12"/>
  <c r="D276" i="12"/>
  <c r="B251" i="12"/>
  <c r="B284" i="12"/>
  <c r="F277" i="12"/>
  <c r="B267" i="12"/>
  <c r="B263" i="12"/>
  <c r="C253" i="12"/>
  <c r="G249" i="12"/>
  <c r="F237" i="12"/>
  <c r="G222" i="12"/>
  <c r="B213" i="12"/>
  <c r="D243" i="12"/>
  <c r="B235" i="12"/>
  <c r="E279" i="12"/>
  <c r="D271" i="12"/>
  <c r="E248" i="12"/>
  <c r="B261" i="12"/>
  <c r="E221" i="12"/>
  <c r="C276" i="12"/>
  <c r="F249" i="12"/>
  <c r="D282" i="12"/>
  <c r="E284" i="12"/>
  <c r="D250" i="12"/>
  <c r="C212" i="12"/>
  <c r="E268" i="12"/>
  <c r="E233" i="12"/>
  <c r="E257" i="12"/>
  <c r="C221" i="12"/>
  <c r="D251" i="12"/>
  <c r="C277" i="12"/>
  <c r="E263" i="12"/>
  <c r="B249" i="12"/>
  <c r="E222" i="12"/>
  <c r="D237" i="12"/>
  <c r="D221" i="12"/>
  <c r="F212" i="12"/>
  <c r="G252" i="12"/>
  <c r="B288" i="12"/>
  <c r="G273" i="12"/>
  <c r="C264" i="12"/>
  <c r="D253" i="12"/>
  <c r="C241" i="12"/>
  <c r="F231" i="12"/>
  <c r="G214" i="12"/>
  <c r="E288" i="12"/>
  <c r="E217" i="12"/>
  <c r="E244" i="12"/>
  <c r="C286" i="12"/>
  <c r="D277" i="12"/>
  <c r="G270" i="12"/>
  <c r="F267" i="12"/>
  <c r="G262" i="12"/>
  <c r="E255" i="12"/>
  <c r="F247" i="12"/>
  <c r="D234" i="12"/>
  <c r="G224" i="12"/>
  <c r="F216" i="12"/>
  <c r="B212" i="12"/>
  <c r="D269" i="12"/>
  <c r="C280" i="12"/>
  <c r="F261" i="12"/>
  <c r="G244" i="12"/>
  <c r="G225" i="12"/>
  <c r="G213" i="12"/>
  <c r="D260" i="12"/>
  <c r="E216" i="12"/>
  <c r="B269" i="12"/>
  <c r="D233" i="12"/>
  <c r="C229" i="12"/>
  <c r="B217" i="12"/>
  <c r="C285" i="12"/>
  <c r="C250" i="12"/>
  <c r="G218" i="12"/>
  <c r="E285" i="12"/>
  <c r="B233" i="12"/>
  <c r="D238" i="12"/>
  <c r="E276" i="12"/>
  <c r="E281" i="12"/>
  <c r="E266" i="12"/>
  <c r="E250" i="12"/>
  <c r="B237" i="12"/>
  <c r="F232" i="12"/>
  <c r="D228" i="12"/>
  <c r="G253" i="12"/>
  <c r="F260" i="12"/>
  <c r="G233" i="12"/>
  <c r="E231" i="12"/>
  <c r="D255" i="12"/>
  <c r="D288" i="12"/>
  <c r="C214" i="12"/>
  <c r="B245" i="12"/>
  <c r="D285" i="12"/>
  <c r="B253" i="12"/>
  <c r="C213" i="12"/>
  <c r="E239" i="12"/>
  <c r="E260" i="12"/>
  <c r="C260" i="12"/>
  <c r="G220" i="12"/>
  <c r="E253" i="12"/>
  <c r="E286" i="12"/>
  <c r="E269" i="12"/>
  <c r="B260" i="12"/>
  <c r="G237" i="12"/>
  <c r="G221" i="12"/>
  <c r="F271" i="12"/>
  <c r="E223" i="12"/>
  <c r="D281" i="12"/>
  <c r="B276" i="12"/>
  <c r="F268" i="12"/>
  <c r="G261" i="12"/>
  <c r="F253" i="12"/>
  <c r="F241" i="12"/>
  <c r="D223" i="12"/>
  <c r="D213" i="12"/>
  <c r="G281" i="12"/>
  <c r="D254" i="12"/>
  <c r="G228" i="12"/>
  <c r="C216" i="12"/>
  <c r="C259" i="12"/>
  <c r="E256" i="12"/>
  <c r="B275" i="12"/>
  <c r="D272" i="12"/>
  <c r="D242" i="12"/>
  <c r="C211" i="12"/>
  <c r="F210" i="12"/>
  <c r="G274" i="12"/>
  <c r="C270" i="12"/>
  <c r="G267" i="12"/>
  <c r="G264" i="12"/>
  <c r="B262" i="12"/>
  <c r="C258" i="12"/>
  <c r="F240" i="12"/>
  <c r="D236" i="12"/>
  <c r="E235" i="12"/>
  <c r="C231" i="12"/>
  <c r="F230" i="12"/>
  <c r="C227" i="12"/>
  <c r="F226" i="12"/>
  <c r="F287" i="12"/>
  <c r="C284" i="12"/>
  <c r="D280" i="12"/>
  <c r="G279" i="12"/>
  <c r="E278" i="12"/>
  <c r="F259" i="12"/>
  <c r="C254" i="12"/>
  <c r="G251" i="12"/>
  <c r="G248" i="12"/>
  <c r="B246" i="12"/>
  <c r="F227" i="12"/>
  <c r="F222" i="12"/>
  <c r="C219" i="12"/>
  <c r="B216" i="12"/>
  <c r="D215" i="12"/>
  <c r="D211" i="12"/>
  <c r="B258" i="12"/>
  <c r="G272" i="12"/>
  <c r="C243" i="12"/>
  <c r="E240" i="12"/>
  <c r="G271" i="12"/>
  <c r="G255" i="12"/>
  <c r="G239" i="12"/>
  <c r="G223" i="12"/>
  <c r="B240" i="12"/>
  <c r="C281" i="12"/>
  <c r="B281" i="12"/>
  <c r="E261" i="12"/>
  <c r="C273" i="12"/>
  <c r="C265" i="12"/>
  <c r="B220" i="12"/>
  <c r="D245" i="12"/>
  <c r="G257" i="12"/>
  <c r="D219" i="12"/>
  <c r="G240" i="12"/>
  <c r="G286" i="12"/>
  <c r="G230" i="12"/>
  <c r="D273" i="12"/>
  <c r="G288" i="12"/>
  <c r="B271" i="12"/>
  <c r="G260" i="12"/>
  <c r="F244" i="12"/>
  <c r="D230" i="12"/>
  <c r="E212" i="12"/>
  <c r="E241" i="12"/>
  <c r="E277" i="12"/>
  <c r="E225" i="12"/>
  <c r="G276" i="12"/>
  <c r="C269" i="12"/>
  <c r="F263" i="12"/>
  <c r="G254" i="12"/>
  <c r="C244" i="12"/>
  <c r="D225" i="12"/>
  <c r="B215" i="12"/>
  <c r="F283" i="12"/>
  <c r="G265" i="12"/>
  <c r="B244" i="12"/>
  <c r="G217" i="12"/>
  <c r="D256" i="12"/>
  <c r="G275" i="12"/>
  <c r="D274" i="12"/>
  <c r="F242" i="12"/>
  <c r="C224" i="12"/>
  <c r="B210" i="12"/>
  <c r="F275" i="12"/>
  <c r="F270" i="12"/>
  <c r="C267" i="12"/>
  <c r="B264" i="12"/>
  <c r="D263" i="12"/>
  <c r="D259" i="12"/>
  <c r="G242" i="12"/>
  <c r="C238" i="12"/>
  <c r="G235" i="12"/>
  <c r="G232" i="12"/>
  <c r="B230" i="12"/>
  <c r="G210" i="12"/>
  <c r="B226" i="12"/>
  <c r="E224" i="12"/>
  <c r="D284" i="12"/>
  <c r="E283" i="12"/>
  <c r="C279" i="12"/>
  <c r="F278" i="12"/>
  <c r="B272" i="12"/>
  <c r="F254" i="12"/>
  <c r="C251" i="12"/>
  <c r="B248" i="12"/>
  <c r="F276" i="12"/>
  <c r="C245" i="12"/>
  <c r="C282" i="12"/>
  <c r="E236" i="12"/>
  <c r="E273" i="12"/>
  <c r="E218" i="12"/>
  <c r="G236" i="12"/>
  <c r="D241" i="12"/>
  <c r="F265" i="12"/>
  <c r="F236" i="12"/>
  <c r="D261" i="12"/>
  <c r="F280" i="12"/>
  <c r="D265" i="12"/>
  <c r="B252" i="12"/>
  <c r="D222" i="12"/>
  <c r="F248" i="12"/>
  <c r="D287" i="12"/>
  <c r="E272" i="12"/>
  <c r="G211" i="12"/>
  <c r="F272" i="12"/>
  <c r="E267" i="12"/>
  <c r="F262" i="12"/>
  <c r="B238" i="12"/>
  <c r="D232" i="12"/>
  <c r="E230" i="12"/>
  <c r="G227" i="12"/>
  <c r="B286" i="12"/>
  <c r="B280" i="12"/>
  <c r="D275" i="12"/>
  <c r="D252" i="12"/>
  <c r="C247" i="12"/>
  <c r="E246" i="12"/>
  <c r="B222" i="12"/>
  <c r="G219" i="12"/>
  <c r="C215" i="12"/>
  <c r="E214" i="12"/>
  <c r="D258" i="12"/>
  <c r="C256" i="12"/>
  <c r="B282" i="12"/>
  <c r="F266" i="12"/>
  <c r="C239" i="12"/>
  <c r="B218" i="12"/>
  <c r="D246" i="12"/>
  <c r="F221" i="12"/>
  <c r="E249" i="12"/>
  <c r="D218" i="12"/>
  <c r="F281" i="12"/>
  <c r="F252" i="12"/>
  <c r="F220" i="12"/>
  <c r="E271" i="12"/>
  <c r="C261" i="12"/>
  <c r="F233" i="12"/>
  <c r="G212" i="12"/>
  <c r="G277" i="12"/>
  <c r="B228" i="12"/>
  <c r="F218" i="12"/>
  <c r="G268" i="12"/>
  <c r="B225" i="12"/>
  <c r="D270" i="12"/>
  <c r="D235" i="12"/>
  <c r="B279" i="12"/>
  <c r="C246" i="12"/>
  <c r="E234" i="12"/>
  <c r="G259" i="12"/>
  <c r="F274" i="12"/>
  <c r="B211" i="12"/>
  <c r="D268" i="12"/>
  <c r="G263" i="12"/>
  <c r="F238" i="12"/>
  <c r="G231" i="12"/>
  <c r="C283" i="12"/>
  <c r="B278" i="12"/>
  <c r="C252" i="12"/>
  <c r="D247" i="12"/>
  <c r="F224" i="12"/>
  <c r="E219" i="12"/>
  <c r="B214" i="12"/>
  <c r="G256" i="12"/>
  <c r="B243" i="12"/>
  <c r="F282" i="12"/>
  <c r="B250" i="12"/>
  <c r="C223" i="12"/>
  <c r="E229" i="12"/>
  <c r="B241" i="12"/>
  <c r="C237" i="12"/>
  <c r="C288" i="12"/>
  <c r="C278" i="12"/>
  <c r="E213" i="12"/>
  <c r="F223" i="12"/>
  <c r="G269" i="12"/>
  <c r="C228" i="12"/>
  <c r="F269" i="12"/>
  <c r="B259" i="12"/>
  <c r="B242" i="12"/>
  <c r="D210" i="12"/>
  <c r="C268" i="12"/>
  <c r="E262" i="12"/>
  <c r="C236" i="12"/>
  <c r="D231" i="12"/>
  <c r="B227" i="12"/>
  <c r="G283" i="12"/>
  <c r="C274" i="12"/>
  <c r="E251" i="12"/>
  <c r="F246" i="12"/>
  <c r="C222" i="12"/>
  <c r="D216" i="12"/>
  <c r="F214" i="12"/>
  <c r="C287" i="12"/>
  <c r="E259" i="12"/>
  <c r="D240" i="12"/>
  <c r="C271" i="12"/>
  <c r="E243" i="12"/>
  <c r="G234" i="12"/>
  <c r="F235" i="12"/>
  <c r="C262" i="12"/>
  <c r="E228" i="12"/>
  <c r="F264" i="12"/>
  <c r="D217" i="12"/>
  <c r="B247" i="12"/>
  <c r="C275" i="12"/>
  <c r="E227" i="12"/>
  <c r="B287" i="12"/>
  <c r="D264" i="12"/>
  <c r="B256" i="12"/>
  <c r="C235" i="12"/>
  <c r="F211" i="12"/>
  <c r="D226" i="12"/>
  <c r="G280" i="12"/>
  <c r="F256" i="12"/>
  <c r="D248" i="12"/>
  <c r="C242" i="12"/>
  <c r="D220" i="12"/>
  <c r="G216" i="12"/>
  <c r="C210" i="12"/>
  <c r="G287" i="12"/>
  <c r="E258" i="12"/>
  <c r="B266" i="12"/>
  <c r="B234" i="12"/>
  <c r="F215" i="12"/>
  <c r="F213" i="12"/>
  <c r="G278" i="12"/>
  <c r="C248" i="12"/>
  <c r="F257" i="12"/>
  <c r="F219" i="12"/>
  <c r="B274" i="12"/>
  <c r="E226" i="12"/>
  <c r="B270" i="12"/>
  <c r="C263" i="12"/>
  <c r="F243" i="12"/>
  <c r="B232" i="12"/>
  <c r="D224" i="12"/>
  <c r="F286" i="12"/>
  <c r="D279" i="12"/>
  <c r="B254" i="12"/>
  <c r="G247" i="12"/>
  <c r="G226" i="12"/>
  <c r="C220" i="12"/>
  <c r="G215" i="12"/>
  <c r="F258" i="12"/>
  <c r="G243" i="12"/>
  <c r="C255" i="12"/>
  <c r="F234" i="12"/>
  <c r="F250" i="12"/>
  <c r="G125" i="11"/>
  <c r="A125" i="12"/>
  <c r="H205" i="11"/>
  <c r="A205" i="12"/>
  <c r="E44" i="11"/>
  <c r="A44" i="12"/>
  <c r="F90" i="11"/>
  <c r="A90" i="12"/>
  <c r="E114" i="11"/>
  <c r="A114" i="12"/>
  <c r="C150" i="11"/>
  <c r="A150" i="12"/>
  <c r="E83" i="11"/>
  <c r="A83" i="12"/>
  <c r="E99" i="11"/>
  <c r="A99" i="12"/>
  <c r="H21" i="11"/>
  <c r="A21" i="12"/>
  <c r="D45" i="11"/>
  <c r="A45" i="12"/>
  <c r="E69" i="11"/>
  <c r="A69" i="12"/>
  <c r="D81" i="11"/>
  <c r="A81" i="12"/>
  <c r="G192" i="11"/>
  <c r="A192" i="12"/>
  <c r="A288" i="11"/>
  <c r="J288" i="11" s="1"/>
  <c r="K288" i="11" s="1"/>
  <c r="F21" i="11"/>
  <c r="E45" i="11"/>
  <c r="D4" i="11"/>
  <c r="D8" i="11"/>
  <c r="C8" i="12" s="1"/>
  <c r="D12" i="11"/>
  <c r="C12" i="12" s="1"/>
  <c r="F16" i="11"/>
  <c r="E16" i="12" s="1"/>
  <c r="D20" i="11"/>
  <c r="C20" i="12" s="1"/>
  <c r="E26" i="11"/>
  <c r="D26" i="12" s="1"/>
  <c r="C34" i="11"/>
  <c r="B34" i="12" s="1"/>
  <c r="C38" i="11"/>
  <c r="B38" i="12" s="1"/>
  <c r="F42" i="11"/>
  <c r="E42" i="12" s="1"/>
  <c r="H77" i="11"/>
  <c r="G77" i="12" s="1"/>
  <c r="E86" i="11"/>
  <c r="D86" i="12" s="1"/>
  <c r="G103" i="11"/>
  <c r="F103" i="12" s="1"/>
  <c r="E107" i="11"/>
  <c r="D107" i="12" s="1"/>
  <c r="D111" i="11"/>
  <c r="C111" i="12" s="1"/>
  <c r="E118" i="11"/>
  <c r="D118" i="12" s="1"/>
  <c r="F122" i="11"/>
  <c r="E122" i="12" s="1"/>
  <c r="D15" i="11"/>
  <c r="C15" i="12" s="1"/>
  <c r="H25" i="11"/>
  <c r="G25" i="12" s="1"/>
  <c r="F29" i="11"/>
  <c r="E29" i="12" s="1"/>
  <c r="H33" i="11"/>
  <c r="G33" i="12" s="1"/>
  <c r="H37" i="11"/>
  <c r="G37" i="12" s="1"/>
  <c r="G41" i="11"/>
  <c r="F41" i="12" s="1"/>
  <c r="C44" i="11"/>
  <c r="C48" i="11"/>
  <c r="B48" i="12" s="1"/>
  <c r="C52" i="11"/>
  <c r="B52" i="12" s="1"/>
  <c r="F56" i="11"/>
  <c r="E56" i="12" s="1"/>
  <c r="C60" i="11"/>
  <c r="B60" i="12" s="1"/>
  <c r="C64" i="11"/>
  <c r="B64" i="12" s="1"/>
  <c r="H67" i="11"/>
  <c r="G67" i="12" s="1"/>
  <c r="F74" i="11"/>
  <c r="E74" i="12" s="1"/>
  <c r="F78" i="11"/>
  <c r="E78" i="12" s="1"/>
  <c r="D87" i="11"/>
  <c r="C87" i="12" s="1"/>
  <c r="F94" i="11"/>
  <c r="E94" i="12" s="1"/>
  <c r="G97" i="11"/>
  <c r="F97" i="12" s="1"/>
  <c r="G104" i="11"/>
  <c r="F104" i="12" s="1"/>
  <c r="G108" i="11"/>
  <c r="F108" i="12" s="1"/>
  <c r="G112" i="11"/>
  <c r="F112" i="12" s="1"/>
  <c r="G115" i="11"/>
  <c r="F115" i="12" s="1"/>
  <c r="G119" i="11"/>
  <c r="F119" i="12" s="1"/>
  <c r="D123" i="11"/>
  <c r="C123" i="12" s="1"/>
  <c r="F130" i="11"/>
  <c r="E130" i="12" s="1"/>
  <c r="F134" i="11"/>
  <c r="E134" i="12" s="1"/>
  <c r="F138" i="11"/>
  <c r="E138" i="12" s="1"/>
  <c r="C142" i="11"/>
  <c r="B142" i="12" s="1"/>
  <c r="F146" i="11"/>
  <c r="E146" i="12" s="1"/>
  <c r="G153" i="11"/>
  <c r="F153" i="12" s="1"/>
  <c r="G157" i="11"/>
  <c r="F157" i="12" s="1"/>
  <c r="G161" i="11"/>
  <c r="F161" i="12" s="1"/>
  <c r="G165" i="11"/>
  <c r="F165" i="12" s="1"/>
  <c r="G169" i="11"/>
  <c r="F169" i="12" s="1"/>
  <c r="G173" i="11"/>
  <c r="F173" i="12" s="1"/>
  <c r="G177" i="11"/>
  <c r="F177" i="12" s="1"/>
  <c r="G181" i="11"/>
  <c r="F181" i="12" s="1"/>
  <c r="G185" i="11"/>
  <c r="F185" i="12" s="1"/>
  <c r="H189" i="11"/>
  <c r="G189" i="12" s="1"/>
  <c r="F194" i="11"/>
  <c r="E194" i="12" s="1"/>
  <c r="F202" i="11"/>
  <c r="E202" i="12" s="1"/>
  <c r="H209" i="11"/>
  <c r="G209" i="12" s="1"/>
  <c r="H53" i="11"/>
  <c r="G53" i="12" s="1"/>
  <c r="G61" i="11"/>
  <c r="F61" i="12" s="1"/>
  <c r="E68" i="11"/>
  <c r="D68" i="12" s="1"/>
  <c r="G75" i="11"/>
  <c r="F75" i="12" s="1"/>
  <c r="F84" i="11"/>
  <c r="E84" i="12" s="1"/>
  <c r="G95" i="11"/>
  <c r="F95" i="12" s="1"/>
  <c r="E101" i="11"/>
  <c r="D101" i="12" s="1"/>
  <c r="D113" i="11"/>
  <c r="C113" i="12" s="1"/>
  <c r="F120" i="11"/>
  <c r="E120" i="12" s="1"/>
  <c r="G131" i="11"/>
  <c r="F131" i="12" s="1"/>
  <c r="D139" i="11"/>
  <c r="C139" i="12" s="1"/>
  <c r="F154" i="11"/>
  <c r="E154" i="12" s="1"/>
  <c r="F158" i="11"/>
  <c r="E158" i="12" s="1"/>
  <c r="F162" i="11"/>
  <c r="E162" i="12" s="1"/>
  <c r="F166" i="11"/>
  <c r="E166" i="12" s="1"/>
  <c r="F170" i="11"/>
  <c r="E170" i="12" s="1"/>
  <c r="F174" i="11"/>
  <c r="E174" i="12" s="1"/>
  <c r="F178" i="11"/>
  <c r="E178" i="12" s="1"/>
  <c r="F182" i="11"/>
  <c r="E182" i="12" s="1"/>
  <c r="G186" i="11"/>
  <c r="F186" i="12" s="1"/>
  <c r="H190" i="11"/>
  <c r="G190" i="12" s="1"/>
  <c r="H49" i="11"/>
  <c r="G49" i="12" s="1"/>
  <c r="H57" i="11"/>
  <c r="G57" i="12" s="1"/>
  <c r="H65" i="11"/>
  <c r="G65" i="12" s="1"/>
  <c r="G71" i="11"/>
  <c r="F71" i="12" s="1"/>
  <c r="D79" i="11"/>
  <c r="C79" i="12" s="1"/>
  <c r="G88" i="11"/>
  <c r="F88" i="12" s="1"/>
  <c r="E98" i="11"/>
  <c r="D98" i="12" s="1"/>
  <c r="E109" i="11"/>
  <c r="D109" i="12" s="1"/>
  <c r="F124" i="11"/>
  <c r="E124" i="12" s="1"/>
  <c r="D135" i="11"/>
  <c r="C135" i="12" s="1"/>
  <c r="G147" i="11"/>
  <c r="F147" i="12" s="1"/>
  <c r="E195" i="11"/>
  <c r="D195" i="12" s="1"/>
  <c r="E199" i="11"/>
  <c r="D199" i="12" s="1"/>
  <c r="E203" i="11"/>
  <c r="D203" i="12" s="1"/>
  <c r="C9" i="11"/>
  <c r="B9" i="12" s="1"/>
  <c r="C13" i="11"/>
  <c r="B13" i="12" s="1"/>
  <c r="H17" i="11"/>
  <c r="G17" i="12" s="1"/>
  <c r="C21" i="11"/>
  <c r="D23" i="11"/>
  <c r="C23" i="12" s="1"/>
  <c r="D31" i="11"/>
  <c r="C31" i="12" s="1"/>
  <c r="H35" i="11"/>
  <c r="G35" i="12" s="1"/>
  <c r="D39" i="11"/>
  <c r="C39" i="12" s="1"/>
  <c r="G42" i="11"/>
  <c r="F42" i="12" s="1"/>
  <c r="F44" i="11"/>
  <c r="G46" i="11"/>
  <c r="F46" i="12" s="1"/>
  <c r="C50" i="11"/>
  <c r="B50" i="12" s="1"/>
  <c r="G54" i="11"/>
  <c r="F54" i="12" s="1"/>
  <c r="C58" i="11"/>
  <c r="B58" i="12" s="1"/>
  <c r="G62" i="11"/>
  <c r="F62" i="12" s="1"/>
  <c r="E65" i="11"/>
  <c r="D65" i="12" s="1"/>
  <c r="G69" i="11"/>
  <c r="E72" i="11"/>
  <c r="D72" i="12" s="1"/>
  <c r="C76" i="11"/>
  <c r="B76" i="12" s="1"/>
  <c r="C80" i="11"/>
  <c r="B80" i="12" s="1"/>
  <c r="F82" i="11"/>
  <c r="E82" i="12" s="1"/>
  <c r="G85" i="11"/>
  <c r="F85" i="12" s="1"/>
  <c r="D89" i="11"/>
  <c r="C89" i="12" s="1"/>
  <c r="G92" i="11"/>
  <c r="F92" i="12" s="1"/>
  <c r="D95" i="11"/>
  <c r="C95" i="12" s="1"/>
  <c r="G99" i="11"/>
  <c r="F102" i="11"/>
  <c r="E102" i="12" s="1"/>
  <c r="F106" i="11"/>
  <c r="E106" i="12" s="1"/>
  <c r="E110" i="11"/>
  <c r="D110" i="12" s="1"/>
  <c r="F114" i="11"/>
  <c r="D117" i="11"/>
  <c r="C117" i="12" s="1"/>
  <c r="D121" i="11"/>
  <c r="C121" i="12" s="1"/>
  <c r="E125" i="11"/>
  <c r="F128" i="11"/>
  <c r="E128" i="12" s="1"/>
  <c r="F132" i="11"/>
  <c r="E132" i="12" s="1"/>
  <c r="F136" i="11"/>
  <c r="E136" i="12" s="1"/>
  <c r="G140" i="11"/>
  <c r="F140" i="12" s="1"/>
  <c r="C144" i="11"/>
  <c r="B144" i="12" s="1"/>
  <c r="E148" i="11"/>
  <c r="D148" i="12" s="1"/>
  <c r="D151" i="11"/>
  <c r="C151" i="12" s="1"/>
  <c r="G155" i="11"/>
  <c r="F155" i="12" s="1"/>
  <c r="G159" i="11"/>
  <c r="F159" i="12" s="1"/>
  <c r="G163" i="11"/>
  <c r="F163" i="12" s="1"/>
  <c r="G167" i="11"/>
  <c r="F167" i="12" s="1"/>
  <c r="G171" i="11"/>
  <c r="F171" i="12" s="1"/>
  <c r="G175" i="11"/>
  <c r="F175" i="12" s="1"/>
  <c r="G179" i="11"/>
  <c r="F179" i="12" s="1"/>
  <c r="G183" i="11"/>
  <c r="F183" i="12" s="1"/>
  <c r="H187" i="11"/>
  <c r="G187" i="12" s="1"/>
  <c r="F191" i="11"/>
  <c r="E191" i="12" s="1"/>
  <c r="E193" i="11"/>
  <c r="D193" i="12" s="1"/>
  <c r="C200" i="11"/>
  <c r="B200" i="12" s="1"/>
  <c r="G204" i="11"/>
  <c r="F204" i="12" s="1"/>
  <c r="D207" i="11"/>
  <c r="C207" i="12" s="1"/>
  <c r="H91" i="11"/>
  <c r="G91" i="12" s="1"/>
  <c r="G105" i="11"/>
  <c r="F105" i="12" s="1"/>
  <c r="F116" i="11"/>
  <c r="E116" i="12" s="1"/>
  <c r="E127" i="11"/>
  <c r="D127" i="12" s="1"/>
  <c r="E143" i="11"/>
  <c r="D143" i="12" s="1"/>
  <c r="C27" i="10"/>
  <c r="B28" i="10"/>
  <c r="C28" i="10"/>
  <c r="B27" i="10"/>
  <c r="D6" i="11"/>
  <c r="E10" i="11"/>
  <c r="D10" i="12" s="1"/>
  <c r="E18" i="11"/>
  <c r="D18" i="12" s="1"/>
  <c r="D24" i="11"/>
  <c r="C24" i="12" s="1"/>
  <c r="D28" i="11"/>
  <c r="C28" i="12" s="1"/>
  <c r="C32" i="11"/>
  <c r="B32" i="12" s="1"/>
  <c r="C36" i="11"/>
  <c r="B36" i="12" s="1"/>
  <c r="C40" i="11"/>
  <c r="B40" i="12" s="1"/>
  <c r="D43" i="11"/>
  <c r="C43" i="12" s="1"/>
  <c r="G45" i="11"/>
  <c r="H47" i="11"/>
  <c r="G47" i="12" s="1"/>
  <c r="H51" i="11"/>
  <c r="G51" i="12" s="1"/>
  <c r="H55" i="11"/>
  <c r="G55" i="12" s="1"/>
  <c r="D59" i="11"/>
  <c r="C59" i="12" s="1"/>
  <c r="G63" i="11"/>
  <c r="F63" i="12" s="1"/>
  <c r="G66" i="11"/>
  <c r="F66" i="12" s="1"/>
  <c r="D73" i="11"/>
  <c r="C73" i="12" s="1"/>
  <c r="G81" i="11"/>
  <c r="H83" i="11"/>
  <c r="E90" i="11"/>
  <c r="G93" i="11"/>
  <c r="F93" i="12" s="1"/>
  <c r="G129" i="11"/>
  <c r="F129" i="12" s="1"/>
  <c r="G133" i="11"/>
  <c r="F133" i="12" s="1"/>
  <c r="D137" i="11"/>
  <c r="C137" i="12" s="1"/>
  <c r="D141" i="11"/>
  <c r="C141" i="12" s="1"/>
  <c r="D145" i="11"/>
  <c r="C145" i="12" s="1"/>
  <c r="D149" i="11"/>
  <c r="C149" i="12" s="1"/>
  <c r="C152" i="11"/>
  <c r="B152" i="12" s="1"/>
  <c r="C156" i="11"/>
  <c r="B26" i="10" s="1"/>
  <c r="C160" i="11"/>
  <c r="B160" i="12" s="1"/>
  <c r="G188" i="11"/>
  <c r="F188" i="12" s="1"/>
  <c r="E191" i="11"/>
  <c r="D191" i="12" s="1"/>
  <c r="D193" i="11"/>
  <c r="C193" i="12" s="1"/>
  <c r="E197" i="11"/>
  <c r="D197" i="12" s="1"/>
  <c r="E201" i="11"/>
  <c r="D201" i="12" s="1"/>
  <c r="E205" i="11"/>
  <c r="C208" i="11"/>
  <c r="B208" i="12" s="1"/>
  <c r="H8" i="11"/>
  <c r="G8" i="12" s="1"/>
  <c r="F60" i="11"/>
  <c r="E60" i="12" s="1"/>
  <c r="G137" i="11"/>
  <c r="F137" i="12" s="1"/>
  <c r="D143" i="11"/>
  <c r="C143" i="12" s="1"/>
  <c r="C162" i="11"/>
  <c r="B162" i="12" s="1"/>
  <c r="D2" i="11"/>
  <c r="G34" i="11"/>
  <c r="F34" i="12" s="1"/>
  <c r="C45" i="11"/>
  <c r="E67" i="11"/>
  <c r="D67" i="12" s="1"/>
  <c r="E95" i="11"/>
  <c r="D95" i="12" s="1"/>
  <c r="G101" i="11"/>
  <c r="F101" i="12" s="1"/>
  <c r="D125" i="11"/>
  <c r="G143" i="11"/>
  <c r="F143" i="12" s="1"/>
  <c r="F152" i="11"/>
  <c r="E152" i="12" s="1"/>
  <c r="H199" i="11"/>
  <c r="G199" i="12" s="1"/>
  <c r="D201" i="11"/>
  <c r="C201" i="12" s="1"/>
  <c r="E60" i="11"/>
  <c r="D60" i="12" s="1"/>
  <c r="E75" i="11"/>
  <c r="D75" i="12" s="1"/>
  <c r="E137" i="11"/>
  <c r="D137" i="12" s="1"/>
  <c r="C143" i="11"/>
  <c r="B143" i="12" s="1"/>
  <c r="E144" i="11"/>
  <c r="D144" i="12" s="1"/>
  <c r="H191" i="11"/>
  <c r="G191" i="12" s="1"/>
  <c r="H195" i="11"/>
  <c r="G195" i="12" s="1"/>
  <c r="E20" i="11"/>
  <c r="D20" i="12" s="1"/>
  <c r="F48" i="11"/>
  <c r="E48" i="12" s="1"/>
  <c r="F68" i="11"/>
  <c r="E68" i="12" s="1"/>
  <c r="E93" i="11"/>
  <c r="D93" i="12" s="1"/>
  <c r="F98" i="11"/>
  <c r="E98" i="12" s="1"/>
  <c r="D103" i="11"/>
  <c r="C103" i="12" s="1"/>
  <c r="G135" i="11"/>
  <c r="F135" i="12" s="1"/>
  <c r="C154" i="11"/>
  <c r="B154" i="12" s="1"/>
  <c r="D161" i="11"/>
  <c r="C161" i="12" s="1"/>
  <c r="G202" i="11"/>
  <c r="F202" i="12" s="1"/>
  <c r="F20" i="11"/>
  <c r="E20" i="12" s="1"/>
  <c r="E40" i="11"/>
  <c r="D40" i="12" s="1"/>
  <c r="E41" i="11"/>
  <c r="D41" i="12" s="1"/>
  <c r="F52" i="11"/>
  <c r="E52" i="12" s="1"/>
  <c r="D61" i="11"/>
  <c r="C61" i="12" s="1"/>
  <c r="D71" i="11"/>
  <c r="C71" i="12" s="1"/>
  <c r="C92" i="11"/>
  <c r="B92" i="12" s="1"/>
  <c r="D101" i="11"/>
  <c r="C101" i="12" s="1"/>
  <c r="E102" i="11"/>
  <c r="D102" i="12" s="1"/>
  <c r="E103" i="11"/>
  <c r="D103" i="12" s="1"/>
  <c r="E105" i="11"/>
  <c r="D105" i="12" s="1"/>
  <c r="F118" i="11"/>
  <c r="E118" i="12" s="1"/>
  <c r="E121" i="11"/>
  <c r="D121" i="12" s="1"/>
  <c r="E129" i="11"/>
  <c r="D129" i="12" s="1"/>
  <c r="G145" i="11"/>
  <c r="F145" i="12" s="1"/>
  <c r="D153" i="11"/>
  <c r="C153" i="12" s="1"/>
  <c r="E161" i="11"/>
  <c r="D161" i="12" s="1"/>
  <c r="H13" i="11"/>
  <c r="G13" i="12" s="1"/>
  <c r="D41" i="11"/>
  <c r="C41" i="12" s="1"/>
  <c r="F40" i="11"/>
  <c r="E40" i="12" s="1"/>
  <c r="E61" i="11"/>
  <c r="D61" i="12" s="1"/>
  <c r="E71" i="11"/>
  <c r="D71" i="12" s="1"/>
  <c r="G121" i="11"/>
  <c r="F121" i="12" s="1"/>
  <c r="E152" i="11"/>
  <c r="D152" i="12" s="1"/>
  <c r="E153" i="11"/>
  <c r="D153" i="12" s="1"/>
  <c r="D195" i="11"/>
  <c r="C195" i="12" s="1"/>
  <c r="H201" i="11"/>
  <c r="G201" i="12" s="1"/>
  <c r="D203" i="11"/>
  <c r="C203" i="12" s="1"/>
  <c r="H131" i="11"/>
  <c r="G131" i="12" s="1"/>
  <c r="H147" i="11"/>
  <c r="G147" i="12" s="1"/>
  <c r="C17" i="11"/>
  <c r="B17" i="12" s="1"/>
  <c r="F24" i="11"/>
  <c r="E24" i="12" s="1"/>
  <c r="H29" i="11"/>
  <c r="G29" i="12" s="1"/>
  <c r="E39" i="11"/>
  <c r="D39" i="12" s="1"/>
  <c r="H69" i="11"/>
  <c r="H105" i="11"/>
  <c r="G105" i="12" s="1"/>
  <c r="H4" i="11"/>
  <c r="D17" i="11"/>
  <c r="C17" i="12" s="1"/>
  <c r="D35" i="11"/>
  <c r="C35" i="12" s="1"/>
  <c r="H41" i="11"/>
  <c r="G41" i="12" s="1"/>
  <c r="E43" i="11"/>
  <c r="D43" i="12" s="1"/>
  <c r="D53" i="11"/>
  <c r="C53" i="12" s="1"/>
  <c r="D55" i="11"/>
  <c r="C55" i="12" s="1"/>
  <c r="H61" i="11"/>
  <c r="G61" i="12" s="1"/>
  <c r="D63" i="11"/>
  <c r="C63" i="12" s="1"/>
  <c r="F64" i="11"/>
  <c r="E64" i="12" s="1"/>
  <c r="C68" i="11"/>
  <c r="B68" i="12" s="1"/>
  <c r="C69" i="11"/>
  <c r="E84" i="11"/>
  <c r="D84" i="12" s="1"/>
  <c r="E85" i="11"/>
  <c r="D85" i="12" s="1"/>
  <c r="H2" i="11"/>
  <c r="F17" i="11"/>
  <c r="E17" i="12" s="1"/>
  <c r="F25" i="11"/>
  <c r="E25" i="12" s="1"/>
  <c r="F28" i="11"/>
  <c r="E28" i="12" s="1"/>
  <c r="F34" i="11"/>
  <c r="E34" i="12" s="1"/>
  <c r="E35" i="11"/>
  <c r="D35" i="12" s="1"/>
  <c r="G38" i="11"/>
  <c r="F38" i="12" s="1"/>
  <c r="C41" i="11"/>
  <c r="B41" i="12" s="1"/>
  <c r="H45" i="11"/>
  <c r="E48" i="11"/>
  <c r="D48" i="12" s="1"/>
  <c r="E49" i="11"/>
  <c r="D49" i="12" s="1"/>
  <c r="E52" i="11"/>
  <c r="D52" i="12" s="1"/>
  <c r="E53" i="11"/>
  <c r="D53" i="12" s="1"/>
  <c r="E55" i="11"/>
  <c r="D55" i="12" s="1"/>
  <c r="F58" i="11"/>
  <c r="E58" i="12" s="1"/>
  <c r="C61" i="11"/>
  <c r="B61" i="12" s="1"/>
  <c r="E63" i="11"/>
  <c r="D63" i="12" s="1"/>
  <c r="D69" i="11"/>
  <c r="D75" i="11"/>
  <c r="C75" i="12" s="1"/>
  <c r="F76" i="11"/>
  <c r="E76" i="12" s="1"/>
  <c r="D93" i="11"/>
  <c r="C93" i="12" s="1"/>
  <c r="C95" i="11"/>
  <c r="B95" i="12" s="1"/>
  <c r="D99" i="11"/>
  <c r="C103" i="11"/>
  <c r="B103" i="12" s="1"/>
  <c r="D105" i="11"/>
  <c r="C105" i="12" s="1"/>
  <c r="G109" i="11"/>
  <c r="F109" i="12" s="1"/>
  <c r="G111" i="11"/>
  <c r="F111" i="12" s="1"/>
  <c r="E122" i="11"/>
  <c r="D122" i="12" s="1"/>
  <c r="C125" i="11"/>
  <c r="D129" i="11"/>
  <c r="C129" i="12" s="1"/>
  <c r="E130" i="11"/>
  <c r="D130" i="12" s="1"/>
  <c r="E131" i="11"/>
  <c r="D131" i="12" s="1"/>
  <c r="D133" i="11"/>
  <c r="C133" i="12" s="1"/>
  <c r="E135" i="11"/>
  <c r="D135" i="12" s="1"/>
  <c r="C137" i="11"/>
  <c r="B137" i="12" s="1"/>
  <c r="E138" i="11"/>
  <c r="D138" i="12" s="1"/>
  <c r="E145" i="11"/>
  <c r="D145" i="12" s="1"/>
  <c r="G146" i="11"/>
  <c r="F146" i="12" s="1"/>
  <c r="E147" i="11"/>
  <c r="D147" i="12" s="1"/>
  <c r="F148" i="11"/>
  <c r="E148" i="12" s="1"/>
  <c r="C153" i="11"/>
  <c r="B153" i="12" s="1"/>
  <c r="F156" i="11"/>
  <c r="E156" i="12" s="1"/>
  <c r="H157" i="11"/>
  <c r="G157" i="12" s="1"/>
  <c r="C161" i="11"/>
  <c r="B161" i="12" s="1"/>
  <c r="F193" i="11"/>
  <c r="E193" i="12" s="1"/>
  <c r="D199" i="11"/>
  <c r="C199" i="12" s="1"/>
  <c r="C202" i="11"/>
  <c r="B202" i="12" s="1"/>
  <c r="H203" i="11"/>
  <c r="G203" i="12" s="1"/>
  <c r="D205" i="11"/>
  <c r="E207" i="11"/>
  <c r="D207" i="12" s="1"/>
  <c r="H63" i="11"/>
  <c r="G63" i="12" s="1"/>
  <c r="H6" i="11"/>
  <c r="E59" i="11"/>
  <c r="D59" i="12" s="1"/>
  <c r="H75" i="11"/>
  <c r="G75" i="12" s="1"/>
  <c r="E77" i="11"/>
  <c r="D77" i="12" s="1"/>
  <c r="E80" i="11"/>
  <c r="D80" i="12" s="1"/>
  <c r="E97" i="11"/>
  <c r="D97" i="12" s="1"/>
  <c r="F110" i="11"/>
  <c r="E110" i="12" s="1"/>
  <c r="G117" i="11"/>
  <c r="F117" i="12" s="1"/>
  <c r="H129" i="11"/>
  <c r="G129" i="12" s="1"/>
  <c r="C131" i="11"/>
  <c r="B131" i="12" s="1"/>
  <c r="E134" i="11"/>
  <c r="D134" i="12" s="1"/>
  <c r="E139" i="11"/>
  <c r="D139" i="12" s="1"/>
  <c r="C147" i="11"/>
  <c r="B147" i="12" s="1"/>
  <c r="E149" i="11"/>
  <c r="D149" i="12" s="1"/>
  <c r="C157" i="11"/>
  <c r="B157" i="12" s="1"/>
  <c r="C158" i="11"/>
  <c r="B158" i="12" s="1"/>
  <c r="F160" i="11"/>
  <c r="E160" i="12" s="1"/>
  <c r="D190" i="11"/>
  <c r="C190" i="12" s="1"/>
  <c r="C194" i="11"/>
  <c r="B194" i="12" s="1"/>
  <c r="C63" i="11"/>
  <c r="B63" i="12" s="1"/>
  <c r="D85" i="11"/>
  <c r="C85" i="12" s="1"/>
  <c r="H99" i="11"/>
  <c r="F9" i="11"/>
  <c r="E9" i="12" s="1"/>
  <c r="F12" i="11"/>
  <c r="E12" i="12" s="1"/>
  <c r="D49" i="11"/>
  <c r="C49" i="12" s="1"/>
  <c r="C75" i="11"/>
  <c r="B75" i="12" s="1"/>
  <c r="F80" i="11"/>
  <c r="E80" i="12" s="1"/>
  <c r="E91" i="11"/>
  <c r="D91" i="12" s="1"/>
  <c r="H95" i="11"/>
  <c r="G95" i="12" s="1"/>
  <c r="C99" i="11"/>
  <c r="H103" i="11"/>
  <c r="G103" i="12" s="1"/>
  <c r="C105" i="11"/>
  <c r="B105" i="12" s="1"/>
  <c r="D109" i="11"/>
  <c r="C109" i="12" s="1"/>
  <c r="C129" i="11"/>
  <c r="B129" i="12" s="1"/>
  <c r="D131" i="11"/>
  <c r="C131" i="12" s="1"/>
  <c r="G139" i="11"/>
  <c r="F139" i="12" s="1"/>
  <c r="D147" i="11"/>
  <c r="C147" i="12" s="1"/>
  <c r="C148" i="11"/>
  <c r="B148" i="12" s="1"/>
  <c r="G149" i="11"/>
  <c r="F149" i="12" s="1"/>
  <c r="H153" i="11"/>
  <c r="G153" i="12" s="1"/>
  <c r="E157" i="11"/>
  <c r="D157" i="12" s="1"/>
  <c r="H161" i="11"/>
  <c r="G161" i="12" s="1"/>
  <c r="G194" i="11"/>
  <c r="F194" i="12" s="1"/>
  <c r="G57" i="11"/>
  <c r="F57" i="12" s="1"/>
  <c r="H9" i="11"/>
  <c r="G9" i="12" s="1"/>
  <c r="D16" i="11"/>
  <c r="C16" i="12" s="1"/>
  <c r="C37" i="11"/>
  <c r="B37" i="12" s="1"/>
  <c r="G39" i="11"/>
  <c r="F39" i="12" s="1"/>
  <c r="G43" i="11"/>
  <c r="F43" i="12" s="1"/>
  <c r="C51" i="11"/>
  <c r="B51" i="12" s="1"/>
  <c r="C56" i="11"/>
  <c r="B56" i="12" s="1"/>
  <c r="G59" i="11"/>
  <c r="F59" i="12" s="1"/>
  <c r="G77" i="11"/>
  <c r="F77" i="12" s="1"/>
  <c r="C79" i="11"/>
  <c r="B79" i="12" s="1"/>
  <c r="H79" i="11"/>
  <c r="G79" i="12" s="1"/>
  <c r="C87" i="11"/>
  <c r="B87" i="12" s="1"/>
  <c r="H89" i="11"/>
  <c r="G89" i="12" s="1"/>
  <c r="E94" i="11"/>
  <c r="D94" i="12" s="1"/>
  <c r="H111" i="11"/>
  <c r="G111" i="12" s="1"/>
  <c r="C113" i="11"/>
  <c r="B113" i="12" s="1"/>
  <c r="D115" i="11"/>
  <c r="C115" i="12" s="1"/>
  <c r="H127" i="11"/>
  <c r="G127" i="12" s="1"/>
  <c r="C25" i="11"/>
  <c r="B25" i="12" s="1"/>
  <c r="C29" i="11"/>
  <c r="B29" i="12" s="1"/>
  <c r="E32" i="11"/>
  <c r="D32" i="12" s="1"/>
  <c r="D33" i="11"/>
  <c r="C33" i="12" s="1"/>
  <c r="G35" i="11"/>
  <c r="F35" i="12" s="1"/>
  <c r="E36" i="11"/>
  <c r="D36" i="12" s="1"/>
  <c r="D37" i="11"/>
  <c r="C37" i="12" s="1"/>
  <c r="C39" i="11"/>
  <c r="B39" i="12" s="1"/>
  <c r="H39" i="11"/>
  <c r="G39" i="12" s="1"/>
  <c r="C42" i="11"/>
  <c r="B42" i="12" s="1"/>
  <c r="C43" i="11"/>
  <c r="B43" i="12" s="1"/>
  <c r="H43" i="11"/>
  <c r="G43" i="12" s="1"/>
  <c r="C46" i="11"/>
  <c r="B46" i="12" s="1"/>
  <c r="D47" i="11"/>
  <c r="C47" i="12" s="1"/>
  <c r="G49" i="11"/>
  <c r="F49" i="12" s="1"/>
  <c r="F50" i="11"/>
  <c r="E50" i="12" s="1"/>
  <c r="D51" i="11"/>
  <c r="C51" i="12" s="1"/>
  <c r="G53" i="11"/>
  <c r="F53" i="12" s="1"/>
  <c r="G55" i="11"/>
  <c r="F55" i="12" s="1"/>
  <c r="E56" i="11"/>
  <c r="D56" i="12" s="1"/>
  <c r="D57" i="11"/>
  <c r="C57" i="12" s="1"/>
  <c r="C59" i="11"/>
  <c r="B59" i="12" s="1"/>
  <c r="H59" i="11"/>
  <c r="G59" i="12" s="1"/>
  <c r="H97" i="11"/>
  <c r="G97" i="12" s="1"/>
  <c r="C97" i="11"/>
  <c r="B97" i="12" s="1"/>
  <c r="D107" i="11"/>
  <c r="C107" i="12" s="1"/>
  <c r="E115" i="11"/>
  <c r="D115" i="12" s="1"/>
  <c r="C117" i="11"/>
  <c r="B117" i="12" s="1"/>
  <c r="D119" i="11"/>
  <c r="C119" i="12" s="1"/>
  <c r="C127" i="11"/>
  <c r="B127" i="12" s="1"/>
  <c r="D9" i="11"/>
  <c r="C9" i="12" s="1"/>
  <c r="E12" i="11"/>
  <c r="D12" i="12" s="1"/>
  <c r="F13" i="11"/>
  <c r="E13" i="12" s="1"/>
  <c r="D25" i="11"/>
  <c r="C25" i="12" s="1"/>
  <c r="E28" i="11"/>
  <c r="D28" i="12" s="1"/>
  <c r="F32" i="11"/>
  <c r="E32" i="12" s="1"/>
  <c r="E33" i="11"/>
  <c r="D33" i="12" s="1"/>
  <c r="C35" i="11"/>
  <c r="B35" i="12" s="1"/>
  <c r="F36" i="11"/>
  <c r="E36" i="12" s="1"/>
  <c r="E37" i="11"/>
  <c r="D37" i="12" s="1"/>
  <c r="E47" i="11"/>
  <c r="D47" i="12" s="1"/>
  <c r="C49" i="11"/>
  <c r="B49" i="12" s="1"/>
  <c r="G50" i="11"/>
  <c r="F50" i="12" s="1"/>
  <c r="E51" i="11"/>
  <c r="D51" i="12" s="1"/>
  <c r="C53" i="11"/>
  <c r="B53" i="12" s="1"/>
  <c r="C55" i="11"/>
  <c r="B55" i="12" s="1"/>
  <c r="E57" i="11"/>
  <c r="D57" i="12" s="1"/>
  <c r="E64" i="11"/>
  <c r="D64" i="12" s="1"/>
  <c r="D65" i="11"/>
  <c r="C65" i="12" s="1"/>
  <c r="D67" i="11"/>
  <c r="C67" i="12" s="1"/>
  <c r="C71" i="11"/>
  <c r="B71" i="12" s="1"/>
  <c r="H71" i="11"/>
  <c r="G71" i="12" s="1"/>
  <c r="F72" i="11"/>
  <c r="E72" i="12" s="1"/>
  <c r="E73" i="11"/>
  <c r="D73" i="12" s="1"/>
  <c r="E76" i="11"/>
  <c r="D76" i="12" s="1"/>
  <c r="D77" i="11"/>
  <c r="C77" i="12" s="1"/>
  <c r="E79" i="11"/>
  <c r="D79" i="12" s="1"/>
  <c r="C81" i="11"/>
  <c r="H81" i="11"/>
  <c r="D83" i="11"/>
  <c r="C18" i="10" s="1"/>
  <c r="C85" i="11"/>
  <c r="B85" i="12" s="1"/>
  <c r="H85" i="11"/>
  <c r="G85" i="12" s="1"/>
  <c r="F86" i="11"/>
  <c r="E86" i="12" s="1"/>
  <c r="E87" i="11"/>
  <c r="D87" i="12" s="1"/>
  <c r="E89" i="11"/>
  <c r="D89" i="12" s="1"/>
  <c r="D91" i="11"/>
  <c r="C93" i="11"/>
  <c r="B93" i="12" s="1"/>
  <c r="H93" i="11"/>
  <c r="G93" i="12" s="1"/>
  <c r="D97" i="11"/>
  <c r="C97" i="12" s="1"/>
  <c r="H101" i="11"/>
  <c r="G101" i="12" s="1"/>
  <c r="C101" i="11"/>
  <c r="B101" i="12" s="1"/>
  <c r="E106" i="11"/>
  <c r="D106" i="12" s="1"/>
  <c r="G107" i="11"/>
  <c r="F107" i="12" s="1"/>
  <c r="C109" i="11"/>
  <c r="B109" i="12" s="1"/>
  <c r="E111" i="11"/>
  <c r="D111" i="12" s="1"/>
  <c r="G113" i="11"/>
  <c r="F113" i="12" s="1"/>
  <c r="E117" i="11"/>
  <c r="D117" i="12" s="1"/>
  <c r="E119" i="11"/>
  <c r="D119" i="12" s="1"/>
  <c r="C121" i="11"/>
  <c r="B121" i="12" s="1"/>
  <c r="E123" i="11"/>
  <c r="D123" i="12" s="1"/>
  <c r="H125" i="11"/>
  <c r="D127" i="11"/>
  <c r="C127" i="12" s="1"/>
  <c r="H137" i="11"/>
  <c r="G137" i="12" s="1"/>
  <c r="C139" i="11"/>
  <c r="B139" i="12" s="1"/>
  <c r="H143" i="11"/>
  <c r="G143" i="12" s="1"/>
  <c r="H145" i="11"/>
  <c r="G145" i="12" s="1"/>
  <c r="C145" i="11"/>
  <c r="B145" i="12" s="1"/>
  <c r="C149" i="11"/>
  <c r="B149" i="12" s="1"/>
  <c r="E151" i="11"/>
  <c r="D151" i="12" s="1"/>
  <c r="H197" i="11"/>
  <c r="G197" i="12" s="1"/>
  <c r="D197" i="11"/>
  <c r="C197" i="12" s="1"/>
  <c r="G33" i="11"/>
  <c r="F33" i="12" s="1"/>
  <c r="G37" i="11"/>
  <c r="F37" i="12" s="1"/>
  <c r="H107" i="11"/>
  <c r="G107" i="12" s="1"/>
  <c r="H113" i="11"/>
  <c r="G113" i="12" s="1"/>
  <c r="H115" i="11"/>
  <c r="G115" i="12" s="1"/>
  <c r="C115" i="11"/>
  <c r="B115" i="12" s="1"/>
  <c r="G123" i="11"/>
  <c r="F123" i="12" s="1"/>
  <c r="F126" i="11"/>
  <c r="E126" i="12" s="1"/>
  <c r="E126" i="11"/>
  <c r="D126" i="12" s="1"/>
  <c r="G127" i="11"/>
  <c r="F127" i="12" s="1"/>
  <c r="H133" i="11"/>
  <c r="G133" i="12" s="1"/>
  <c r="C133" i="11"/>
  <c r="B133" i="12" s="1"/>
  <c r="G151" i="11"/>
  <c r="F151" i="12" s="1"/>
  <c r="F164" i="11"/>
  <c r="E164" i="12" s="1"/>
  <c r="C164" i="11"/>
  <c r="B164" i="12" s="1"/>
  <c r="F168" i="11"/>
  <c r="E168" i="12" s="1"/>
  <c r="C168" i="11"/>
  <c r="B168" i="12" s="1"/>
  <c r="F172" i="11"/>
  <c r="E172" i="12" s="1"/>
  <c r="C172" i="11"/>
  <c r="B172" i="12" s="1"/>
  <c r="F176" i="11"/>
  <c r="E176" i="12" s="1"/>
  <c r="C176" i="11"/>
  <c r="B176" i="12" s="1"/>
  <c r="F180" i="11"/>
  <c r="E180" i="12" s="1"/>
  <c r="C180" i="11"/>
  <c r="B180" i="12" s="1"/>
  <c r="F184" i="11"/>
  <c r="E184" i="12" s="1"/>
  <c r="C184" i="11"/>
  <c r="B184" i="12" s="1"/>
  <c r="F190" i="11"/>
  <c r="E190" i="12" s="1"/>
  <c r="C190" i="11"/>
  <c r="B190" i="12" s="1"/>
  <c r="G47" i="11"/>
  <c r="F47" i="12" s="1"/>
  <c r="G51" i="11"/>
  <c r="F51" i="12" s="1"/>
  <c r="G73" i="11"/>
  <c r="F73" i="12" s="1"/>
  <c r="G87" i="11"/>
  <c r="F87" i="12" s="1"/>
  <c r="G89" i="11"/>
  <c r="F89" i="12" s="1"/>
  <c r="G65" i="11"/>
  <c r="F65" i="12" s="1"/>
  <c r="G67" i="11"/>
  <c r="F67" i="12" s="1"/>
  <c r="C72" i="11"/>
  <c r="B72" i="12" s="1"/>
  <c r="C73" i="11"/>
  <c r="B73" i="12" s="1"/>
  <c r="H73" i="11"/>
  <c r="G73" i="12" s="1"/>
  <c r="G83" i="11"/>
  <c r="H151" i="11"/>
  <c r="G151" i="12" s="1"/>
  <c r="H155" i="11"/>
  <c r="G155" i="12" s="1"/>
  <c r="C155" i="11"/>
  <c r="B155" i="12" s="1"/>
  <c r="E155" i="11"/>
  <c r="D155" i="12" s="1"/>
  <c r="E159" i="11"/>
  <c r="D159" i="12" s="1"/>
  <c r="H159" i="11"/>
  <c r="G159" i="12" s="1"/>
  <c r="C159" i="11"/>
  <c r="B159" i="12" s="1"/>
  <c r="H163" i="11"/>
  <c r="G163" i="12" s="1"/>
  <c r="C163" i="11"/>
  <c r="B163" i="12" s="1"/>
  <c r="E163" i="11"/>
  <c r="D163" i="12" s="1"/>
  <c r="H165" i="11"/>
  <c r="G165" i="12" s="1"/>
  <c r="C165" i="11"/>
  <c r="B165" i="12" s="1"/>
  <c r="E165" i="11"/>
  <c r="D165" i="12" s="1"/>
  <c r="H167" i="11"/>
  <c r="G167" i="12" s="1"/>
  <c r="C167" i="11"/>
  <c r="B167" i="12" s="1"/>
  <c r="E167" i="11"/>
  <c r="D167" i="12" s="1"/>
  <c r="H169" i="11"/>
  <c r="G169" i="12" s="1"/>
  <c r="C169" i="11"/>
  <c r="B169" i="12" s="1"/>
  <c r="E169" i="11"/>
  <c r="D169" i="12" s="1"/>
  <c r="H171" i="11"/>
  <c r="G171" i="12" s="1"/>
  <c r="C171" i="11"/>
  <c r="B171" i="12" s="1"/>
  <c r="E171" i="11"/>
  <c r="D171" i="12" s="1"/>
  <c r="H173" i="11"/>
  <c r="G173" i="12" s="1"/>
  <c r="C173" i="11"/>
  <c r="B173" i="12" s="1"/>
  <c r="E173" i="11"/>
  <c r="D173" i="12" s="1"/>
  <c r="H175" i="11"/>
  <c r="G175" i="12" s="1"/>
  <c r="C175" i="11"/>
  <c r="B175" i="12" s="1"/>
  <c r="E175" i="11"/>
  <c r="D175" i="12" s="1"/>
  <c r="H177" i="11"/>
  <c r="G177" i="12" s="1"/>
  <c r="C177" i="11"/>
  <c r="B177" i="12" s="1"/>
  <c r="E177" i="11"/>
  <c r="D177" i="12" s="1"/>
  <c r="H179" i="11"/>
  <c r="G179" i="12" s="1"/>
  <c r="C179" i="11"/>
  <c r="B179" i="12" s="1"/>
  <c r="E179" i="11"/>
  <c r="D179" i="12" s="1"/>
  <c r="H181" i="11"/>
  <c r="G181" i="12" s="1"/>
  <c r="C181" i="11"/>
  <c r="B181" i="12" s="1"/>
  <c r="E181" i="11"/>
  <c r="D181" i="12" s="1"/>
  <c r="H183" i="11"/>
  <c r="G183" i="12" s="1"/>
  <c r="C183" i="11"/>
  <c r="B183" i="12" s="1"/>
  <c r="E183" i="11"/>
  <c r="D183" i="12" s="1"/>
  <c r="H185" i="11"/>
  <c r="G185" i="12" s="1"/>
  <c r="C185" i="11"/>
  <c r="B185" i="12" s="1"/>
  <c r="E185" i="11"/>
  <c r="D185" i="12" s="1"/>
  <c r="G79" i="11"/>
  <c r="F79" i="12" s="1"/>
  <c r="C33" i="11"/>
  <c r="B33" i="12" s="1"/>
  <c r="C47" i="11"/>
  <c r="B47" i="12" s="1"/>
  <c r="C57" i="11"/>
  <c r="B57" i="12" s="1"/>
  <c r="C86" i="11"/>
  <c r="B25" i="10" s="1"/>
  <c r="H87" i="11"/>
  <c r="G87" i="12" s="1"/>
  <c r="C89" i="11"/>
  <c r="B89" i="12" s="1"/>
  <c r="G91" i="11"/>
  <c r="F91" i="12" s="1"/>
  <c r="C107" i="11"/>
  <c r="B107" i="12" s="1"/>
  <c r="H117" i="11"/>
  <c r="G117" i="12" s="1"/>
  <c r="H119" i="11"/>
  <c r="G119" i="12" s="1"/>
  <c r="C119" i="11"/>
  <c r="B119" i="12" s="1"/>
  <c r="H123" i="11"/>
  <c r="G123" i="12" s="1"/>
  <c r="C65" i="11"/>
  <c r="B65" i="12" s="1"/>
  <c r="C67" i="11"/>
  <c r="B67" i="12" s="1"/>
  <c r="C77" i="11"/>
  <c r="B77" i="12" s="1"/>
  <c r="C83" i="11"/>
  <c r="B15" i="10" s="1"/>
  <c r="C91" i="11"/>
  <c r="H109" i="11"/>
  <c r="G109" i="12" s="1"/>
  <c r="C111" i="11"/>
  <c r="B111" i="12" s="1"/>
  <c r="E113" i="11"/>
  <c r="D113" i="12" s="1"/>
  <c r="H121" i="11"/>
  <c r="G121" i="12" s="1"/>
  <c r="C123" i="11"/>
  <c r="B123" i="12" s="1"/>
  <c r="E133" i="11"/>
  <c r="D133" i="12" s="1"/>
  <c r="H135" i="11"/>
  <c r="G135" i="12" s="1"/>
  <c r="C135" i="11"/>
  <c r="B135" i="12" s="1"/>
  <c r="H139" i="11"/>
  <c r="G139" i="12" s="1"/>
  <c r="F144" i="11"/>
  <c r="E144" i="12" s="1"/>
  <c r="H149" i="11"/>
  <c r="G149" i="12" s="1"/>
  <c r="C151" i="11"/>
  <c r="B151" i="12" s="1"/>
  <c r="D155" i="11"/>
  <c r="C155" i="12" s="1"/>
  <c r="D159" i="11"/>
  <c r="C159" i="12" s="1"/>
  <c r="D163" i="11"/>
  <c r="C163" i="12" s="1"/>
  <c r="D165" i="11"/>
  <c r="C165" i="12" s="1"/>
  <c r="D167" i="11"/>
  <c r="C167" i="12" s="1"/>
  <c r="D169" i="11"/>
  <c r="C169" i="12" s="1"/>
  <c r="D171" i="11"/>
  <c r="C171" i="12" s="1"/>
  <c r="D173" i="11"/>
  <c r="C173" i="12" s="1"/>
  <c r="D175" i="11"/>
  <c r="C175" i="12" s="1"/>
  <c r="D177" i="11"/>
  <c r="C177" i="12" s="1"/>
  <c r="D179" i="11"/>
  <c r="C179" i="12" s="1"/>
  <c r="D181" i="11"/>
  <c r="C181" i="12" s="1"/>
  <c r="D183" i="11"/>
  <c r="C183" i="12" s="1"/>
  <c r="D185" i="11"/>
  <c r="C185" i="12" s="1"/>
  <c r="D157" i="11"/>
  <c r="C157" i="12" s="1"/>
  <c r="H207" i="11"/>
  <c r="G207" i="12" s="1"/>
  <c r="D209" i="11"/>
  <c r="C209" i="12" s="1"/>
  <c r="E209" i="11"/>
  <c r="D209" i="12" s="1"/>
  <c r="E19" i="11"/>
  <c r="D19" i="12" s="1"/>
  <c r="G19" i="11"/>
  <c r="F19" i="12" s="1"/>
  <c r="G22" i="11"/>
  <c r="F22" i="12" s="1"/>
  <c r="C22" i="11"/>
  <c r="B22" i="12" s="1"/>
  <c r="H22" i="11"/>
  <c r="G22" i="12" s="1"/>
  <c r="F2" i="11"/>
  <c r="D3" i="11"/>
  <c r="F4" i="11"/>
  <c r="D5" i="11"/>
  <c r="H5" i="11"/>
  <c r="F6" i="11"/>
  <c r="D7" i="11"/>
  <c r="C7" i="12" s="1"/>
  <c r="H7" i="11"/>
  <c r="G7" i="12" s="1"/>
  <c r="G10" i="11"/>
  <c r="F10" i="12" s="1"/>
  <c r="C10" i="11"/>
  <c r="B10" i="12" s="1"/>
  <c r="H10" i="11"/>
  <c r="G10" i="12" s="1"/>
  <c r="D11" i="11"/>
  <c r="C11" i="12" s="1"/>
  <c r="E22" i="11"/>
  <c r="D22" i="12" s="1"/>
  <c r="E23" i="11"/>
  <c r="D23" i="12" s="1"/>
  <c r="G23" i="11"/>
  <c r="F23" i="12" s="1"/>
  <c r="G26" i="11"/>
  <c r="F26" i="12" s="1"/>
  <c r="C26" i="11"/>
  <c r="B26" i="12" s="1"/>
  <c r="H26" i="11"/>
  <c r="G26" i="12" s="1"/>
  <c r="D27" i="11"/>
  <c r="C27" i="12" s="1"/>
  <c r="C54" i="11"/>
  <c r="B54" i="12" s="1"/>
  <c r="G58" i="11"/>
  <c r="F58" i="12" s="1"/>
  <c r="C62" i="11"/>
  <c r="B62" i="12" s="1"/>
  <c r="F7" i="11"/>
  <c r="E7" i="12" s="1"/>
  <c r="E11" i="11"/>
  <c r="D11" i="12" s="1"/>
  <c r="G11" i="11"/>
  <c r="F11" i="12" s="1"/>
  <c r="E27" i="11"/>
  <c r="D27" i="12" s="1"/>
  <c r="G27" i="11"/>
  <c r="F27" i="12" s="1"/>
  <c r="G30" i="11"/>
  <c r="F30" i="12" s="1"/>
  <c r="C30" i="11"/>
  <c r="B30" i="12" s="1"/>
  <c r="H30" i="11"/>
  <c r="G30" i="12" s="1"/>
  <c r="H3" i="11"/>
  <c r="F8" i="11"/>
  <c r="E8" i="12" s="1"/>
  <c r="E14" i="11"/>
  <c r="D14" i="12" s="1"/>
  <c r="E15" i="11"/>
  <c r="D15" i="12" s="1"/>
  <c r="G15" i="11"/>
  <c r="F15" i="12" s="1"/>
  <c r="G18" i="11"/>
  <c r="F18" i="12" s="1"/>
  <c r="C18" i="11"/>
  <c r="B18" i="12" s="1"/>
  <c r="H18" i="11"/>
  <c r="G18" i="12" s="1"/>
  <c r="D19" i="11"/>
  <c r="C19" i="12" s="1"/>
  <c r="E30" i="11"/>
  <c r="D30" i="12" s="1"/>
  <c r="F31" i="11"/>
  <c r="E31" i="12" s="1"/>
  <c r="E31" i="11"/>
  <c r="D31" i="12" s="1"/>
  <c r="H31" i="11"/>
  <c r="G31" i="12" s="1"/>
  <c r="C2" i="11"/>
  <c r="G2" i="11"/>
  <c r="E3" i="11"/>
  <c r="C4" i="11"/>
  <c r="G4" i="11"/>
  <c r="E5" i="11"/>
  <c r="C6" i="11"/>
  <c r="G6" i="11"/>
  <c r="F6" i="12" s="1"/>
  <c r="E7" i="11"/>
  <c r="D7" i="12" s="1"/>
  <c r="C8" i="11"/>
  <c r="B8" i="12" s="1"/>
  <c r="G8" i="11"/>
  <c r="F8" i="12" s="1"/>
  <c r="E9" i="11"/>
  <c r="D9" i="12" s="1"/>
  <c r="G9" i="11"/>
  <c r="F9" i="12" s="1"/>
  <c r="D10" i="11"/>
  <c r="C10" i="12" s="1"/>
  <c r="F11" i="11"/>
  <c r="E11" i="12" s="1"/>
  <c r="G12" i="11"/>
  <c r="F12" i="12" s="1"/>
  <c r="C12" i="11"/>
  <c r="B12" i="12" s="1"/>
  <c r="H12" i="11"/>
  <c r="G12" i="12" s="1"/>
  <c r="D13" i="11"/>
  <c r="C13" i="12" s="1"/>
  <c r="F14" i="11"/>
  <c r="E14" i="12" s="1"/>
  <c r="C15" i="11"/>
  <c r="B15" i="12" s="1"/>
  <c r="H15" i="11"/>
  <c r="G15" i="12" s="1"/>
  <c r="E16" i="11"/>
  <c r="D16" i="12" s="1"/>
  <c r="E17" i="11"/>
  <c r="D17" i="12" s="1"/>
  <c r="G17" i="11"/>
  <c r="F17" i="12" s="1"/>
  <c r="D18" i="11"/>
  <c r="C18" i="12" s="1"/>
  <c r="F19" i="11"/>
  <c r="E19" i="12" s="1"/>
  <c r="G20" i="11"/>
  <c r="F20" i="12" s="1"/>
  <c r="C20" i="11"/>
  <c r="B20" i="12" s="1"/>
  <c r="H20" i="11"/>
  <c r="G20" i="12" s="1"/>
  <c r="D21" i="11"/>
  <c r="F22" i="11"/>
  <c r="E22" i="12" s="1"/>
  <c r="C23" i="11"/>
  <c r="B23" i="12" s="1"/>
  <c r="H23" i="11"/>
  <c r="G23" i="12" s="1"/>
  <c r="E24" i="11"/>
  <c r="D24" i="12" s="1"/>
  <c r="E25" i="11"/>
  <c r="D25" i="12" s="1"/>
  <c r="G25" i="11"/>
  <c r="F25" i="12" s="1"/>
  <c r="D26" i="11"/>
  <c r="C26" i="12" s="1"/>
  <c r="F27" i="11"/>
  <c r="E27" i="12" s="1"/>
  <c r="G28" i="11"/>
  <c r="F28" i="12" s="1"/>
  <c r="C28" i="11"/>
  <c r="B28" i="12" s="1"/>
  <c r="H28" i="11"/>
  <c r="G28" i="12" s="1"/>
  <c r="D29" i="11"/>
  <c r="C29" i="12" s="1"/>
  <c r="F30" i="11"/>
  <c r="E30" i="12" s="1"/>
  <c r="C31" i="11"/>
  <c r="B31" i="12" s="1"/>
  <c r="H34" i="11"/>
  <c r="G34" i="12" s="1"/>
  <c r="D34" i="11"/>
  <c r="C22" i="10" s="1"/>
  <c r="E34" i="11"/>
  <c r="D34" i="12" s="1"/>
  <c r="F38" i="11"/>
  <c r="E38" i="12" s="1"/>
  <c r="H42" i="11"/>
  <c r="G42" i="12" s="1"/>
  <c r="D42" i="11"/>
  <c r="C42" i="12" s="1"/>
  <c r="E42" i="11"/>
  <c r="D42" i="12" s="1"/>
  <c r="F46" i="11"/>
  <c r="E46" i="12" s="1"/>
  <c r="H50" i="11"/>
  <c r="G50" i="12" s="1"/>
  <c r="D50" i="11"/>
  <c r="E50" i="11"/>
  <c r="D50" i="12" s="1"/>
  <c r="F54" i="11"/>
  <c r="E54" i="12" s="1"/>
  <c r="H58" i="11"/>
  <c r="G58" i="12" s="1"/>
  <c r="D58" i="11"/>
  <c r="C58" i="12" s="1"/>
  <c r="E58" i="11"/>
  <c r="D58" i="12" s="1"/>
  <c r="F62" i="11"/>
  <c r="E62" i="12" s="1"/>
  <c r="H66" i="11"/>
  <c r="G66" i="12" s="1"/>
  <c r="D66" i="11"/>
  <c r="F66" i="11"/>
  <c r="E66" i="12" s="1"/>
  <c r="E66" i="11"/>
  <c r="D66" i="12" s="1"/>
  <c r="C66" i="11"/>
  <c r="F3" i="11"/>
  <c r="F5" i="11"/>
  <c r="G14" i="11"/>
  <c r="F14" i="12" s="1"/>
  <c r="C14" i="11"/>
  <c r="B14" i="12" s="1"/>
  <c r="H14" i="11"/>
  <c r="G14" i="12" s="1"/>
  <c r="H70" i="11"/>
  <c r="G70" i="12" s="1"/>
  <c r="D70" i="11"/>
  <c r="C70" i="12" s="1"/>
  <c r="F70" i="11"/>
  <c r="E70" i="12" s="1"/>
  <c r="E70" i="11"/>
  <c r="D70" i="12" s="1"/>
  <c r="C70" i="11"/>
  <c r="B70" i="12" s="1"/>
  <c r="E2" i="11"/>
  <c r="C3" i="11"/>
  <c r="G3" i="11"/>
  <c r="E4" i="11"/>
  <c r="C5" i="11"/>
  <c r="G5" i="11"/>
  <c r="E6" i="11"/>
  <c r="C7" i="11"/>
  <c r="B7" i="12" s="1"/>
  <c r="G7" i="11"/>
  <c r="F7" i="12" s="1"/>
  <c r="E8" i="11"/>
  <c r="D8" i="12" s="1"/>
  <c r="F10" i="11"/>
  <c r="E10" i="12" s="1"/>
  <c r="C11" i="11"/>
  <c r="B11" i="12" s="1"/>
  <c r="H11" i="11"/>
  <c r="G11" i="12" s="1"/>
  <c r="E13" i="11"/>
  <c r="D13" i="12" s="1"/>
  <c r="G13" i="11"/>
  <c r="F13" i="12" s="1"/>
  <c r="D14" i="11"/>
  <c r="C14" i="12" s="1"/>
  <c r="F15" i="11"/>
  <c r="E15" i="12" s="1"/>
  <c r="G16" i="11"/>
  <c r="F16" i="12" s="1"/>
  <c r="C16" i="11"/>
  <c r="B16" i="12" s="1"/>
  <c r="H16" i="11"/>
  <c r="G16" i="12" s="1"/>
  <c r="F18" i="11"/>
  <c r="E18" i="12" s="1"/>
  <c r="C19" i="11"/>
  <c r="B19" i="12" s="1"/>
  <c r="H19" i="11"/>
  <c r="G19" i="12" s="1"/>
  <c r="E21" i="11"/>
  <c r="G21" i="11"/>
  <c r="D22" i="11"/>
  <c r="C22" i="12" s="1"/>
  <c r="F23" i="11"/>
  <c r="E23" i="12" s="1"/>
  <c r="G24" i="11"/>
  <c r="F24" i="12" s="1"/>
  <c r="C24" i="11"/>
  <c r="B24" i="12" s="1"/>
  <c r="H24" i="11"/>
  <c r="G24" i="12" s="1"/>
  <c r="F26" i="11"/>
  <c r="E26" i="12" s="1"/>
  <c r="C27" i="11"/>
  <c r="B27" i="12" s="1"/>
  <c r="H27" i="11"/>
  <c r="G27" i="12" s="1"/>
  <c r="E29" i="11"/>
  <c r="D29" i="12" s="1"/>
  <c r="G29" i="11"/>
  <c r="F29" i="12" s="1"/>
  <c r="D30" i="11"/>
  <c r="C30" i="12" s="1"/>
  <c r="G31" i="11"/>
  <c r="F31" i="12" s="1"/>
  <c r="H38" i="11"/>
  <c r="G38" i="12" s="1"/>
  <c r="D38" i="11"/>
  <c r="C38" i="12" s="1"/>
  <c r="E38" i="11"/>
  <c r="D38" i="12" s="1"/>
  <c r="H46" i="11"/>
  <c r="G46" i="12" s="1"/>
  <c r="D46" i="11"/>
  <c r="C46" i="12" s="1"/>
  <c r="E46" i="11"/>
  <c r="D46" i="12" s="1"/>
  <c r="H54" i="11"/>
  <c r="G54" i="12" s="1"/>
  <c r="D54" i="11"/>
  <c r="C54" i="12" s="1"/>
  <c r="E54" i="11"/>
  <c r="D54" i="12" s="1"/>
  <c r="H62" i="11"/>
  <c r="G62" i="12" s="1"/>
  <c r="D62" i="11"/>
  <c r="C62" i="12" s="1"/>
  <c r="E62" i="11"/>
  <c r="D62" i="12" s="1"/>
  <c r="G70" i="11"/>
  <c r="F70" i="12" s="1"/>
  <c r="C74" i="11"/>
  <c r="B74" i="12" s="1"/>
  <c r="C78" i="11"/>
  <c r="B78" i="12" s="1"/>
  <c r="C82" i="11"/>
  <c r="B82" i="12" s="1"/>
  <c r="C96" i="11"/>
  <c r="B96" i="12" s="1"/>
  <c r="H100" i="11"/>
  <c r="G100" i="12" s="1"/>
  <c r="D100" i="11"/>
  <c r="C100" i="12" s="1"/>
  <c r="F100" i="11"/>
  <c r="E100" i="12" s="1"/>
  <c r="E100" i="11"/>
  <c r="D100" i="12" s="1"/>
  <c r="H104" i="11"/>
  <c r="G104" i="12" s="1"/>
  <c r="D104" i="11"/>
  <c r="C104" i="12" s="1"/>
  <c r="F104" i="11"/>
  <c r="E104" i="12" s="1"/>
  <c r="E104" i="11"/>
  <c r="D104" i="12" s="1"/>
  <c r="C104" i="11"/>
  <c r="B104" i="12" s="1"/>
  <c r="H32" i="11"/>
  <c r="G32" i="12" s="1"/>
  <c r="D32" i="11"/>
  <c r="C32" i="12" s="1"/>
  <c r="G32" i="11"/>
  <c r="F32" i="12" s="1"/>
  <c r="H36" i="11"/>
  <c r="G36" i="12" s="1"/>
  <c r="D36" i="11"/>
  <c r="C36" i="12" s="1"/>
  <c r="G36" i="11"/>
  <c r="F36" i="12" s="1"/>
  <c r="H40" i="11"/>
  <c r="G40" i="12" s="1"/>
  <c r="D40" i="11"/>
  <c r="C40" i="12" s="1"/>
  <c r="G40" i="11"/>
  <c r="F40" i="12" s="1"/>
  <c r="H44" i="11"/>
  <c r="D44" i="11"/>
  <c r="G44" i="11"/>
  <c r="H48" i="11"/>
  <c r="G48" i="12" s="1"/>
  <c r="D48" i="11"/>
  <c r="C48" i="12" s="1"/>
  <c r="G48" i="11"/>
  <c r="F48" i="12" s="1"/>
  <c r="H52" i="11"/>
  <c r="G52" i="12" s="1"/>
  <c r="D52" i="11"/>
  <c r="C52" i="12" s="1"/>
  <c r="G52" i="11"/>
  <c r="F52" i="12" s="1"/>
  <c r="H56" i="11"/>
  <c r="G56" i="12" s="1"/>
  <c r="D56" i="11"/>
  <c r="C56" i="12" s="1"/>
  <c r="G56" i="11"/>
  <c r="F56" i="12" s="1"/>
  <c r="H60" i="11"/>
  <c r="G60" i="12" s="1"/>
  <c r="D60" i="11"/>
  <c r="C60" i="12" s="1"/>
  <c r="G60" i="11"/>
  <c r="F60" i="12" s="1"/>
  <c r="H64" i="11"/>
  <c r="G64" i="12" s="1"/>
  <c r="D64" i="11"/>
  <c r="C64" i="12" s="1"/>
  <c r="G64" i="11"/>
  <c r="F64" i="12" s="1"/>
  <c r="H68" i="11"/>
  <c r="G68" i="12" s="1"/>
  <c r="D68" i="11"/>
  <c r="C68" i="12" s="1"/>
  <c r="G68" i="11"/>
  <c r="F68" i="12" s="1"/>
  <c r="H72" i="11"/>
  <c r="G72" i="12" s="1"/>
  <c r="D72" i="11"/>
  <c r="C72" i="12" s="1"/>
  <c r="G72" i="11"/>
  <c r="F72" i="12" s="1"/>
  <c r="E74" i="11"/>
  <c r="D74" i="12" s="1"/>
  <c r="H76" i="11"/>
  <c r="G76" i="12" s="1"/>
  <c r="D76" i="11"/>
  <c r="C76" i="12" s="1"/>
  <c r="G76" i="11"/>
  <c r="F76" i="12" s="1"/>
  <c r="E78" i="11"/>
  <c r="D78" i="12" s="1"/>
  <c r="H80" i="11"/>
  <c r="G80" i="12" s="1"/>
  <c r="D80" i="11"/>
  <c r="C80" i="12" s="1"/>
  <c r="G80" i="11"/>
  <c r="F80" i="12" s="1"/>
  <c r="E82" i="11"/>
  <c r="D82" i="12" s="1"/>
  <c r="H84" i="11"/>
  <c r="G84" i="12" s="1"/>
  <c r="D84" i="11"/>
  <c r="C84" i="12" s="1"/>
  <c r="G84" i="11"/>
  <c r="F84" i="12" s="1"/>
  <c r="H88" i="11"/>
  <c r="G88" i="12" s="1"/>
  <c r="D88" i="11"/>
  <c r="C88" i="12" s="1"/>
  <c r="F88" i="11"/>
  <c r="E88" i="12" s="1"/>
  <c r="E88" i="11"/>
  <c r="D88" i="12" s="1"/>
  <c r="G96" i="11"/>
  <c r="F96" i="12" s="1"/>
  <c r="C100" i="11"/>
  <c r="B100" i="12" s="1"/>
  <c r="H108" i="11"/>
  <c r="G108" i="12" s="1"/>
  <c r="D108" i="11"/>
  <c r="C108" i="12" s="1"/>
  <c r="F108" i="11"/>
  <c r="E108" i="12" s="1"/>
  <c r="E108" i="11"/>
  <c r="D108" i="12" s="1"/>
  <c r="C108" i="11"/>
  <c r="B108" i="12" s="1"/>
  <c r="C84" i="11"/>
  <c r="B84" i="12" s="1"/>
  <c r="C88" i="11"/>
  <c r="B88" i="12" s="1"/>
  <c r="H92" i="11"/>
  <c r="G92" i="12" s="1"/>
  <c r="D92" i="11"/>
  <c r="C92" i="12" s="1"/>
  <c r="F92" i="11"/>
  <c r="E92" i="12" s="1"/>
  <c r="E92" i="11"/>
  <c r="D92" i="12" s="1"/>
  <c r="G100" i="11"/>
  <c r="F100" i="12" s="1"/>
  <c r="H112" i="11"/>
  <c r="G112" i="12" s="1"/>
  <c r="D112" i="11"/>
  <c r="C112" i="12" s="1"/>
  <c r="F112" i="11"/>
  <c r="E112" i="12" s="1"/>
  <c r="E112" i="11"/>
  <c r="D112" i="12" s="1"/>
  <c r="C112" i="11"/>
  <c r="B112" i="12" s="1"/>
  <c r="H74" i="11"/>
  <c r="G74" i="12" s="1"/>
  <c r="D74" i="11"/>
  <c r="C74" i="12" s="1"/>
  <c r="G74" i="11"/>
  <c r="F74" i="12" s="1"/>
  <c r="H78" i="11"/>
  <c r="G78" i="12" s="1"/>
  <c r="D78" i="11"/>
  <c r="C78" i="12" s="1"/>
  <c r="G78" i="11"/>
  <c r="F78" i="12" s="1"/>
  <c r="H82" i="11"/>
  <c r="G82" i="12" s="1"/>
  <c r="D82" i="11"/>
  <c r="C82" i="12" s="1"/>
  <c r="G82" i="11"/>
  <c r="F82" i="12" s="1"/>
  <c r="H96" i="11"/>
  <c r="G96" i="12" s="1"/>
  <c r="D96" i="11"/>
  <c r="C96" i="12" s="1"/>
  <c r="F96" i="11"/>
  <c r="E96" i="12" s="1"/>
  <c r="E96" i="11"/>
  <c r="D96" i="12" s="1"/>
  <c r="C116" i="11"/>
  <c r="B116" i="12" s="1"/>
  <c r="C120" i="11"/>
  <c r="B120" i="12" s="1"/>
  <c r="C124" i="11"/>
  <c r="B124" i="12" s="1"/>
  <c r="C128" i="11"/>
  <c r="B128" i="12" s="1"/>
  <c r="C132" i="11"/>
  <c r="B132" i="12" s="1"/>
  <c r="C136" i="11"/>
  <c r="B136" i="12" s="1"/>
  <c r="F140" i="11"/>
  <c r="E140" i="12" s="1"/>
  <c r="F141" i="11"/>
  <c r="E141" i="12" s="1"/>
  <c r="H141" i="11"/>
  <c r="G141" i="12" s="1"/>
  <c r="C141" i="11"/>
  <c r="B141" i="12" s="1"/>
  <c r="G141" i="11"/>
  <c r="F141" i="12" s="1"/>
  <c r="E141" i="11"/>
  <c r="D141" i="12" s="1"/>
  <c r="H142" i="11"/>
  <c r="G142" i="12" s="1"/>
  <c r="D142" i="11"/>
  <c r="C142" i="12" s="1"/>
  <c r="E142" i="11"/>
  <c r="D142" i="12" s="1"/>
  <c r="G142" i="11"/>
  <c r="F142" i="12" s="1"/>
  <c r="F142" i="11"/>
  <c r="E142" i="12" s="1"/>
  <c r="H86" i="11"/>
  <c r="G86" i="12" s="1"/>
  <c r="D86" i="11"/>
  <c r="C25" i="10" s="1"/>
  <c r="G86" i="11"/>
  <c r="F86" i="12" s="1"/>
  <c r="H90" i="11"/>
  <c r="D90" i="11"/>
  <c r="G90" i="11"/>
  <c r="H94" i="11"/>
  <c r="G94" i="12" s="1"/>
  <c r="D94" i="11"/>
  <c r="C94" i="12" s="1"/>
  <c r="G94" i="11"/>
  <c r="F94" i="12" s="1"/>
  <c r="H98" i="11"/>
  <c r="G98" i="12" s="1"/>
  <c r="D98" i="11"/>
  <c r="C98" i="12" s="1"/>
  <c r="G98" i="11"/>
  <c r="F98" i="12" s="1"/>
  <c r="H102" i="11"/>
  <c r="G102" i="12" s="1"/>
  <c r="D102" i="11"/>
  <c r="C102" i="12" s="1"/>
  <c r="G102" i="11"/>
  <c r="F102" i="12" s="1"/>
  <c r="H106" i="11"/>
  <c r="G106" i="12" s="1"/>
  <c r="D106" i="11"/>
  <c r="C106" i="12" s="1"/>
  <c r="G106" i="11"/>
  <c r="F106" i="12" s="1"/>
  <c r="H110" i="11"/>
  <c r="G110" i="12" s="1"/>
  <c r="D110" i="11"/>
  <c r="C110" i="12" s="1"/>
  <c r="G110" i="11"/>
  <c r="F110" i="12" s="1"/>
  <c r="H114" i="11"/>
  <c r="D114" i="11"/>
  <c r="G114" i="11"/>
  <c r="E116" i="11"/>
  <c r="D116" i="12" s="1"/>
  <c r="H118" i="11"/>
  <c r="G118" i="12" s="1"/>
  <c r="D118" i="11"/>
  <c r="C118" i="12" s="1"/>
  <c r="G118" i="11"/>
  <c r="F118" i="12" s="1"/>
  <c r="E120" i="11"/>
  <c r="D120" i="12" s="1"/>
  <c r="H122" i="11"/>
  <c r="G122" i="12" s="1"/>
  <c r="D122" i="11"/>
  <c r="C122" i="12" s="1"/>
  <c r="G122" i="11"/>
  <c r="F122" i="12" s="1"/>
  <c r="E124" i="11"/>
  <c r="D124" i="12" s="1"/>
  <c r="H126" i="11"/>
  <c r="G126" i="12" s="1"/>
  <c r="D126" i="11"/>
  <c r="C126" i="12" s="1"/>
  <c r="G126" i="11"/>
  <c r="F126" i="12" s="1"/>
  <c r="E128" i="11"/>
  <c r="D128" i="12" s="1"/>
  <c r="H130" i="11"/>
  <c r="G130" i="12" s="1"/>
  <c r="D130" i="11"/>
  <c r="C130" i="12" s="1"/>
  <c r="G130" i="11"/>
  <c r="F130" i="12" s="1"/>
  <c r="E132" i="11"/>
  <c r="D132" i="12" s="1"/>
  <c r="H134" i="11"/>
  <c r="G134" i="12" s="1"/>
  <c r="D134" i="11"/>
  <c r="C134" i="12" s="1"/>
  <c r="G134" i="11"/>
  <c r="F134" i="12" s="1"/>
  <c r="E136" i="11"/>
  <c r="D136" i="12" s="1"/>
  <c r="H138" i="11"/>
  <c r="G138" i="12" s="1"/>
  <c r="D138" i="11"/>
  <c r="C138" i="12" s="1"/>
  <c r="G138" i="11"/>
  <c r="F138" i="12" s="1"/>
  <c r="C90" i="11"/>
  <c r="C94" i="11"/>
  <c r="B94" i="12" s="1"/>
  <c r="C98" i="11"/>
  <c r="B98" i="12" s="1"/>
  <c r="C102" i="11"/>
  <c r="B102" i="12" s="1"/>
  <c r="C106" i="11"/>
  <c r="B106" i="12" s="1"/>
  <c r="C110" i="11"/>
  <c r="B110" i="12" s="1"/>
  <c r="C114" i="11"/>
  <c r="C118" i="11"/>
  <c r="B118" i="12" s="1"/>
  <c r="C122" i="11"/>
  <c r="B122" i="12" s="1"/>
  <c r="C126" i="11"/>
  <c r="B126" i="12" s="1"/>
  <c r="C130" i="11"/>
  <c r="B130" i="12" s="1"/>
  <c r="C134" i="11"/>
  <c r="B134" i="12" s="1"/>
  <c r="C138" i="11"/>
  <c r="B138" i="12" s="1"/>
  <c r="H116" i="11"/>
  <c r="G116" i="12" s="1"/>
  <c r="D116" i="11"/>
  <c r="C116" i="12" s="1"/>
  <c r="G116" i="11"/>
  <c r="F116" i="12" s="1"/>
  <c r="H120" i="11"/>
  <c r="G120" i="12" s="1"/>
  <c r="D120" i="11"/>
  <c r="C120" i="12" s="1"/>
  <c r="G120" i="11"/>
  <c r="F120" i="12" s="1"/>
  <c r="H124" i="11"/>
  <c r="G124" i="12" s="1"/>
  <c r="D124" i="11"/>
  <c r="C124" i="12" s="1"/>
  <c r="G124" i="11"/>
  <c r="F124" i="12" s="1"/>
  <c r="H128" i="11"/>
  <c r="G128" i="12" s="1"/>
  <c r="D128" i="11"/>
  <c r="C128" i="12" s="1"/>
  <c r="G128" i="11"/>
  <c r="F128" i="12" s="1"/>
  <c r="H132" i="11"/>
  <c r="G132" i="12" s="1"/>
  <c r="D132" i="11"/>
  <c r="C132" i="12" s="1"/>
  <c r="G132" i="11"/>
  <c r="F132" i="12" s="1"/>
  <c r="H136" i="11"/>
  <c r="G136" i="12" s="1"/>
  <c r="D136" i="11"/>
  <c r="C136" i="12" s="1"/>
  <c r="G136" i="11"/>
  <c r="F136" i="12" s="1"/>
  <c r="E140" i="11"/>
  <c r="D140" i="12" s="1"/>
  <c r="D140" i="11"/>
  <c r="C140" i="12" s="1"/>
  <c r="H140" i="11"/>
  <c r="G140" i="12" s="1"/>
  <c r="C140" i="11"/>
  <c r="B140" i="12" s="1"/>
  <c r="H146" i="11"/>
  <c r="G146" i="12" s="1"/>
  <c r="D146" i="11"/>
  <c r="C146" i="12" s="1"/>
  <c r="E146" i="11"/>
  <c r="D146" i="12" s="1"/>
  <c r="F150" i="11"/>
  <c r="F33" i="11"/>
  <c r="E33" i="12" s="1"/>
  <c r="F35" i="11"/>
  <c r="E35" i="12" s="1"/>
  <c r="F37" i="11"/>
  <c r="E37" i="12" s="1"/>
  <c r="F39" i="11"/>
  <c r="E39" i="12" s="1"/>
  <c r="F41" i="11"/>
  <c r="E41" i="12" s="1"/>
  <c r="F43" i="11"/>
  <c r="E43" i="12" s="1"/>
  <c r="F45" i="11"/>
  <c r="F47" i="11"/>
  <c r="E47" i="12" s="1"/>
  <c r="F49" i="11"/>
  <c r="E49" i="12" s="1"/>
  <c r="F51" i="11"/>
  <c r="E51" i="12" s="1"/>
  <c r="F53" i="11"/>
  <c r="E53" i="12" s="1"/>
  <c r="F55" i="11"/>
  <c r="E55" i="12" s="1"/>
  <c r="F57" i="11"/>
  <c r="E57" i="12" s="1"/>
  <c r="F59" i="11"/>
  <c r="E59" i="12" s="1"/>
  <c r="F61" i="11"/>
  <c r="E61" i="12" s="1"/>
  <c r="F63" i="11"/>
  <c r="E63" i="12" s="1"/>
  <c r="F65" i="11"/>
  <c r="E65" i="12" s="1"/>
  <c r="F67" i="11"/>
  <c r="E67" i="12" s="1"/>
  <c r="F69" i="11"/>
  <c r="F71" i="11"/>
  <c r="E71" i="12" s="1"/>
  <c r="F73" i="11"/>
  <c r="E73" i="12" s="1"/>
  <c r="F75" i="11"/>
  <c r="E75" i="12" s="1"/>
  <c r="F77" i="11"/>
  <c r="E77" i="12" s="1"/>
  <c r="F79" i="11"/>
  <c r="E79" i="12" s="1"/>
  <c r="F81" i="11"/>
  <c r="F83" i="11"/>
  <c r="F85" i="11"/>
  <c r="E85" i="12" s="1"/>
  <c r="F87" i="11"/>
  <c r="E87" i="12" s="1"/>
  <c r="F89" i="11"/>
  <c r="E89" i="12" s="1"/>
  <c r="F91" i="11"/>
  <c r="E91" i="12" s="1"/>
  <c r="F93" i="11"/>
  <c r="E93" i="12" s="1"/>
  <c r="F95" i="11"/>
  <c r="E95" i="12" s="1"/>
  <c r="F97" i="11"/>
  <c r="E97" i="12" s="1"/>
  <c r="F99" i="11"/>
  <c r="F101" i="11"/>
  <c r="E101" i="12" s="1"/>
  <c r="F103" i="11"/>
  <c r="E103" i="12" s="1"/>
  <c r="F105" i="11"/>
  <c r="E105" i="12" s="1"/>
  <c r="F107" i="11"/>
  <c r="E107" i="12" s="1"/>
  <c r="F109" i="11"/>
  <c r="E109" i="12" s="1"/>
  <c r="F111" i="11"/>
  <c r="E111" i="12" s="1"/>
  <c r="F113" i="11"/>
  <c r="E113" i="12" s="1"/>
  <c r="F115" i="11"/>
  <c r="E115" i="12" s="1"/>
  <c r="F117" i="11"/>
  <c r="E117" i="12" s="1"/>
  <c r="F119" i="11"/>
  <c r="E119" i="12" s="1"/>
  <c r="F121" i="11"/>
  <c r="E121" i="12" s="1"/>
  <c r="F123" i="11"/>
  <c r="E123" i="12" s="1"/>
  <c r="F125" i="11"/>
  <c r="F127" i="11"/>
  <c r="E127" i="12" s="1"/>
  <c r="F129" i="11"/>
  <c r="E129" i="12" s="1"/>
  <c r="F131" i="11"/>
  <c r="E131" i="12" s="1"/>
  <c r="F133" i="11"/>
  <c r="E133" i="12" s="1"/>
  <c r="F135" i="11"/>
  <c r="E135" i="12" s="1"/>
  <c r="F137" i="11"/>
  <c r="E137" i="12" s="1"/>
  <c r="F139" i="11"/>
  <c r="E139" i="12" s="1"/>
  <c r="C146" i="11"/>
  <c r="B146" i="12" s="1"/>
  <c r="G150" i="11"/>
  <c r="H150" i="11"/>
  <c r="D150" i="11"/>
  <c r="E150" i="11"/>
  <c r="E206" i="11"/>
  <c r="D206" i="12" s="1"/>
  <c r="H206" i="11"/>
  <c r="G206" i="12" s="1"/>
  <c r="D206" i="11"/>
  <c r="C206" i="12" s="1"/>
  <c r="G206" i="11"/>
  <c r="F206" i="12" s="1"/>
  <c r="F206" i="11"/>
  <c r="E206" i="12" s="1"/>
  <c r="C206" i="11"/>
  <c r="B206" i="12" s="1"/>
  <c r="H154" i="11"/>
  <c r="G154" i="12" s="1"/>
  <c r="D154" i="11"/>
  <c r="C154" i="12" s="1"/>
  <c r="G154" i="11"/>
  <c r="F154" i="12" s="1"/>
  <c r="E156" i="11"/>
  <c r="D156" i="12" s="1"/>
  <c r="H158" i="11"/>
  <c r="G158" i="12" s="1"/>
  <c r="D158" i="11"/>
  <c r="C158" i="12" s="1"/>
  <c r="G158" i="11"/>
  <c r="F158" i="12" s="1"/>
  <c r="E160" i="11"/>
  <c r="D160" i="12" s="1"/>
  <c r="H162" i="11"/>
  <c r="G162" i="12" s="1"/>
  <c r="D162" i="11"/>
  <c r="C162" i="12" s="1"/>
  <c r="G162" i="11"/>
  <c r="F162" i="12" s="1"/>
  <c r="E164" i="11"/>
  <c r="D164" i="12" s="1"/>
  <c r="H166" i="11"/>
  <c r="G166" i="12" s="1"/>
  <c r="D166" i="11"/>
  <c r="C166" i="12" s="1"/>
  <c r="G166" i="11"/>
  <c r="F166" i="12" s="1"/>
  <c r="E168" i="11"/>
  <c r="D168" i="12" s="1"/>
  <c r="H170" i="11"/>
  <c r="G170" i="12" s="1"/>
  <c r="D170" i="11"/>
  <c r="C170" i="12" s="1"/>
  <c r="G170" i="11"/>
  <c r="F170" i="12" s="1"/>
  <c r="E172" i="11"/>
  <c r="D172" i="12" s="1"/>
  <c r="H174" i="11"/>
  <c r="G174" i="12" s="1"/>
  <c r="D174" i="11"/>
  <c r="C174" i="12" s="1"/>
  <c r="G174" i="11"/>
  <c r="F174" i="12" s="1"/>
  <c r="E176" i="11"/>
  <c r="D176" i="12" s="1"/>
  <c r="H178" i="11"/>
  <c r="G178" i="12" s="1"/>
  <c r="D178" i="11"/>
  <c r="C178" i="12" s="1"/>
  <c r="G178" i="11"/>
  <c r="F178" i="12" s="1"/>
  <c r="E180" i="11"/>
  <c r="D180" i="12" s="1"/>
  <c r="H182" i="11"/>
  <c r="G182" i="12" s="1"/>
  <c r="D182" i="11"/>
  <c r="C182" i="12" s="1"/>
  <c r="G182" i="11"/>
  <c r="F182" i="12" s="1"/>
  <c r="E184" i="11"/>
  <c r="D184" i="12" s="1"/>
  <c r="E186" i="11"/>
  <c r="D186" i="12" s="1"/>
  <c r="D186" i="11"/>
  <c r="C186" i="12" s="1"/>
  <c r="H186" i="11"/>
  <c r="G186" i="12" s="1"/>
  <c r="G187" i="11"/>
  <c r="F187" i="12" s="1"/>
  <c r="C187" i="11"/>
  <c r="B187" i="12" s="1"/>
  <c r="F187" i="11"/>
  <c r="E187" i="12" s="1"/>
  <c r="E188" i="11"/>
  <c r="D188" i="12" s="1"/>
  <c r="H188" i="11"/>
  <c r="G188" i="12" s="1"/>
  <c r="C188" i="11"/>
  <c r="B188" i="12" s="1"/>
  <c r="G189" i="11"/>
  <c r="F189" i="12" s="1"/>
  <c r="C189" i="11"/>
  <c r="B189" i="12" s="1"/>
  <c r="E189" i="11"/>
  <c r="D189" i="12" s="1"/>
  <c r="E192" i="11"/>
  <c r="F192" i="11"/>
  <c r="H192" i="11"/>
  <c r="E196" i="11"/>
  <c r="D196" i="12" s="1"/>
  <c r="H196" i="11"/>
  <c r="G196" i="12" s="1"/>
  <c r="D196" i="11"/>
  <c r="C196" i="12" s="1"/>
  <c r="C196" i="11"/>
  <c r="B196" i="12" s="1"/>
  <c r="C166" i="11"/>
  <c r="B166" i="12" s="1"/>
  <c r="C170" i="11"/>
  <c r="B170" i="12" s="1"/>
  <c r="C174" i="11"/>
  <c r="B174" i="12" s="1"/>
  <c r="C178" i="11"/>
  <c r="B178" i="12" s="1"/>
  <c r="C182" i="11"/>
  <c r="B182" i="12" s="1"/>
  <c r="C186" i="11"/>
  <c r="B186" i="12" s="1"/>
  <c r="D187" i="11"/>
  <c r="C187" i="12" s="1"/>
  <c r="D188" i="11"/>
  <c r="C188" i="12" s="1"/>
  <c r="D189" i="11"/>
  <c r="C189" i="12" s="1"/>
  <c r="G191" i="11"/>
  <c r="F191" i="12" s="1"/>
  <c r="C191" i="11"/>
  <c r="B191" i="12" s="1"/>
  <c r="D191" i="11"/>
  <c r="C191" i="12" s="1"/>
  <c r="C192" i="11"/>
  <c r="E194" i="11"/>
  <c r="D194" i="12" s="1"/>
  <c r="D194" i="11"/>
  <c r="C194" i="12" s="1"/>
  <c r="H194" i="11"/>
  <c r="G194" i="12" s="1"/>
  <c r="F196" i="11"/>
  <c r="E196" i="12" s="1"/>
  <c r="E198" i="11"/>
  <c r="D198" i="12" s="1"/>
  <c r="H198" i="11"/>
  <c r="G198" i="12" s="1"/>
  <c r="D198" i="11"/>
  <c r="C198" i="12" s="1"/>
  <c r="G198" i="11"/>
  <c r="F198" i="12" s="1"/>
  <c r="F198" i="11"/>
  <c r="E198" i="12" s="1"/>
  <c r="C198" i="11"/>
  <c r="B198" i="12" s="1"/>
  <c r="H144" i="11"/>
  <c r="G144" i="12" s="1"/>
  <c r="D144" i="11"/>
  <c r="C144" i="12" s="1"/>
  <c r="G144" i="11"/>
  <c r="F144" i="12" s="1"/>
  <c r="H148" i="11"/>
  <c r="G148" i="12" s="1"/>
  <c r="D148" i="11"/>
  <c r="C148" i="12" s="1"/>
  <c r="G148" i="11"/>
  <c r="F148" i="12" s="1"/>
  <c r="H152" i="11"/>
  <c r="G152" i="12" s="1"/>
  <c r="D152" i="11"/>
  <c r="C152" i="12" s="1"/>
  <c r="G152" i="11"/>
  <c r="F152" i="12" s="1"/>
  <c r="E154" i="11"/>
  <c r="D154" i="12" s="1"/>
  <c r="H156" i="11"/>
  <c r="G156" i="12" s="1"/>
  <c r="D156" i="11"/>
  <c r="C26" i="10" s="1"/>
  <c r="G156" i="11"/>
  <c r="F156" i="12" s="1"/>
  <c r="E158" i="11"/>
  <c r="D158" i="12" s="1"/>
  <c r="H160" i="11"/>
  <c r="G160" i="12" s="1"/>
  <c r="D160" i="11"/>
  <c r="C160" i="12" s="1"/>
  <c r="G160" i="11"/>
  <c r="F160" i="12" s="1"/>
  <c r="E162" i="11"/>
  <c r="D162" i="12" s="1"/>
  <c r="H164" i="11"/>
  <c r="G164" i="12" s="1"/>
  <c r="D164" i="11"/>
  <c r="C164" i="12" s="1"/>
  <c r="G164" i="11"/>
  <c r="F164" i="12" s="1"/>
  <c r="E166" i="11"/>
  <c r="D166" i="12" s="1"/>
  <c r="H168" i="11"/>
  <c r="G168" i="12" s="1"/>
  <c r="D168" i="11"/>
  <c r="C168" i="12" s="1"/>
  <c r="G168" i="11"/>
  <c r="F168" i="12" s="1"/>
  <c r="E170" i="11"/>
  <c r="D170" i="12" s="1"/>
  <c r="H172" i="11"/>
  <c r="G172" i="12" s="1"/>
  <c r="D172" i="11"/>
  <c r="C172" i="12" s="1"/>
  <c r="G172" i="11"/>
  <c r="F172" i="12" s="1"/>
  <c r="E174" i="11"/>
  <c r="D174" i="12" s="1"/>
  <c r="H176" i="11"/>
  <c r="G176" i="12" s="1"/>
  <c r="D176" i="11"/>
  <c r="C176" i="12" s="1"/>
  <c r="G176" i="11"/>
  <c r="F176" i="12" s="1"/>
  <c r="E178" i="11"/>
  <c r="D178" i="12" s="1"/>
  <c r="H180" i="11"/>
  <c r="G180" i="12" s="1"/>
  <c r="D180" i="11"/>
  <c r="C180" i="12" s="1"/>
  <c r="G180" i="11"/>
  <c r="F180" i="12" s="1"/>
  <c r="E182" i="11"/>
  <c r="D182" i="12" s="1"/>
  <c r="H184" i="11"/>
  <c r="G184" i="12" s="1"/>
  <c r="D184" i="11"/>
  <c r="C184" i="12" s="1"/>
  <c r="G184" i="11"/>
  <c r="F184" i="12" s="1"/>
  <c r="F186" i="11"/>
  <c r="E186" i="12" s="1"/>
  <c r="E187" i="11"/>
  <c r="D187" i="12" s="1"/>
  <c r="F188" i="11"/>
  <c r="E188" i="12" s="1"/>
  <c r="F189" i="11"/>
  <c r="E189" i="12" s="1"/>
  <c r="D192" i="11"/>
  <c r="G196" i="11"/>
  <c r="F196" i="12" s="1"/>
  <c r="F200" i="11"/>
  <c r="E200" i="12" s="1"/>
  <c r="E204" i="11"/>
  <c r="D204" i="12" s="1"/>
  <c r="H204" i="11"/>
  <c r="G204" i="12" s="1"/>
  <c r="D204" i="11"/>
  <c r="C204" i="12" s="1"/>
  <c r="F208" i="11"/>
  <c r="E208" i="12" s="1"/>
  <c r="F143" i="11"/>
  <c r="E143" i="12" s="1"/>
  <c r="F145" i="11"/>
  <c r="E145" i="12" s="1"/>
  <c r="F147" i="11"/>
  <c r="E147" i="12" s="1"/>
  <c r="F149" i="11"/>
  <c r="E149" i="12" s="1"/>
  <c r="F151" i="11"/>
  <c r="E151" i="12" s="1"/>
  <c r="F153" i="11"/>
  <c r="E153" i="12" s="1"/>
  <c r="F155" i="11"/>
  <c r="E155" i="12" s="1"/>
  <c r="F157" i="11"/>
  <c r="E157" i="12" s="1"/>
  <c r="F159" i="11"/>
  <c r="E159" i="12" s="1"/>
  <c r="F161" i="11"/>
  <c r="E161" i="12" s="1"/>
  <c r="F163" i="11"/>
  <c r="E163" i="12" s="1"/>
  <c r="F165" i="11"/>
  <c r="E165" i="12" s="1"/>
  <c r="F167" i="11"/>
  <c r="E167" i="12" s="1"/>
  <c r="F169" i="11"/>
  <c r="E169" i="12" s="1"/>
  <c r="F171" i="11"/>
  <c r="E171" i="12" s="1"/>
  <c r="F173" i="11"/>
  <c r="E173" i="12" s="1"/>
  <c r="F175" i="11"/>
  <c r="E175" i="12" s="1"/>
  <c r="F177" i="11"/>
  <c r="E177" i="12" s="1"/>
  <c r="F179" i="11"/>
  <c r="E179" i="12" s="1"/>
  <c r="F181" i="11"/>
  <c r="E181" i="12" s="1"/>
  <c r="F183" i="11"/>
  <c r="E183" i="12" s="1"/>
  <c r="F185" i="11"/>
  <c r="E185" i="12" s="1"/>
  <c r="E190" i="11"/>
  <c r="D190" i="12" s="1"/>
  <c r="G190" i="11"/>
  <c r="F190" i="12" s="1"/>
  <c r="G193" i="11"/>
  <c r="F193" i="12" s="1"/>
  <c r="C193" i="11"/>
  <c r="B193" i="12" s="1"/>
  <c r="H193" i="11"/>
  <c r="G193" i="12" s="1"/>
  <c r="G200" i="11"/>
  <c r="F200" i="12" s="1"/>
  <c r="E202" i="11"/>
  <c r="D202" i="12" s="1"/>
  <c r="H202" i="11"/>
  <c r="G202" i="12" s="1"/>
  <c r="D202" i="11"/>
  <c r="C202" i="12" s="1"/>
  <c r="C204" i="11"/>
  <c r="B204" i="12" s="1"/>
  <c r="G208" i="11"/>
  <c r="F208" i="12" s="1"/>
  <c r="E200" i="11"/>
  <c r="D200" i="12" s="1"/>
  <c r="H200" i="11"/>
  <c r="G200" i="12" s="1"/>
  <c r="D200" i="11"/>
  <c r="C200" i="12" s="1"/>
  <c r="F204" i="11"/>
  <c r="E204" i="12" s="1"/>
  <c r="E208" i="11"/>
  <c r="D208" i="12" s="1"/>
  <c r="H208" i="11"/>
  <c r="G208" i="12" s="1"/>
  <c r="D208" i="11"/>
  <c r="C208" i="12" s="1"/>
  <c r="F195" i="11"/>
  <c r="E195" i="12" s="1"/>
  <c r="F197" i="11"/>
  <c r="E197" i="12" s="1"/>
  <c r="F199" i="11"/>
  <c r="E199" i="12" s="1"/>
  <c r="F201" i="11"/>
  <c r="E201" i="12" s="1"/>
  <c r="F203" i="11"/>
  <c r="E203" i="12" s="1"/>
  <c r="F205" i="11"/>
  <c r="F207" i="11"/>
  <c r="E207" i="12" s="1"/>
  <c r="F209" i="11"/>
  <c r="E209" i="12" s="1"/>
  <c r="C195" i="11"/>
  <c r="B195" i="12" s="1"/>
  <c r="G195" i="11"/>
  <c r="F195" i="12" s="1"/>
  <c r="C197" i="11"/>
  <c r="B197" i="12" s="1"/>
  <c r="G197" i="11"/>
  <c r="F197" i="12" s="1"/>
  <c r="C199" i="11"/>
  <c r="B199" i="12" s="1"/>
  <c r="G199" i="11"/>
  <c r="F199" i="12" s="1"/>
  <c r="C201" i="11"/>
  <c r="B201" i="12" s="1"/>
  <c r="G201" i="11"/>
  <c r="F201" i="12" s="1"/>
  <c r="C203" i="11"/>
  <c r="B203" i="12" s="1"/>
  <c r="G203" i="11"/>
  <c r="F203" i="12" s="1"/>
  <c r="C205" i="11"/>
  <c r="G205" i="11"/>
  <c r="C207" i="11"/>
  <c r="B207" i="12" s="1"/>
  <c r="G207" i="11"/>
  <c r="F207" i="12" s="1"/>
  <c r="C209" i="11"/>
  <c r="B209" i="12" s="1"/>
  <c r="G209" i="11"/>
  <c r="F209" i="12" s="1"/>
  <c r="B21" i="10" l="1"/>
  <c r="C21" i="10"/>
  <c r="C16" i="10"/>
  <c r="B16" i="10"/>
  <c r="C23" i="10"/>
  <c r="C17" i="10"/>
  <c r="B24" i="10"/>
  <c r="B18" i="10"/>
  <c r="C19" i="10"/>
  <c r="C14" i="10"/>
  <c r="B19" i="10"/>
  <c r="B14" i="10"/>
  <c r="C20" i="10"/>
  <c r="C15" i="10"/>
  <c r="B23" i="10"/>
  <c r="B17" i="10"/>
  <c r="B22" i="10"/>
  <c r="B20" i="10"/>
  <c r="C24" i="10"/>
  <c r="B6" i="12"/>
  <c r="D6" i="12"/>
  <c r="E6" i="12"/>
  <c r="Z192" i="12"/>
  <c r="Y192" i="12"/>
  <c r="Z69" i="12"/>
  <c r="Y69" i="12"/>
  <c r="Z114" i="12"/>
  <c r="Y114" i="12"/>
  <c r="Z44" i="12"/>
  <c r="Y44" i="12"/>
  <c r="Z125" i="12"/>
  <c r="Y125" i="12"/>
  <c r="Z6" i="12"/>
  <c r="Y6" i="12"/>
  <c r="Z81" i="12"/>
  <c r="Y81" i="12"/>
  <c r="Z45" i="12"/>
  <c r="Y45" i="12"/>
  <c r="Z99" i="12"/>
  <c r="Y99" i="12"/>
  <c r="Z150" i="12"/>
  <c r="Y150" i="12"/>
  <c r="Z90" i="12"/>
  <c r="Y90" i="12"/>
  <c r="Z205" i="12"/>
  <c r="Y205" i="12"/>
  <c r="G6" i="12"/>
  <c r="C6" i="12"/>
  <c r="AA204" i="12"/>
  <c r="AA184" i="12"/>
  <c r="AA168" i="12"/>
  <c r="AA152" i="12"/>
  <c r="AA136" i="12"/>
  <c r="AA120" i="12"/>
  <c r="AA104" i="12"/>
  <c r="AA88" i="12"/>
  <c r="AA72" i="12"/>
  <c r="AA56" i="12"/>
  <c r="AA36" i="12"/>
  <c r="AA20" i="12"/>
  <c r="AA138" i="12"/>
  <c r="AA94" i="12"/>
  <c r="AA46" i="12"/>
  <c r="AA89" i="12"/>
  <c r="AA13" i="12"/>
  <c r="AA70" i="12"/>
  <c r="AA169" i="12"/>
  <c r="AA153" i="12"/>
  <c r="AA137" i="12"/>
  <c r="AA117" i="12"/>
  <c r="AA101" i="12"/>
  <c r="AA85" i="12"/>
  <c r="AA61" i="12"/>
  <c r="AA41" i="12"/>
  <c r="AA29" i="12"/>
  <c r="AA195" i="12"/>
  <c r="AA179" i="12"/>
  <c r="AA163" i="12"/>
  <c r="AA147" i="12"/>
  <c r="AA131" i="12"/>
  <c r="AA115" i="12"/>
  <c r="AA95" i="12"/>
  <c r="AA75" i="12"/>
  <c r="AA59" i="12"/>
  <c r="AA43" i="12"/>
  <c r="AA27" i="12"/>
  <c r="AA11" i="12"/>
  <c r="AA102" i="12"/>
  <c r="AA50" i="12"/>
  <c r="AA25" i="12"/>
  <c r="AA198" i="12"/>
  <c r="AA182" i="12"/>
  <c r="AA166" i="12"/>
  <c r="AA142" i="12"/>
  <c r="AA98" i="12"/>
  <c r="AA42" i="12"/>
  <c r="AA209" i="12"/>
  <c r="AA189" i="12"/>
  <c r="AA208" i="12"/>
  <c r="AA188" i="12"/>
  <c r="AA172" i="12"/>
  <c r="AA140" i="12"/>
  <c r="AA124" i="12"/>
  <c r="AA108" i="12"/>
  <c r="AA92" i="12"/>
  <c r="AA76" i="12"/>
  <c r="AA60" i="12"/>
  <c r="AA40" i="12"/>
  <c r="AA24" i="12"/>
  <c r="AA8" i="12"/>
  <c r="AA106" i="12"/>
  <c r="AA58" i="12"/>
  <c r="AA10" i="12"/>
  <c r="AA199" i="12"/>
  <c r="AA183" i="12"/>
  <c r="AA167" i="12"/>
  <c r="AA151" i="12"/>
  <c r="AA135" i="12"/>
  <c r="AA119" i="12"/>
  <c r="AA103" i="12"/>
  <c r="AA79" i="12"/>
  <c r="AA63" i="12"/>
  <c r="AA47" i="12"/>
  <c r="AA31" i="12"/>
  <c r="AA15" i="12"/>
  <c r="AA126" i="12"/>
  <c r="AA62" i="12"/>
  <c r="AA18" i="12"/>
  <c r="AA202" i="12"/>
  <c r="AA186" i="12"/>
  <c r="AA170" i="12"/>
  <c r="AA154" i="12"/>
  <c r="AA110" i="12"/>
  <c r="AA54" i="12"/>
  <c r="AA17" i="12"/>
  <c r="AA193" i="12"/>
  <c r="AA177" i="12"/>
  <c r="AA161" i="12"/>
  <c r="AA145" i="12"/>
  <c r="AA129" i="12"/>
  <c r="AA109" i="12"/>
  <c r="AA93" i="12"/>
  <c r="AA73" i="12"/>
  <c r="AA53" i="12"/>
  <c r="AA33" i="12"/>
  <c r="AA196" i="12"/>
  <c r="AA176" i="12"/>
  <c r="AA160" i="12"/>
  <c r="AA144" i="12"/>
  <c r="AA128" i="12"/>
  <c r="AA112" i="12"/>
  <c r="AA96" i="12"/>
  <c r="AA80" i="12"/>
  <c r="AA64" i="12"/>
  <c r="AA48" i="12"/>
  <c r="AA28" i="12"/>
  <c r="AA12" i="12"/>
  <c r="AA118" i="12"/>
  <c r="AA22" i="12"/>
  <c r="AA203" i="12"/>
  <c r="AA187" i="12"/>
  <c r="AA171" i="12"/>
  <c r="AA155" i="12"/>
  <c r="AA139" i="12"/>
  <c r="AA123" i="12"/>
  <c r="AA107" i="12"/>
  <c r="AA87" i="12"/>
  <c r="AA67" i="12"/>
  <c r="AA51" i="12"/>
  <c r="AA35" i="12"/>
  <c r="AA19" i="12"/>
  <c r="AA146" i="12"/>
  <c r="AA74" i="12"/>
  <c r="AA26" i="12"/>
  <c r="AA206" i="12"/>
  <c r="AA190" i="12"/>
  <c r="AA174" i="12"/>
  <c r="AA158" i="12"/>
  <c r="AA122" i="12"/>
  <c r="AA14" i="12"/>
  <c r="AA197" i="12"/>
  <c r="AA181" i="12"/>
  <c r="AA165" i="12"/>
  <c r="AA149" i="12"/>
  <c r="AA133" i="12"/>
  <c r="AA113" i="12"/>
  <c r="AA97" i="12"/>
  <c r="AA77" i="12"/>
  <c r="AA57" i="12"/>
  <c r="AA37" i="12"/>
  <c r="X192" i="12"/>
  <c r="W192" i="12"/>
  <c r="V192" i="12"/>
  <c r="U192" i="12"/>
  <c r="T192" i="12"/>
  <c r="S192" i="12"/>
  <c r="R192" i="12"/>
  <c r="Q192" i="12"/>
  <c r="P192" i="12"/>
  <c r="O192" i="12"/>
  <c r="N192" i="12"/>
  <c r="M192" i="12"/>
  <c r="L192" i="12"/>
  <c r="K192" i="12"/>
  <c r="J192" i="12"/>
  <c r="I192" i="12"/>
  <c r="H192" i="12"/>
  <c r="X69" i="12"/>
  <c r="W69" i="12"/>
  <c r="V69" i="12"/>
  <c r="U69" i="12"/>
  <c r="T69" i="12"/>
  <c r="S69" i="12"/>
  <c r="R69" i="12"/>
  <c r="Q69" i="12"/>
  <c r="P69" i="12"/>
  <c r="O69" i="12"/>
  <c r="N69" i="12"/>
  <c r="M69" i="12"/>
  <c r="L69" i="12"/>
  <c r="K69" i="12"/>
  <c r="J69" i="12"/>
  <c r="I69" i="12"/>
  <c r="H69" i="12"/>
  <c r="T21" i="12"/>
  <c r="W21" i="12"/>
  <c r="R21" i="12"/>
  <c r="Q21" i="12"/>
  <c r="P21" i="12"/>
  <c r="S21" i="12"/>
  <c r="N21" i="12"/>
  <c r="M21" i="12"/>
  <c r="U21" i="12"/>
  <c r="L21" i="12"/>
  <c r="O21" i="12"/>
  <c r="J21" i="12"/>
  <c r="V21" i="12"/>
  <c r="X21" i="12"/>
  <c r="K21" i="12"/>
  <c r="R83" i="12"/>
  <c r="U83" i="12"/>
  <c r="P83" i="12"/>
  <c r="O83" i="12"/>
  <c r="W83" i="12"/>
  <c r="S83" i="12"/>
  <c r="N83" i="12"/>
  <c r="Q83" i="12"/>
  <c r="L83" i="12"/>
  <c r="K83" i="12"/>
  <c r="T83" i="12"/>
  <c r="J83" i="12"/>
  <c r="M83" i="12"/>
  <c r="X83" i="12"/>
  <c r="V83" i="12"/>
  <c r="X114" i="12"/>
  <c r="W114" i="12"/>
  <c r="V114" i="12"/>
  <c r="U114" i="12"/>
  <c r="T114" i="12"/>
  <c r="S114" i="12"/>
  <c r="R114" i="12"/>
  <c r="Q114" i="12"/>
  <c r="P114" i="12"/>
  <c r="O114" i="12"/>
  <c r="N114" i="12"/>
  <c r="M114" i="12"/>
  <c r="L114" i="12"/>
  <c r="K114" i="12"/>
  <c r="J114" i="12"/>
  <c r="I114" i="12"/>
  <c r="H114" i="12"/>
  <c r="X44" i="12"/>
  <c r="W44" i="12"/>
  <c r="V44" i="12"/>
  <c r="U44" i="12"/>
  <c r="T44" i="12"/>
  <c r="S44" i="12"/>
  <c r="R44" i="12"/>
  <c r="Q44" i="12"/>
  <c r="P44" i="12"/>
  <c r="O44" i="12"/>
  <c r="N44" i="12"/>
  <c r="M44" i="12"/>
  <c r="L44" i="12"/>
  <c r="K44" i="12"/>
  <c r="J44" i="12"/>
  <c r="I44" i="12"/>
  <c r="H44" i="12"/>
  <c r="X125" i="12"/>
  <c r="W125" i="12"/>
  <c r="V125" i="12"/>
  <c r="U125" i="12"/>
  <c r="T125" i="12"/>
  <c r="S125" i="12"/>
  <c r="R125" i="12"/>
  <c r="Q125" i="12"/>
  <c r="P125" i="12"/>
  <c r="O125" i="12"/>
  <c r="N125" i="12"/>
  <c r="M125" i="12"/>
  <c r="L125" i="12"/>
  <c r="K125" i="12"/>
  <c r="J125" i="12"/>
  <c r="I125" i="12"/>
  <c r="H125" i="12"/>
  <c r="X6" i="12"/>
  <c r="W6" i="12"/>
  <c r="V6" i="12"/>
  <c r="U6" i="12"/>
  <c r="T6" i="12"/>
  <c r="S6" i="12"/>
  <c r="R6" i="12"/>
  <c r="Q6" i="12"/>
  <c r="P6" i="12"/>
  <c r="O6" i="12"/>
  <c r="N6" i="12"/>
  <c r="M6" i="12"/>
  <c r="L6" i="12"/>
  <c r="K6" i="12"/>
  <c r="J6" i="12"/>
  <c r="I6" i="12"/>
  <c r="H6" i="12"/>
  <c r="AA200" i="12"/>
  <c r="AA180" i="12"/>
  <c r="AA164" i="12"/>
  <c r="AA148" i="12"/>
  <c r="AA132" i="12"/>
  <c r="AA116" i="12"/>
  <c r="AA100" i="12"/>
  <c r="AA84" i="12"/>
  <c r="AA68" i="12"/>
  <c r="AA52" i="12"/>
  <c r="AA32" i="12"/>
  <c r="AA16" i="12"/>
  <c r="AA130" i="12"/>
  <c r="AA82" i="12"/>
  <c r="AA207" i="12"/>
  <c r="AA191" i="12"/>
  <c r="AA175" i="12"/>
  <c r="AA159" i="12"/>
  <c r="AA143" i="12"/>
  <c r="AA127" i="12"/>
  <c r="AA111" i="12"/>
  <c r="AA71" i="12"/>
  <c r="AA55" i="12"/>
  <c r="AA39" i="12"/>
  <c r="AA23" i="12"/>
  <c r="AA7" i="12"/>
  <c r="AA38" i="12"/>
  <c r="AA9" i="12"/>
  <c r="AA194" i="12"/>
  <c r="AA178" i="12"/>
  <c r="AA162" i="12"/>
  <c r="AA134" i="12"/>
  <c r="AA78" i="12"/>
  <c r="AA30" i="12"/>
  <c r="AA201" i="12"/>
  <c r="AA185" i="12"/>
  <c r="AA173" i="12"/>
  <c r="AA157" i="12"/>
  <c r="AA141" i="12"/>
  <c r="AA121" i="12"/>
  <c r="AA105" i="12"/>
  <c r="AA65" i="12"/>
  <c r="AA49" i="12"/>
  <c r="X81" i="12"/>
  <c r="W81" i="12"/>
  <c r="V81" i="12"/>
  <c r="U81" i="12"/>
  <c r="T81" i="12"/>
  <c r="S81" i="12"/>
  <c r="R81" i="12"/>
  <c r="Q81" i="12"/>
  <c r="P81" i="12"/>
  <c r="O81" i="12"/>
  <c r="N81" i="12"/>
  <c r="M81" i="12"/>
  <c r="L81" i="12"/>
  <c r="K81" i="12"/>
  <c r="J81" i="12"/>
  <c r="I81" i="12"/>
  <c r="H81" i="12"/>
  <c r="X45" i="12"/>
  <c r="W45" i="12"/>
  <c r="V45" i="12"/>
  <c r="U45" i="12"/>
  <c r="T45" i="12"/>
  <c r="S45" i="12"/>
  <c r="R45" i="12"/>
  <c r="Q45" i="12"/>
  <c r="P45" i="12"/>
  <c r="O45" i="12"/>
  <c r="N45" i="12"/>
  <c r="M45" i="12"/>
  <c r="L45" i="12"/>
  <c r="K45" i="12"/>
  <c r="J45" i="12"/>
  <c r="I45" i="12"/>
  <c r="H45" i="12"/>
  <c r="X99" i="12"/>
  <c r="W99" i="12"/>
  <c r="V99" i="12"/>
  <c r="U99" i="12"/>
  <c r="T99" i="12"/>
  <c r="R99" i="12"/>
  <c r="Q99" i="12"/>
  <c r="S99" i="12"/>
  <c r="P99" i="12"/>
  <c r="O99" i="12"/>
  <c r="N99" i="12"/>
  <c r="M99" i="12"/>
  <c r="L99" i="12"/>
  <c r="K99" i="12"/>
  <c r="J99" i="12"/>
  <c r="I99" i="12"/>
  <c r="H99" i="12"/>
  <c r="X150" i="12"/>
  <c r="W150" i="12"/>
  <c r="V150" i="12"/>
  <c r="U150" i="12"/>
  <c r="T150" i="12"/>
  <c r="S150" i="12"/>
  <c r="R150" i="12"/>
  <c r="Q150" i="12"/>
  <c r="P150" i="12"/>
  <c r="O150" i="12"/>
  <c r="N150" i="12"/>
  <c r="M150" i="12"/>
  <c r="L150" i="12"/>
  <c r="K150" i="12"/>
  <c r="J150" i="12"/>
  <c r="I150" i="12"/>
  <c r="H150" i="12"/>
  <c r="X90" i="12"/>
  <c r="W90" i="12"/>
  <c r="V90" i="12"/>
  <c r="U90" i="12"/>
  <c r="T90" i="12"/>
  <c r="S90" i="12"/>
  <c r="R90" i="12"/>
  <c r="Q90" i="12"/>
  <c r="P90" i="12"/>
  <c r="O90" i="12"/>
  <c r="N90" i="12"/>
  <c r="M90" i="12"/>
  <c r="L90" i="12"/>
  <c r="K90" i="12"/>
  <c r="J90" i="12"/>
  <c r="I90" i="12"/>
  <c r="H90" i="12"/>
  <c r="X205" i="12"/>
  <c r="V205" i="12"/>
  <c r="W205" i="12"/>
  <c r="U205" i="12"/>
  <c r="T205" i="12"/>
  <c r="S205" i="12"/>
  <c r="R205" i="12"/>
  <c r="Q205" i="12"/>
  <c r="P205" i="12"/>
  <c r="O205" i="12"/>
  <c r="N205" i="12"/>
  <c r="M205" i="12"/>
  <c r="K205" i="12"/>
  <c r="J205" i="12"/>
  <c r="I205" i="12"/>
  <c r="L205" i="12"/>
  <c r="H205" i="12"/>
  <c r="B12" i="10"/>
  <c r="B156" i="12"/>
  <c r="D21" i="12"/>
  <c r="E21" i="12"/>
  <c r="G21" i="12"/>
  <c r="C21" i="12"/>
  <c r="B21" i="12"/>
  <c r="F21" i="12"/>
  <c r="B99" i="12"/>
  <c r="C99" i="12"/>
  <c r="F99" i="12"/>
  <c r="E99" i="12"/>
  <c r="D99" i="12"/>
  <c r="G99" i="12"/>
  <c r="B66" i="12"/>
  <c r="C86" i="12"/>
  <c r="C66" i="12"/>
  <c r="A50" i="11"/>
  <c r="J50" i="11" s="1"/>
  <c r="C50" i="12"/>
  <c r="C34" i="12"/>
  <c r="C44" i="12"/>
  <c r="F44" i="12"/>
  <c r="B44" i="12"/>
  <c r="E44" i="12"/>
  <c r="D44" i="12"/>
  <c r="G44" i="12"/>
  <c r="G81" i="12"/>
  <c r="B81" i="12"/>
  <c r="F81" i="12"/>
  <c r="E81" i="12"/>
  <c r="D81" i="12"/>
  <c r="C81" i="12"/>
  <c r="G69" i="12"/>
  <c r="D69" i="12"/>
  <c r="F69" i="12"/>
  <c r="C69" i="12"/>
  <c r="E69" i="12"/>
  <c r="B69" i="12"/>
  <c r="C91" i="12"/>
  <c r="C150" i="12"/>
  <c r="F150" i="12"/>
  <c r="E150" i="12"/>
  <c r="G150" i="12"/>
  <c r="B150" i="12"/>
  <c r="D150" i="12"/>
  <c r="B86" i="12"/>
  <c r="C192" i="12"/>
  <c r="F192" i="12"/>
  <c r="B192" i="12"/>
  <c r="D192" i="12"/>
  <c r="G192" i="12"/>
  <c r="E192" i="12"/>
  <c r="C156" i="12"/>
  <c r="D45" i="12"/>
  <c r="G45" i="12"/>
  <c r="F45" i="12"/>
  <c r="E45" i="12"/>
  <c r="C45" i="12"/>
  <c r="B45" i="12"/>
  <c r="B91" i="12"/>
  <c r="C83" i="12"/>
  <c r="F83" i="12"/>
  <c r="D83" i="12"/>
  <c r="B83" i="12"/>
  <c r="E83" i="12"/>
  <c r="G83" i="12"/>
  <c r="F205" i="12"/>
  <c r="C205" i="12"/>
  <c r="D205" i="12"/>
  <c r="B205" i="12"/>
  <c r="E205" i="12"/>
  <c r="G205" i="12"/>
  <c r="E114" i="12"/>
  <c r="C114" i="12"/>
  <c r="G114" i="12"/>
  <c r="D114" i="12"/>
  <c r="B114" i="12"/>
  <c r="F114" i="12"/>
  <c r="C90" i="12"/>
  <c r="E90" i="12"/>
  <c r="B90" i="12"/>
  <c r="G90" i="12"/>
  <c r="F90" i="12"/>
  <c r="D90" i="12"/>
  <c r="F125" i="12"/>
  <c r="E125" i="12"/>
  <c r="D125" i="12"/>
  <c r="G125" i="12"/>
  <c r="B125" i="12"/>
  <c r="C125" i="12"/>
  <c r="A118" i="11"/>
  <c r="J118" i="11" s="1"/>
  <c r="A146" i="11"/>
  <c r="J146" i="11" s="1"/>
  <c r="A58" i="11"/>
  <c r="J58" i="11" s="1"/>
  <c r="A193" i="11"/>
  <c r="A134" i="11"/>
  <c r="A114" i="11"/>
  <c r="J114" i="11" s="1"/>
  <c r="A98" i="11"/>
  <c r="J98" i="11" s="1"/>
  <c r="A16" i="11"/>
  <c r="J16" i="11" s="1"/>
  <c r="B13" i="10"/>
  <c r="A106" i="11"/>
  <c r="A90" i="11"/>
  <c r="J193" i="11"/>
  <c r="A144" i="11"/>
  <c r="A182" i="11"/>
  <c r="A166" i="11"/>
  <c r="J166" i="11" s="1"/>
  <c r="A206" i="11"/>
  <c r="J134" i="11"/>
  <c r="A102" i="11"/>
  <c r="A88" i="11"/>
  <c r="J88" i="11" s="1"/>
  <c r="C12" i="10"/>
  <c r="A24" i="11"/>
  <c r="A5" i="11"/>
  <c r="A28" i="11"/>
  <c r="A23" i="11"/>
  <c r="A20" i="11"/>
  <c r="A12" i="11"/>
  <c r="A2" i="11"/>
  <c r="C13" i="10"/>
  <c r="A178" i="11"/>
  <c r="A140" i="11"/>
  <c r="A84" i="11"/>
  <c r="A27" i="11"/>
  <c r="A11" i="11"/>
  <c r="A199" i="11"/>
  <c r="A196" i="11"/>
  <c r="A189" i="11"/>
  <c r="A130" i="11"/>
  <c r="A128" i="11"/>
  <c r="A78" i="11"/>
  <c r="A7" i="11"/>
  <c r="A70" i="11"/>
  <c r="A4" i="11"/>
  <c r="J4" i="11" s="1"/>
  <c r="A22" i="11"/>
  <c r="A111" i="11"/>
  <c r="A77" i="11"/>
  <c r="A119" i="11"/>
  <c r="A57" i="11"/>
  <c r="A183" i="11"/>
  <c r="A175" i="11"/>
  <c r="A167" i="11"/>
  <c r="A159" i="11"/>
  <c r="A155" i="11"/>
  <c r="A184" i="11"/>
  <c r="A176" i="11"/>
  <c r="A168" i="11"/>
  <c r="A149" i="11"/>
  <c r="A139" i="11"/>
  <c r="A117" i="11"/>
  <c r="A39" i="11"/>
  <c r="A79" i="11"/>
  <c r="A51" i="11"/>
  <c r="A148" i="11"/>
  <c r="A129" i="11"/>
  <c r="A99" i="11"/>
  <c r="A75" i="11"/>
  <c r="A131" i="11"/>
  <c r="J131" i="11" s="1"/>
  <c r="A153" i="11"/>
  <c r="A125" i="11"/>
  <c r="A68" i="11"/>
  <c r="A17" i="11"/>
  <c r="A92" i="11"/>
  <c r="A143" i="11"/>
  <c r="A45" i="11"/>
  <c r="A13" i="11"/>
  <c r="A60" i="11"/>
  <c r="A44" i="11"/>
  <c r="A34" i="11"/>
  <c r="A203" i="11"/>
  <c r="A208" i="11"/>
  <c r="A204" i="11"/>
  <c r="A160" i="11"/>
  <c r="J160" i="11" s="1"/>
  <c r="A152" i="11"/>
  <c r="A198" i="11"/>
  <c r="A191" i="11"/>
  <c r="A174" i="11"/>
  <c r="A126" i="11"/>
  <c r="A110" i="11"/>
  <c r="A94" i="11"/>
  <c r="A124" i="11"/>
  <c r="A112" i="11"/>
  <c r="A108" i="11"/>
  <c r="A104" i="11"/>
  <c r="A74" i="11"/>
  <c r="A6" i="11"/>
  <c r="A62" i="11"/>
  <c r="J62" i="11" s="1"/>
  <c r="A10" i="11"/>
  <c r="A123" i="11"/>
  <c r="A67" i="11"/>
  <c r="A89" i="11"/>
  <c r="A47" i="11"/>
  <c r="A185" i="11"/>
  <c r="A177" i="11"/>
  <c r="A169" i="11"/>
  <c r="J169" i="11" s="1"/>
  <c r="A73" i="11"/>
  <c r="A133" i="11"/>
  <c r="J133" i="11" s="1"/>
  <c r="A145" i="11"/>
  <c r="A121" i="11"/>
  <c r="A101" i="11"/>
  <c r="A93" i="11"/>
  <c r="A71" i="11"/>
  <c r="A43" i="11"/>
  <c r="A147" i="11"/>
  <c r="A161" i="11"/>
  <c r="A103" i="11"/>
  <c r="A61" i="11"/>
  <c r="A41" i="11"/>
  <c r="A154" i="11"/>
  <c r="A40" i="11"/>
  <c r="A9" i="11"/>
  <c r="A207" i="11"/>
  <c r="A195" i="11"/>
  <c r="A209" i="11"/>
  <c r="A205" i="11"/>
  <c r="A201" i="11"/>
  <c r="A197" i="11"/>
  <c r="A186" i="11"/>
  <c r="A170" i="11"/>
  <c r="A188" i="11"/>
  <c r="A187" i="11"/>
  <c r="A150" i="11"/>
  <c r="A138" i="11"/>
  <c r="A122" i="11"/>
  <c r="A142" i="11"/>
  <c r="A141" i="11"/>
  <c r="A136" i="11"/>
  <c r="A120" i="11"/>
  <c r="A100" i="11"/>
  <c r="J100" i="11" s="1"/>
  <c r="A96" i="11"/>
  <c r="J96" i="11" s="1"/>
  <c r="A19" i="11"/>
  <c r="A3" i="11"/>
  <c r="A14" i="11"/>
  <c r="A8" i="11"/>
  <c r="A18" i="11"/>
  <c r="A30" i="11"/>
  <c r="A26" i="11"/>
  <c r="A151" i="11"/>
  <c r="A135" i="11"/>
  <c r="J135" i="11" s="1"/>
  <c r="A33" i="11"/>
  <c r="A179" i="11"/>
  <c r="A171" i="11"/>
  <c r="A163" i="11"/>
  <c r="A72" i="11"/>
  <c r="A190" i="11"/>
  <c r="A180" i="11"/>
  <c r="A172" i="11"/>
  <c r="A164" i="11"/>
  <c r="J164" i="11" s="1"/>
  <c r="A109" i="11"/>
  <c r="A81" i="11"/>
  <c r="A55" i="11"/>
  <c r="A49" i="11"/>
  <c r="A35" i="11"/>
  <c r="A127" i="11"/>
  <c r="A59" i="11"/>
  <c r="A42" i="11"/>
  <c r="A29" i="11"/>
  <c r="A113" i="11"/>
  <c r="A87" i="11"/>
  <c r="A105" i="11"/>
  <c r="A63" i="11"/>
  <c r="A158" i="11"/>
  <c r="A202" i="11"/>
  <c r="A137" i="11"/>
  <c r="A36" i="11"/>
  <c r="J36" i="11" s="1"/>
  <c r="A200" i="11"/>
  <c r="A80" i="11"/>
  <c r="A21" i="11"/>
  <c r="A52" i="11"/>
  <c r="A192" i="11"/>
  <c r="A132" i="11"/>
  <c r="J132" i="11" s="1"/>
  <c r="A116" i="11"/>
  <c r="A82" i="11"/>
  <c r="A31" i="11"/>
  <c r="A15" i="11"/>
  <c r="A54" i="11"/>
  <c r="A107" i="11"/>
  <c r="A181" i="11"/>
  <c r="A173" i="11"/>
  <c r="A165" i="11"/>
  <c r="J165" i="11" s="1"/>
  <c r="A115" i="11"/>
  <c r="A85" i="11"/>
  <c r="J85" i="11" s="1"/>
  <c r="A53" i="11"/>
  <c r="A97" i="11"/>
  <c r="A46" i="11"/>
  <c r="A25" i="11"/>
  <c r="A56" i="11"/>
  <c r="A37" i="11"/>
  <c r="A194" i="11"/>
  <c r="A157" i="11"/>
  <c r="A95" i="11"/>
  <c r="A69" i="11"/>
  <c r="A162" i="11"/>
  <c r="A32" i="11"/>
  <c r="A76" i="11"/>
  <c r="A64" i="11"/>
  <c r="A48" i="11"/>
  <c r="A38" i="11"/>
  <c r="A66" i="11"/>
  <c r="A91" i="11"/>
  <c r="A65" i="11"/>
  <c r="A86" i="11"/>
  <c r="A156" i="11"/>
  <c r="A83" i="11"/>
  <c r="AA69" i="12" l="1"/>
  <c r="AA44" i="12"/>
  <c r="AA99" i="12"/>
  <c r="AA6" i="12"/>
  <c r="AA90" i="12"/>
  <c r="AA81" i="12"/>
  <c r="AA205" i="12"/>
  <c r="AA45" i="12"/>
  <c r="AA192" i="12"/>
  <c r="M291" i="12"/>
  <c r="Q291" i="12"/>
  <c r="U291" i="12"/>
  <c r="AA150" i="12"/>
  <c r="J291" i="12"/>
  <c r="N291" i="12"/>
  <c r="R291" i="12"/>
  <c r="V291" i="12"/>
  <c r="AA114" i="12"/>
  <c r="K291" i="12"/>
  <c r="O291" i="12"/>
  <c r="S291" i="12"/>
  <c r="W291" i="12"/>
  <c r="L291" i="12"/>
  <c r="P291" i="12"/>
  <c r="T291" i="12"/>
  <c r="X291" i="12"/>
  <c r="AA125" i="12"/>
  <c r="J83" i="11"/>
  <c r="J156" i="11"/>
  <c r="J66" i="11"/>
  <c r="J64" i="11"/>
  <c r="J69" i="11"/>
  <c r="J37" i="11"/>
  <c r="J97" i="11"/>
  <c r="J54" i="11"/>
  <c r="J21" i="11"/>
  <c r="J29" i="11"/>
  <c r="J109" i="11"/>
  <c r="J179" i="11"/>
  <c r="J14" i="11"/>
  <c r="J142" i="11"/>
  <c r="J187" i="11"/>
  <c r="J197" i="11"/>
  <c r="J195" i="11"/>
  <c r="J154" i="11"/>
  <c r="J161" i="11"/>
  <c r="J93" i="11"/>
  <c r="J185" i="11"/>
  <c r="J123" i="11"/>
  <c r="J74" i="11"/>
  <c r="J124" i="11"/>
  <c r="J174" i="11"/>
  <c r="J34" i="11"/>
  <c r="J45" i="11"/>
  <c r="J68" i="11"/>
  <c r="J75" i="11"/>
  <c r="J51" i="11"/>
  <c r="J139" i="11"/>
  <c r="J184" i="11"/>
  <c r="J175" i="11"/>
  <c r="J77" i="11"/>
  <c r="J70" i="11"/>
  <c r="J130" i="11"/>
  <c r="J11" i="11"/>
  <c r="J178" i="11"/>
  <c r="J20" i="11"/>
  <c r="J24" i="11"/>
  <c r="J206" i="11"/>
  <c r="J86" i="11"/>
  <c r="J76" i="11"/>
  <c r="J95" i="11"/>
  <c r="J56" i="11"/>
  <c r="J53" i="11"/>
  <c r="J173" i="11"/>
  <c r="J15" i="11"/>
  <c r="J80" i="11"/>
  <c r="J137" i="11"/>
  <c r="J105" i="11"/>
  <c r="J42" i="11"/>
  <c r="J49" i="11"/>
  <c r="J72" i="11"/>
  <c r="J33" i="11"/>
  <c r="J30" i="11"/>
  <c r="J3" i="11"/>
  <c r="J120" i="11"/>
  <c r="J122" i="11"/>
  <c r="J188" i="11"/>
  <c r="J201" i="11"/>
  <c r="J207" i="11"/>
  <c r="J41" i="11"/>
  <c r="J147" i="11"/>
  <c r="J101" i="11"/>
  <c r="J73" i="11"/>
  <c r="J47" i="11"/>
  <c r="J10" i="11"/>
  <c r="J104" i="11"/>
  <c r="J94" i="11"/>
  <c r="J191" i="11"/>
  <c r="J204" i="11"/>
  <c r="J44" i="11"/>
  <c r="J143" i="11"/>
  <c r="J125" i="11"/>
  <c r="J99" i="11"/>
  <c r="J79" i="11"/>
  <c r="J149" i="11"/>
  <c r="J155" i="11"/>
  <c r="J183" i="11"/>
  <c r="J111" i="11"/>
  <c r="J7" i="11"/>
  <c r="J189" i="11"/>
  <c r="J27" i="11"/>
  <c r="J23" i="11"/>
  <c r="J35" i="11"/>
  <c r="J65" i="11"/>
  <c r="J38" i="11"/>
  <c r="J32" i="11"/>
  <c r="J157" i="11"/>
  <c r="J25" i="11"/>
  <c r="J181" i="11"/>
  <c r="J31" i="11"/>
  <c r="J192" i="11"/>
  <c r="J200" i="11"/>
  <c r="J202" i="11"/>
  <c r="J87" i="11"/>
  <c r="J59" i="11"/>
  <c r="J55" i="11"/>
  <c r="J172" i="11"/>
  <c r="J163" i="11"/>
  <c r="J18" i="11"/>
  <c r="J19" i="11"/>
  <c r="J170" i="11"/>
  <c r="J9" i="11"/>
  <c r="J43" i="11"/>
  <c r="J110" i="11"/>
  <c r="J208" i="11"/>
  <c r="J92" i="11"/>
  <c r="J84" i="11"/>
  <c r="C2" i="10"/>
  <c r="J2" i="11"/>
  <c r="K4" i="11" s="1"/>
  <c r="J28" i="11"/>
  <c r="J182" i="11"/>
  <c r="J90" i="11"/>
  <c r="J116" i="11"/>
  <c r="J63" i="11"/>
  <c r="J190" i="11"/>
  <c r="J26" i="11"/>
  <c r="J136" i="11"/>
  <c r="J138" i="11"/>
  <c r="J205" i="11"/>
  <c r="J61" i="11"/>
  <c r="J121" i="11"/>
  <c r="J89" i="11"/>
  <c r="J108" i="11"/>
  <c r="J198" i="11"/>
  <c r="J60" i="11"/>
  <c r="J153" i="11"/>
  <c r="J129" i="11"/>
  <c r="J39" i="11"/>
  <c r="J168" i="11"/>
  <c r="J159" i="11"/>
  <c r="J57" i="11"/>
  <c r="J22" i="11"/>
  <c r="J78" i="11"/>
  <c r="J196" i="11"/>
  <c r="J91" i="11"/>
  <c r="J48" i="11"/>
  <c r="J162" i="11"/>
  <c r="J194" i="11"/>
  <c r="J46" i="11"/>
  <c r="J115" i="11"/>
  <c r="J107" i="11"/>
  <c r="J82" i="11"/>
  <c r="J52" i="11"/>
  <c r="J158" i="11"/>
  <c r="J113" i="11"/>
  <c r="J127" i="11"/>
  <c r="J81" i="11"/>
  <c r="J180" i="11"/>
  <c r="J171" i="11"/>
  <c r="J151" i="11"/>
  <c r="J8" i="11"/>
  <c r="J141" i="11"/>
  <c r="J150" i="11"/>
  <c r="J186" i="11"/>
  <c r="J209" i="11"/>
  <c r="J40" i="11"/>
  <c r="J103" i="11"/>
  <c r="J71" i="11"/>
  <c r="J145" i="11"/>
  <c r="J177" i="11"/>
  <c r="J67" i="11"/>
  <c r="J6" i="11"/>
  <c r="J112" i="11"/>
  <c r="J126" i="11"/>
  <c r="J152" i="11"/>
  <c r="J203" i="11"/>
  <c r="J13" i="11"/>
  <c r="J17" i="11"/>
  <c r="J148" i="11"/>
  <c r="J117" i="11"/>
  <c r="J176" i="11"/>
  <c r="J167" i="11"/>
  <c r="J119" i="11"/>
  <c r="J128" i="11"/>
  <c r="J199" i="11"/>
  <c r="J140" i="11"/>
  <c r="J12" i="11"/>
  <c r="J5" i="11"/>
  <c r="J102" i="11"/>
  <c r="J144" i="11"/>
  <c r="J106" i="11"/>
  <c r="K5" i="11" l="1"/>
  <c r="K106" i="11"/>
  <c r="K12" i="11"/>
  <c r="K144" i="11"/>
  <c r="K140" i="11"/>
  <c r="K17" i="11"/>
  <c r="K177" i="11"/>
  <c r="K62" i="11"/>
  <c r="K119" i="11"/>
  <c r="K148" i="11"/>
  <c r="K152" i="11"/>
  <c r="K67" i="11"/>
  <c r="K103" i="11"/>
  <c r="K171" i="11"/>
  <c r="K113" i="11"/>
  <c r="K107" i="11"/>
  <c r="K78" i="11"/>
  <c r="K168" i="11"/>
  <c r="K60" i="11"/>
  <c r="K121" i="11"/>
  <c r="K116" i="11"/>
  <c r="K2" i="11"/>
  <c r="K215" i="11"/>
  <c r="K210" i="11"/>
  <c r="K249" i="11"/>
  <c r="K229" i="11"/>
  <c r="K261" i="11"/>
  <c r="K277" i="11"/>
  <c r="K284" i="11"/>
  <c r="K268" i="11"/>
  <c r="K252" i="11"/>
  <c r="K236" i="11"/>
  <c r="K220" i="11"/>
  <c r="K271" i="11"/>
  <c r="K219" i="11"/>
  <c r="K263" i="11"/>
  <c r="K235" i="11"/>
  <c r="K286" i="11"/>
  <c r="K270" i="11"/>
  <c r="K254" i="11"/>
  <c r="K238" i="11"/>
  <c r="K222" i="11"/>
  <c r="K233" i="11"/>
  <c r="K269" i="11"/>
  <c r="K272" i="11"/>
  <c r="K224" i="11"/>
  <c r="K267" i="11"/>
  <c r="K274" i="11"/>
  <c r="K226" i="11"/>
  <c r="K211" i="11"/>
  <c r="K212" i="11"/>
  <c r="K245" i="11"/>
  <c r="K225" i="11"/>
  <c r="K253" i="11"/>
  <c r="K285" i="11"/>
  <c r="K280" i="11"/>
  <c r="K264" i="11"/>
  <c r="K248" i="11"/>
  <c r="K232" i="11"/>
  <c r="K216" i="11"/>
  <c r="K259" i="11"/>
  <c r="K283" i="11"/>
  <c r="K255" i="11"/>
  <c r="K231" i="11"/>
  <c r="K282" i="11"/>
  <c r="K266" i="11"/>
  <c r="K250" i="11"/>
  <c r="K234" i="11"/>
  <c r="K218" i="11"/>
  <c r="K214" i="11"/>
  <c r="K221" i="11"/>
  <c r="K256" i="11"/>
  <c r="K279" i="11"/>
  <c r="K243" i="11"/>
  <c r="K258" i="11"/>
  <c r="K213" i="11"/>
  <c r="K265" i="11"/>
  <c r="K237" i="11"/>
  <c r="K217" i="11"/>
  <c r="K241" i="11"/>
  <c r="K281" i="11"/>
  <c r="K276" i="11"/>
  <c r="K260" i="11"/>
  <c r="K244" i="11"/>
  <c r="K228" i="11"/>
  <c r="K287" i="11"/>
  <c r="K251" i="11"/>
  <c r="K275" i="11"/>
  <c r="K247" i="11"/>
  <c r="K227" i="11"/>
  <c r="K278" i="11"/>
  <c r="K262" i="11"/>
  <c r="K246" i="11"/>
  <c r="K230" i="11"/>
  <c r="K257" i="11"/>
  <c r="K273" i="11"/>
  <c r="K240" i="11"/>
  <c r="K239" i="11"/>
  <c r="K223" i="11"/>
  <c r="K242" i="11"/>
  <c r="K208" i="11"/>
  <c r="K172" i="11"/>
  <c r="K202" i="11"/>
  <c r="K181" i="11"/>
  <c r="K38" i="11"/>
  <c r="K27" i="11"/>
  <c r="K183" i="11"/>
  <c r="K204" i="11"/>
  <c r="K147" i="11"/>
  <c r="K188" i="11"/>
  <c r="K30" i="11"/>
  <c r="K15" i="11"/>
  <c r="K95" i="11"/>
  <c r="K24" i="11"/>
  <c r="K130" i="11"/>
  <c r="K184" i="11"/>
  <c r="K68" i="11"/>
  <c r="K124" i="11"/>
  <c r="K93" i="11"/>
  <c r="K197" i="11"/>
  <c r="K179" i="11"/>
  <c r="K114" i="11"/>
  <c r="K134" i="11"/>
  <c r="K158" i="11"/>
  <c r="K115" i="11"/>
  <c r="K22" i="11"/>
  <c r="K198" i="11"/>
  <c r="K61" i="11"/>
  <c r="K26" i="11"/>
  <c r="K90" i="11"/>
  <c r="K19" i="11"/>
  <c r="K55" i="11"/>
  <c r="K200" i="11"/>
  <c r="K25" i="11"/>
  <c r="K65" i="11"/>
  <c r="K189" i="11"/>
  <c r="K155" i="11"/>
  <c r="K125" i="11"/>
  <c r="K191" i="11"/>
  <c r="K47" i="11"/>
  <c r="K41" i="11"/>
  <c r="K122" i="11"/>
  <c r="K33" i="11"/>
  <c r="K105" i="11"/>
  <c r="K173" i="11"/>
  <c r="K76" i="11"/>
  <c r="K20" i="11"/>
  <c r="K74" i="11"/>
  <c r="K187" i="11"/>
  <c r="K109" i="11"/>
  <c r="K97" i="11"/>
  <c r="K58" i="11"/>
  <c r="K50" i="11"/>
  <c r="K180" i="11"/>
  <c r="K48" i="11"/>
  <c r="K39" i="11"/>
  <c r="K96" i="11"/>
  <c r="K199" i="11"/>
  <c r="K13" i="11"/>
  <c r="K112" i="11"/>
  <c r="K145" i="11"/>
  <c r="K209" i="11"/>
  <c r="K81" i="11"/>
  <c r="K52" i="11"/>
  <c r="K46" i="11"/>
  <c r="K129" i="11"/>
  <c r="K108" i="11"/>
  <c r="K205" i="11"/>
  <c r="K190" i="11"/>
  <c r="K182" i="11"/>
  <c r="K84" i="11"/>
  <c r="K18" i="11"/>
  <c r="K59" i="11"/>
  <c r="K192" i="11"/>
  <c r="K157" i="11"/>
  <c r="K35" i="11"/>
  <c r="K143" i="11"/>
  <c r="K94" i="11"/>
  <c r="K73" i="11"/>
  <c r="K207" i="11"/>
  <c r="K72" i="11"/>
  <c r="K137" i="11"/>
  <c r="K77" i="11"/>
  <c r="K51" i="11"/>
  <c r="K123" i="11"/>
  <c r="K154" i="11"/>
  <c r="K142" i="11"/>
  <c r="K29" i="11"/>
  <c r="K37" i="11"/>
  <c r="K98" i="11"/>
  <c r="K16" i="11"/>
  <c r="K169" i="11"/>
  <c r="K128" i="11"/>
  <c r="K203" i="11"/>
  <c r="K71" i="11"/>
  <c r="K186" i="11"/>
  <c r="K151" i="11"/>
  <c r="K194" i="11"/>
  <c r="K196" i="11"/>
  <c r="K159" i="11"/>
  <c r="K153" i="11"/>
  <c r="K89" i="11"/>
  <c r="K138" i="11"/>
  <c r="K63" i="11"/>
  <c r="K28" i="11"/>
  <c r="K163" i="11"/>
  <c r="K87" i="11"/>
  <c r="K31" i="11"/>
  <c r="K32" i="11"/>
  <c r="K79" i="11"/>
  <c r="K104" i="11"/>
  <c r="K101" i="11"/>
  <c r="K201" i="11"/>
  <c r="K3" i="11"/>
  <c r="K49" i="11"/>
  <c r="K80" i="11"/>
  <c r="K56" i="11"/>
  <c r="K206" i="11"/>
  <c r="K175" i="11"/>
  <c r="K75" i="11"/>
  <c r="K174" i="11"/>
  <c r="K185" i="11"/>
  <c r="K195" i="11"/>
  <c r="K14" i="11"/>
  <c r="K146" i="11"/>
  <c r="K118" i="11"/>
  <c r="K193" i="11"/>
  <c r="K102" i="11"/>
  <c r="K176" i="11"/>
  <c r="K141" i="11"/>
  <c r="K117" i="11"/>
  <c r="K8" i="11"/>
  <c r="K91" i="11"/>
  <c r="K57" i="11"/>
  <c r="K170" i="11"/>
  <c r="K99" i="11"/>
  <c r="K10" i="11"/>
  <c r="K42" i="11"/>
  <c r="K54" i="11"/>
  <c r="K64" i="11"/>
  <c r="K167" i="11"/>
  <c r="K36" i="11"/>
  <c r="K126" i="11"/>
  <c r="K40" i="11"/>
  <c r="K135" i="11"/>
  <c r="K6" i="11"/>
  <c r="K127" i="11"/>
  <c r="K82" i="11"/>
  <c r="K110" i="11"/>
  <c r="K70" i="11"/>
  <c r="K139" i="11"/>
  <c r="K45" i="11"/>
  <c r="K161" i="11"/>
  <c r="K66" i="11"/>
  <c r="K150" i="11"/>
  <c r="K162" i="11"/>
  <c r="K136" i="11"/>
  <c r="K43" i="11"/>
  <c r="K7" i="11"/>
  <c r="K149" i="11"/>
  <c r="K120" i="11"/>
  <c r="K53" i="11"/>
  <c r="K86" i="11"/>
  <c r="K178" i="11"/>
  <c r="K34" i="11"/>
  <c r="K156" i="11"/>
  <c r="K92" i="11"/>
  <c r="K9" i="11"/>
  <c r="K23" i="11"/>
  <c r="K111" i="11"/>
  <c r="K44" i="11"/>
  <c r="K11" i="11"/>
  <c r="K21" i="11"/>
  <c r="K69" i="11"/>
  <c r="K83" i="11"/>
  <c r="K165" i="11"/>
  <c r="K133" i="11"/>
  <c r="K160" i="11"/>
  <c r="K88" i="11"/>
  <c r="K131" i="11"/>
  <c r="K132" i="11"/>
  <c r="K164" i="11"/>
  <c r="K100" i="11"/>
  <c r="K166" i="11"/>
  <c r="K85" i="11"/>
  <c r="X30" i="10"/>
  <c r="W30" i="10"/>
  <c r="V30" i="10"/>
  <c r="U30" i="10"/>
  <c r="T30" i="10"/>
  <c r="S30" i="10"/>
  <c r="R30" i="10"/>
  <c r="Q30" i="10"/>
  <c r="P30" i="10"/>
  <c r="O30" i="10"/>
  <c r="N30" i="10"/>
  <c r="M30" i="10"/>
  <c r="L30" i="10"/>
  <c r="K30" i="10"/>
  <c r="AC28" i="10"/>
  <c r="H26" i="10"/>
  <c r="J26" i="10" s="1"/>
  <c r="H25" i="10"/>
  <c r="J25" i="10" s="1"/>
  <c r="H24" i="10"/>
  <c r="J24" i="10" s="1"/>
  <c r="H13" i="10"/>
  <c r="J13" i="10" s="1"/>
  <c r="H12" i="10"/>
  <c r="Z26" i="10" l="1"/>
  <c r="AA26" i="10"/>
  <c r="Z24" i="10"/>
  <c r="AA24" i="10"/>
  <c r="Z25" i="10"/>
  <c r="AA25" i="10"/>
  <c r="Z86" i="12"/>
  <c r="Z29" i="10"/>
  <c r="AA29" i="10"/>
  <c r="AA13" i="10"/>
  <c r="H83" i="12"/>
  <c r="H156" i="12"/>
  <c r="H21" i="12"/>
  <c r="H86" i="12"/>
  <c r="H66" i="12"/>
  <c r="Z91" i="12"/>
  <c r="H91" i="12"/>
  <c r="H34" i="12"/>
  <c r="L11" i="11"/>
  <c r="L70" i="11"/>
  <c r="L41" i="11"/>
  <c r="L233" i="11"/>
  <c r="L262" i="11"/>
  <c r="L85" i="11"/>
  <c r="L258" i="11"/>
  <c r="L134" i="11"/>
  <c r="L105" i="11"/>
  <c r="L198" i="11"/>
  <c r="L169" i="11"/>
  <c r="L5" i="11"/>
  <c r="L111" i="11"/>
  <c r="L92" i="11"/>
  <c r="L106" i="11"/>
  <c r="L77" i="11"/>
  <c r="L83" i="11"/>
  <c r="L183" i="11"/>
  <c r="L272" i="11"/>
  <c r="L190" i="11"/>
  <c r="L161" i="11"/>
  <c r="L283" i="11"/>
  <c r="L152" i="11"/>
  <c r="L54" i="11"/>
  <c r="L118" i="11"/>
  <c r="L182" i="11"/>
  <c r="L246" i="11"/>
  <c r="L25" i="11"/>
  <c r="L89" i="11"/>
  <c r="L153" i="11"/>
  <c r="L217" i="11"/>
  <c r="L281" i="11"/>
  <c r="L107" i="11"/>
  <c r="L235" i="11"/>
  <c r="L79" i="11"/>
  <c r="L207" i="11"/>
  <c r="L84" i="11"/>
  <c r="L56" i="11"/>
  <c r="L28" i="11"/>
  <c r="L284" i="11"/>
  <c r="L26" i="11"/>
  <c r="L90" i="11"/>
  <c r="L154" i="11"/>
  <c r="L218" i="11"/>
  <c r="L282" i="11"/>
  <c r="L61" i="11"/>
  <c r="L125" i="11"/>
  <c r="L189" i="11"/>
  <c r="L253" i="11"/>
  <c r="L51" i="11"/>
  <c r="L179" i="11"/>
  <c r="L23" i="11"/>
  <c r="L151" i="11"/>
  <c r="L279" i="11"/>
  <c r="L228" i="11"/>
  <c r="L200" i="11"/>
  <c r="L172" i="11"/>
  <c r="L46" i="11"/>
  <c r="L110" i="11"/>
  <c r="L174" i="11"/>
  <c r="L238" i="11"/>
  <c r="L17" i="11"/>
  <c r="L81" i="11"/>
  <c r="L145" i="11"/>
  <c r="L209" i="11"/>
  <c r="L273" i="11"/>
  <c r="L123" i="11"/>
  <c r="L251" i="11"/>
  <c r="L95" i="11"/>
  <c r="L223" i="11"/>
  <c r="L116" i="11"/>
  <c r="L88" i="11"/>
  <c r="L60" i="11"/>
  <c r="L80" i="11"/>
  <c r="L256" i="11"/>
  <c r="L66" i="11"/>
  <c r="L146" i="11"/>
  <c r="L226" i="11"/>
  <c r="L165" i="11"/>
  <c r="L139" i="11"/>
  <c r="L239" i="11"/>
  <c r="L160" i="11"/>
  <c r="L234" i="11"/>
  <c r="L141" i="11"/>
  <c r="L211" i="11"/>
  <c r="L8" i="11"/>
  <c r="L62" i="11"/>
  <c r="L33" i="11"/>
  <c r="L27" i="11"/>
  <c r="L127" i="11"/>
  <c r="L124" i="11"/>
  <c r="L82" i="11"/>
  <c r="L4" i="11"/>
  <c r="L213" i="11"/>
  <c r="L86" i="11"/>
  <c r="L278" i="11"/>
  <c r="L185" i="11"/>
  <c r="L43" i="11"/>
  <c r="L171" i="11"/>
  <c r="L15" i="11"/>
  <c r="L143" i="11"/>
  <c r="L271" i="11"/>
  <c r="L212" i="11"/>
  <c r="L184" i="11"/>
  <c r="L156" i="11"/>
  <c r="L128" i="11"/>
  <c r="L58" i="11"/>
  <c r="L122" i="11"/>
  <c r="L186" i="11"/>
  <c r="L250" i="11"/>
  <c r="L29" i="11"/>
  <c r="L93" i="11"/>
  <c r="L157" i="11"/>
  <c r="L221" i="11"/>
  <c r="L285" i="11"/>
  <c r="L115" i="11"/>
  <c r="L243" i="11"/>
  <c r="L87" i="11"/>
  <c r="L215" i="11"/>
  <c r="L100" i="11"/>
  <c r="L72" i="11"/>
  <c r="L44" i="11"/>
  <c r="L14" i="11"/>
  <c r="L78" i="11"/>
  <c r="L142" i="11"/>
  <c r="L206" i="11"/>
  <c r="L270" i="11"/>
  <c r="L49" i="11"/>
  <c r="L113" i="11"/>
  <c r="L177" i="11"/>
  <c r="L241" i="11"/>
  <c r="L59" i="11"/>
  <c r="L187" i="11"/>
  <c r="L31" i="11"/>
  <c r="L159" i="11"/>
  <c r="L287" i="11"/>
  <c r="L244" i="11"/>
  <c r="L216" i="11"/>
  <c r="L188" i="11"/>
  <c r="L288" i="11"/>
  <c r="L18" i="11"/>
  <c r="L98" i="11"/>
  <c r="L194" i="11"/>
  <c r="L267" i="11"/>
  <c r="L148" i="11"/>
  <c r="L120" i="11"/>
  <c r="L42" i="11"/>
  <c r="L170" i="11"/>
  <c r="L13" i="11"/>
  <c r="L205" i="11"/>
  <c r="L269" i="11"/>
  <c r="L55" i="11"/>
  <c r="L36" i="11"/>
  <c r="L264" i="11"/>
  <c r="L126" i="11"/>
  <c r="L254" i="11"/>
  <c r="L97" i="11"/>
  <c r="L225" i="11"/>
  <c r="L155" i="11"/>
  <c r="L255" i="11"/>
  <c r="L180" i="11"/>
  <c r="L32" i="11"/>
  <c r="L192" i="11"/>
  <c r="L162" i="11"/>
  <c r="L3" i="11"/>
  <c r="L22" i="11"/>
  <c r="L150" i="11"/>
  <c r="L214" i="11"/>
  <c r="L57" i="11"/>
  <c r="L121" i="11"/>
  <c r="L249" i="11"/>
  <c r="L38" i="11"/>
  <c r="L102" i="11"/>
  <c r="L166" i="11"/>
  <c r="L230" i="11"/>
  <c r="L9" i="11"/>
  <c r="L73" i="11"/>
  <c r="L137" i="11"/>
  <c r="L201" i="11"/>
  <c r="L265" i="11"/>
  <c r="L75" i="11"/>
  <c r="L203" i="11"/>
  <c r="L47" i="11"/>
  <c r="L175" i="11"/>
  <c r="L20" i="11"/>
  <c r="L276" i="11"/>
  <c r="L248" i="11"/>
  <c r="L220" i="11"/>
  <c r="L10" i="11"/>
  <c r="L74" i="11"/>
  <c r="L138" i="11"/>
  <c r="L202" i="11"/>
  <c r="L266" i="11"/>
  <c r="L45" i="11"/>
  <c r="L109" i="11"/>
  <c r="L173" i="11"/>
  <c r="L237" i="11"/>
  <c r="L19" i="11"/>
  <c r="L147" i="11"/>
  <c r="L275" i="11"/>
  <c r="L119" i="11"/>
  <c r="L247" i="11"/>
  <c r="L164" i="11"/>
  <c r="L136" i="11"/>
  <c r="L108" i="11"/>
  <c r="L30" i="11"/>
  <c r="L94" i="11"/>
  <c r="L158" i="11"/>
  <c r="L222" i="11"/>
  <c r="L286" i="11"/>
  <c r="L65" i="11"/>
  <c r="L129" i="11"/>
  <c r="L193" i="11"/>
  <c r="L257" i="11"/>
  <c r="L91" i="11"/>
  <c r="L219" i="11"/>
  <c r="L63" i="11"/>
  <c r="L191" i="11"/>
  <c r="L52" i="11"/>
  <c r="L24" i="11"/>
  <c r="L280" i="11"/>
  <c r="L252" i="11"/>
  <c r="L240" i="11"/>
  <c r="L34" i="11"/>
  <c r="L130" i="11"/>
  <c r="L210" i="11"/>
  <c r="L101" i="11"/>
  <c r="L131" i="11"/>
  <c r="L114" i="11"/>
  <c r="L21" i="11"/>
  <c r="L178" i="11"/>
  <c r="L71" i="11"/>
  <c r="L50" i="11"/>
  <c r="L242" i="11"/>
  <c r="L37" i="11"/>
  <c r="L181" i="11"/>
  <c r="L277" i="11"/>
  <c r="L7" i="11"/>
  <c r="L163" i="11"/>
  <c r="L117" i="11"/>
  <c r="L245" i="11"/>
  <c r="L268" i="11"/>
  <c r="L263" i="11"/>
  <c r="L99" i="11"/>
  <c r="L259" i="11"/>
  <c r="L199" i="11"/>
  <c r="L274" i="11"/>
  <c r="L53" i="11"/>
  <c r="L149" i="11"/>
  <c r="L229" i="11"/>
  <c r="L35" i="11"/>
  <c r="L227" i="11"/>
  <c r="L135" i="11"/>
  <c r="L69" i="11"/>
  <c r="L260" i="11"/>
  <c r="L167" i="11"/>
  <c r="L68" i="11"/>
  <c r="L133" i="11"/>
  <c r="L197" i="11"/>
  <c r="L261" i="11"/>
  <c r="L67" i="11"/>
  <c r="L195" i="11"/>
  <c r="L39" i="11"/>
  <c r="L104" i="11"/>
  <c r="L176" i="11"/>
  <c r="L232" i="11"/>
  <c r="L103" i="11"/>
  <c r="L231" i="11"/>
  <c r="L132" i="11"/>
  <c r="L40" i="11"/>
  <c r="L12" i="11"/>
  <c r="L96" i="11"/>
  <c r="L76" i="11"/>
  <c r="L236" i="11"/>
  <c r="L196" i="11"/>
  <c r="L168" i="11"/>
  <c r="L140" i="11"/>
  <c r="L204" i="11"/>
  <c r="L64" i="11"/>
  <c r="L208" i="11"/>
  <c r="L16" i="11"/>
  <c r="L2" i="11"/>
  <c r="L144" i="11"/>
  <c r="L224" i="11"/>
  <c r="L6" i="11"/>
  <c r="L48" i="11"/>
  <c r="L112" i="11"/>
  <c r="H30" i="10"/>
  <c r="L35" i="10" s="1"/>
  <c r="L73" i="10" s="1"/>
  <c r="J12" i="10"/>
  <c r="AA12" i="10" s="1"/>
  <c r="AC24" i="10" l="1"/>
  <c r="AC26" i="10"/>
  <c r="AC25" i="10"/>
  <c r="Z34" i="12"/>
  <c r="Z21" i="12"/>
  <c r="L36" i="10"/>
  <c r="Z83" i="12"/>
  <c r="Z66" i="12"/>
  <c r="Z156" i="12"/>
  <c r="H291" i="12"/>
  <c r="Z12" i="10"/>
  <c r="I21" i="12"/>
  <c r="Y91" i="12"/>
  <c r="I91" i="12"/>
  <c r="Y86" i="12"/>
  <c r="I86" i="12"/>
  <c r="I156" i="12"/>
  <c r="Y34" i="12"/>
  <c r="I34" i="12"/>
  <c r="Y66" i="12"/>
  <c r="I66" i="12"/>
  <c r="Z13" i="10"/>
  <c r="Y83" i="12" s="1"/>
  <c r="I83" i="12"/>
  <c r="J30" i="10"/>
  <c r="Y21" i="12" l="1"/>
  <c r="AA32" i="10"/>
  <c r="Y156" i="12"/>
  <c r="AA156" i="12" s="1"/>
  <c r="Z30" i="10"/>
  <c r="AA30" i="10"/>
  <c r="AA83" i="12"/>
  <c r="AA66" i="12"/>
  <c r="AA86" i="12"/>
  <c r="AA34" i="12"/>
  <c r="I291" i="12"/>
  <c r="AA91" i="12"/>
  <c r="AC13" i="10"/>
  <c r="Z291" i="12"/>
  <c r="AC12" i="10"/>
  <c r="N35" i="10"/>
  <c r="N73" i="10" s="1"/>
  <c r="N36" i="10" l="1"/>
  <c r="AC30" i="10"/>
  <c r="Y291" i="12"/>
  <c r="AA21" i="12"/>
  <c r="AA291" i="12" s="1"/>
</calcChain>
</file>

<file path=xl/comments1.xml><?xml version="1.0" encoding="utf-8"?>
<comments xmlns="http://schemas.openxmlformats.org/spreadsheetml/2006/main">
  <authors>
    <author>Sylvain Bousquet</author>
  </authors>
  <commentList>
    <comment ref="B210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11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12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13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14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15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16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17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18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19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20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21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22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23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24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25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26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27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28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29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30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31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32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33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34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35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36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37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38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39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40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41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42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43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44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45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46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47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48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49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50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51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52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53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54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55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56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57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58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59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60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61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62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63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64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65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66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67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68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69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70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71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72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73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74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75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76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77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78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79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80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81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82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83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84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85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86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  <comment ref="B287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Ne Pas insérer de ligne copier et coller la ligne du dessus</t>
        </r>
      </text>
    </comment>
  </commentList>
</comments>
</file>

<file path=xl/comments2.xml><?xml version="1.0" encoding="utf-8"?>
<comments xmlns="http://schemas.openxmlformats.org/spreadsheetml/2006/main">
  <authors>
    <author>sylvain Bousquet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taper la chaine de texte rechercher. Selectionner  une autre cellule, puis reselectionner la cellule et faites votre choix dans la liste déroulante.</t>
        </r>
      </text>
    </comment>
    <comment ref="AA11" authorId="0">
      <text>
        <r>
          <rPr>
            <b/>
            <sz val="9"/>
            <color indexed="81"/>
            <rFont val="Tahoma"/>
            <family val="2"/>
          </rPr>
          <t xml:space="preserve">SIE: 
</t>
        </r>
        <r>
          <rPr>
            <sz val="9"/>
            <color indexed="81"/>
            <rFont val="Tahoma"/>
            <family val="2"/>
          </rPr>
          <t xml:space="preserve">Ne rien inscrire - réservé à la compatabilité
</t>
        </r>
      </text>
    </comment>
    <comment ref="I29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Taper le montant annuel</t>
        </r>
      </text>
    </comment>
    <comment ref="AA47" authorId="0">
      <text>
        <r>
          <rPr>
            <b/>
            <sz val="9"/>
            <color indexed="81"/>
            <rFont val="Tahoma"/>
            <family val="2"/>
          </rPr>
          <t xml:space="preserve">SIE: 
</t>
        </r>
        <r>
          <rPr>
            <sz val="9"/>
            <color indexed="81"/>
            <rFont val="Tahoma"/>
            <family val="2"/>
          </rPr>
          <t xml:space="preserve">Ne rien inscrire - réservé à la compatabilité
</t>
        </r>
      </text>
    </comment>
    <comment ref="I66" authorId="0">
      <text>
        <r>
          <rPr>
            <b/>
            <sz val="9"/>
            <color indexed="81"/>
            <rFont val="Tahoma"/>
            <family val="2"/>
          </rPr>
          <t>sylvain Bousquet:</t>
        </r>
        <r>
          <rPr>
            <sz val="9"/>
            <color indexed="81"/>
            <rFont val="Tahoma"/>
            <family val="2"/>
          </rPr>
          <t xml:space="preserve">
Taper le montant annuel</t>
        </r>
      </text>
    </comment>
  </commentList>
</comments>
</file>

<file path=xl/sharedStrings.xml><?xml version="1.0" encoding="utf-8"?>
<sst xmlns="http://schemas.openxmlformats.org/spreadsheetml/2006/main" count="376" uniqueCount="126">
  <si>
    <t>Date</t>
  </si>
  <si>
    <t>Heure</t>
  </si>
  <si>
    <t>Login</t>
  </si>
  <si>
    <t>Mot de passe</t>
  </si>
  <si>
    <t>ACCES</t>
  </si>
  <si>
    <t>N°</t>
  </si>
  <si>
    <t>Excel</t>
  </si>
  <si>
    <t xml:space="preserve">FORMULAIRE  "NOTE  DE  FRAIS"  </t>
  </si>
  <si>
    <t>Nom du demandeur  :</t>
  </si>
  <si>
    <t>Prénom du demandeur :</t>
  </si>
  <si>
    <t>Sylvain</t>
  </si>
  <si>
    <t>Fait le :</t>
  </si>
  <si>
    <t xml:space="preserve">Agence : </t>
  </si>
  <si>
    <t>Espalion</t>
  </si>
  <si>
    <t>N° d'affaire</t>
  </si>
  <si>
    <t>Dates  :</t>
  </si>
  <si>
    <t xml:space="preserve">Indemnités  km </t>
  </si>
  <si>
    <t>Location véhicule</t>
  </si>
  <si>
    <t>Péage / Parking/Carbu</t>
  </si>
  <si>
    <t>Taxi / Bus / Métro</t>
  </si>
  <si>
    <t>Train / Avion / …</t>
  </si>
  <si>
    <t>Hotel</t>
  </si>
  <si>
    <t>Déjeuners / Diners</t>
  </si>
  <si>
    <t>Invitations (Internes)</t>
  </si>
  <si>
    <t>Invitations (Clientèle)</t>
  </si>
  <si>
    <t>Divers Alimentation entretien</t>
  </si>
  <si>
    <t xml:space="preserve">Fourn. bureau  </t>
  </si>
  <si>
    <t>Frais postaux</t>
  </si>
  <si>
    <t xml:space="preserve">Documentation  </t>
  </si>
  <si>
    <t xml:space="preserve">Fourn. Chantier </t>
  </si>
  <si>
    <t>Location mat.</t>
  </si>
  <si>
    <t>TVA récupérable</t>
  </si>
  <si>
    <t>ESP12-008</t>
  </si>
  <si>
    <t>St Chely</t>
  </si>
  <si>
    <t>ESP17-010</t>
  </si>
  <si>
    <t>Marzials</t>
  </si>
  <si>
    <t>ESP17-013</t>
  </si>
  <si>
    <t>Tanavelle allé</t>
  </si>
  <si>
    <t>ESP19-011</t>
  </si>
  <si>
    <t>Tanavelle retour</t>
  </si>
  <si>
    <t>ESP14-018</t>
  </si>
  <si>
    <t>Verlac
St Geniez</t>
  </si>
  <si>
    <t>St Geniez
 St Chely</t>
  </si>
  <si>
    <t>Mensualité frais kilométrique</t>
  </si>
  <si>
    <t>Totaux</t>
  </si>
  <si>
    <t>Commentaires indémnité kilomètrique  :</t>
  </si>
  <si>
    <t>COMPTABILITE</t>
  </si>
  <si>
    <t>Indemnités kilomètrique réalisé dans le mois:</t>
  </si>
  <si>
    <t>Indemnités kilomètrique réalisé depuis le début de l'année:</t>
  </si>
  <si>
    <t>Nom</t>
  </si>
  <si>
    <t>Signature</t>
  </si>
  <si>
    <t>Visa de contrôle :</t>
  </si>
  <si>
    <t>Approbation  :</t>
  </si>
  <si>
    <t>Comptabilisé  :</t>
  </si>
  <si>
    <t>SBT</t>
  </si>
  <si>
    <t>TOTAUX TTC</t>
  </si>
  <si>
    <t>Autres</t>
  </si>
  <si>
    <t>Retour à l'intéressée
 - motif :</t>
  </si>
  <si>
    <t>Destination</t>
  </si>
  <si>
    <t>Numérotation Sud Infra Environnement</t>
  </si>
  <si>
    <t>Libellé Affaire</t>
  </si>
  <si>
    <t>Noms du client</t>
  </si>
  <si>
    <t>Année de commande</t>
  </si>
  <si>
    <t>Activité</t>
  </si>
  <si>
    <t>Chargé de projet</t>
  </si>
  <si>
    <t>Dépt</t>
  </si>
  <si>
    <t>Stop</t>
  </si>
  <si>
    <t>Incérer  de nouvelle ligne en amont</t>
  </si>
  <si>
    <t>Total HT à imputer</t>
  </si>
  <si>
    <t>noms complet affaire</t>
  </si>
  <si>
    <t>Liste de recherche</t>
  </si>
  <si>
    <t>N° Affaire</t>
  </si>
  <si>
    <t>Chercher chaine de texte SBT</t>
  </si>
  <si>
    <t>Fréquence SBT</t>
  </si>
  <si>
    <t>Afficher la valeur SBT</t>
  </si>
  <si>
    <t>Total HT par affaire</t>
  </si>
  <si>
    <t>Date de  début analyse</t>
  </si>
  <si>
    <t>Date de fin l'analyse</t>
  </si>
  <si>
    <t>Montant  indémités km</t>
  </si>
  <si>
    <t xml:space="preserve"> Montant  indémités km taux TVA</t>
  </si>
  <si>
    <t xml:space="preserve"> Péage / Parking/Carbu taux TVA</t>
  </si>
  <si>
    <t>Location véhicule          taux TVA</t>
  </si>
  <si>
    <t>Taxi / Bus / Métro                   taux TVA</t>
  </si>
  <si>
    <t>Train / Avion / …                               taux TVA</t>
  </si>
  <si>
    <t>Hotel                           taux TVA</t>
  </si>
  <si>
    <t>Déjeuners / Diners           taux TVA</t>
  </si>
  <si>
    <t xml:space="preserve"> Invitations (Internes)           taux TVA</t>
  </si>
  <si>
    <t>Invitations (Clientèle)              taux TVA</t>
  </si>
  <si>
    <t>Divers Alimentation entretien     taux TVA</t>
  </si>
  <si>
    <t>Fourn. bureau   taux TVA</t>
  </si>
  <si>
    <t xml:space="preserve"> Frais postaux  taux TVA</t>
  </si>
  <si>
    <t>Documentation   taux TVA</t>
  </si>
  <si>
    <t>Fourn. Chantier          taux TVA</t>
  </si>
  <si>
    <t>Location mat. taux TVA</t>
  </si>
  <si>
    <t>Autres taux TVA</t>
  </si>
  <si>
    <t>TOTAL  à  rembourser  :</t>
  </si>
  <si>
    <t>Avances  déduire ou avoir à ajouter  :</t>
  </si>
  <si>
    <t>Actualisation éventuel du barême kilomètrique :</t>
  </si>
  <si>
    <t>Km concerné</t>
  </si>
  <si>
    <t>Total actu</t>
  </si>
  <si>
    <t>Ecart indé/km</t>
  </si>
  <si>
    <t>Nbre mois</t>
  </si>
  <si>
    <t>Ecart Men/mois</t>
  </si>
  <si>
    <t>Période d'analyse</t>
  </si>
  <si>
    <t>SORTIE</t>
  </si>
  <si>
    <t>Admin</t>
  </si>
  <si>
    <t>ENTREE</t>
  </si>
  <si>
    <t>Correct</t>
  </si>
  <si>
    <t>ENREGISTREMENT</t>
  </si>
  <si>
    <t>CPN</t>
  </si>
  <si>
    <t>AUCUNE AUTORISATION</t>
  </si>
  <si>
    <t>Validé</t>
  </si>
  <si>
    <t>Refusé</t>
  </si>
  <si>
    <t>Voir cellule coloré</t>
  </si>
  <si>
    <t>PARDON Christian</t>
  </si>
  <si>
    <t>sbousquet.espalion.sie@orange.fr</t>
  </si>
  <si>
    <t>km Parcourus</t>
  </si>
  <si>
    <t>Indémités /km</t>
  </si>
  <si>
    <t>Puissance  5 Cv (+ 5000 km/an)</t>
  </si>
  <si>
    <t>Tata</t>
  </si>
  <si>
    <t>ESP16-028/ASSAINISSEMENT CANDAS/MONTJAUX/ASS/SBT</t>
  </si>
  <si>
    <t>BOUSQUET</t>
  </si>
  <si>
    <t>Signature :</t>
  </si>
  <si>
    <t>ECHEC CONNEXION</t>
  </si>
  <si>
    <t>Incorrect</t>
  </si>
  <si>
    <t>02.02.2020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</si>
</sst>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6">
    <numFmt numFmtId="164" formatCode="_(&quot;€&quot;* #,##0.00_);_(&quot;€&quot;* \(#,##0.00\);_(&quot;€&quot;* &quot;-&quot;??_);_(@_)"/>
    <numFmt numFmtId="165" formatCode="&quot;€&quot;#,##0.00_);[Red]\(&quot;€&quot;#,##0.00\)"/>
    <numFmt numFmtId="166" formatCode="h:mm:ss;@"/>
    <numFmt numFmtId="167" formatCode="d/m/yy"/>
    <numFmt numFmtId="168" formatCode="0.000"/>
    <numFmt numFmtId="169" formatCode="#,##0.00&quot; Km&quot;"/>
    <numFmt numFmtId="170" formatCode="_-* #,##0.00\ [$€-40C]_-;\-* #,##0.00\ [$€-40C]_-;_-* &quot;-&quot;??\ [$€-40C]_-;_-@_-"/>
    <numFmt numFmtId="171" formatCode="[$-40C]mmmm\-yy;@"/>
    <numFmt numFmtId="172" formatCode="dd/mm/yy;@"/>
    <numFmt numFmtId="173" formatCode="#,##0.00\ &quot;€&quot;"/>
    <numFmt numFmtId="174" formatCode="#,##0&quot; km&quot;"/>
    <numFmt numFmtId="175" formatCode="#,##0.0&quot; km&quot;"/>
    <numFmt numFmtId="176" formatCode="#,##0.00&quot; €/km&quot;"/>
    <numFmt numFmtId="177" formatCode="#,##0.00&quot; €/m&quot;"/>
    <numFmt numFmtId="178" formatCode="#,##0&quot; m&quot;"/>
    <numFmt numFmtId="179" formatCode="0&quot;/12&quot;"/>
  </numFmts>
  <fonts count="5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9"/>
      <color indexed="81"/>
      <name val="Tahoma"/>
      <family val="2"/>
    </font>
    <font>
      <b/>
      <sz val="12"/>
      <color indexed="8"/>
      <name val="Calibri"/>
      <family val="2"/>
    </font>
    <font>
      <b/>
      <sz val="11"/>
      <color indexed="23"/>
      <name val="Calibri"/>
      <family val="2"/>
    </font>
    <font>
      <b/>
      <sz val="11"/>
      <color indexed="63"/>
      <name val="Calibri"/>
      <family val="2"/>
    </font>
    <font>
      <b/>
      <sz val="11"/>
      <color indexed="50"/>
      <name val="Calibri"/>
      <family val="2"/>
    </font>
    <font>
      <sz val="11"/>
      <color indexed="50"/>
      <name val="Calibri"/>
      <family val="2"/>
    </font>
    <font>
      <sz val="8"/>
      <name val="Calibri"/>
      <family val="2"/>
    </font>
    <font>
      <sz val="11"/>
      <color indexed="10"/>
      <name val="Calibri"/>
      <family val="2"/>
    </font>
    <font>
      <b/>
      <sz val="11"/>
      <color indexed="63"/>
      <name val="Calibri"/>
      <family val="2"/>
    </font>
    <font>
      <sz val="11"/>
      <color indexed="8"/>
      <name val="Calibri"/>
      <family val="2"/>
    </font>
    <font>
      <b/>
      <sz val="11"/>
      <color indexed="23"/>
      <name val="Calibri"/>
      <family val="2"/>
    </font>
    <font>
      <b/>
      <sz val="11"/>
      <color indexed="50"/>
      <name val="Calibri"/>
      <family val="2"/>
    </font>
    <font>
      <sz val="11"/>
      <color indexed="50"/>
      <name val="Calibri"/>
      <family val="2"/>
    </font>
    <font>
      <b/>
      <sz val="11"/>
      <color indexed="10"/>
      <name val="Calibri"/>
      <family val="2"/>
    </font>
    <font>
      <sz val="11"/>
      <color indexed="10"/>
      <name val="Calibri"/>
      <family val="2"/>
    </font>
    <font>
      <b/>
      <sz val="11"/>
      <color indexed="10"/>
      <name val="Calibri"/>
      <family val="2"/>
    </font>
    <font>
      <sz val="10"/>
      <name val="Arial"/>
      <family val="2"/>
    </font>
    <font>
      <b/>
      <sz val="22"/>
      <name val="Arial"/>
      <family val="2"/>
    </font>
    <font>
      <sz val="10"/>
      <color indexed="10"/>
      <name val="Arial"/>
      <family val="2"/>
    </font>
    <font>
      <b/>
      <sz val="18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8"/>
      <name val="Arial"/>
      <family val="2"/>
    </font>
    <font>
      <b/>
      <sz val="26"/>
      <name val="Arial"/>
      <family val="2"/>
    </font>
    <font>
      <b/>
      <sz val="10"/>
      <color theme="3" tint="-0.249977111117893"/>
      <name val="Arial"/>
      <family val="2"/>
    </font>
    <font>
      <b/>
      <sz val="8"/>
      <color theme="3" tint="-0.249977111117893"/>
      <name val="Arial"/>
      <family val="2"/>
    </font>
    <font>
      <b/>
      <sz val="9"/>
      <color theme="3" tint="-0.249977111117893"/>
      <name val="Arial"/>
      <family val="2"/>
    </font>
    <font>
      <sz val="8"/>
      <color theme="3" tint="-0.249977111117893"/>
      <name val="Arial"/>
      <family val="2"/>
    </font>
    <font>
      <sz val="10"/>
      <color theme="3" tint="-0.249977111117893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sz val="8"/>
      <color indexed="10"/>
      <name val="Arial"/>
      <family val="2"/>
    </font>
    <font>
      <i/>
      <u/>
      <sz val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0"/>
      <color theme="1"/>
      <name val="Calibri"/>
      <family val="2"/>
      <scheme val="minor"/>
    </font>
    <font>
      <b/>
      <i/>
      <u/>
      <sz val="10"/>
      <name val="Arial"/>
      <family val="2"/>
    </font>
    <font>
      <i/>
      <u/>
      <sz val="12"/>
      <name val="Arial"/>
      <family val="2"/>
    </font>
    <font>
      <sz val="11"/>
      <color theme="1"/>
      <name val="Calibri"/>
      <family val="2"/>
      <scheme val="minor"/>
    </font>
    <font>
      <sz val="9"/>
      <name val="Arial"/>
      <family val="2"/>
    </font>
    <font>
      <sz val="10"/>
      <color indexed="8"/>
      <name val="Arial"/>
      <family val="2"/>
    </font>
    <font>
      <b/>
      <sz val="9"/>
      <name val="Arial"/>
      <family val="2"/>
    </font>
    <font>
      <b/>
      <sz val="10"/>
      <color rgb="FFFF0000"/>
      <name val="Arial"/>
      <family val="2"/>
    </font>
    <font>
      <b/>
      <sz val="10"/>
      <color rgb="FF00206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indexed="52"/>
      <name val="Calibri"/>
      <family val="2"/>
    </font>
    <font>
      <sz val="18"/>
      <name val="Arial"/>
      <family val="2"/>
    </font>
    <font>
      <sz val="14"/>
      <name val="Arial"/>
      <family val="2"/>
    </font>
    <font>
      <b/>
      <u/>
      <sz val="12"/>
      <name val="Arial"/>
      <family val="2"/>
    </font>
    <font>
      <u/>
      <sz val="11"/>
      <color theme="1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42"/>
        <bgColor indexed="27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27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80">
    <border>
      <left/>
      <right/>
      <top/>
      <bottom/>
      <diagonal/>
    </border>
    <border>
      <left style="thin">
        <color indexed="63"/>
      </left>
      <right style="thin">
        <color indexed="63"/>
      </right>
      <top style="hair">
        <color indexed="63"/>
      </top>
      <bottom style="hair">
        <color indexed="63"/>
      </bottom>
      <diagonal/>
    </border>
    <border>
      <left style="thin">
        <color indexed="63"/>
      </left>
      <right style="thin">
        <color indexed="63"/>
      </right>
      <top/>
      <bottom style="hair">
        <color indexed="6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double">
        <color indexed="63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1">
    <xf numFmtId="0" fontId="0" fillId="0" borderId="0"/>
    <xf numFmtId="0" fontId="18" fillId="0" borderId="0"/>
    <xf numFmtId="164" fontId="18" fillId="0" borderId="0" applyFont="0" applyFill="0" applyBorder="0" applyAlignment="0" applyProtection="0"/>
    <xf numFmtId="0" fontId="22" fillId="0" borderId="0"/>
    <xf numFmtId="0" fontId="42" fillId="0" borderId="0"/>
    <xf numFmtId="164" fontId="40" fillId="0" borderId="0" applyFont="0" applyFill="0" applyBorder="0" applyAlignment="0" applyProtection="0"/>
    <xf numFmtId="164" fontId="22" fillId="0" borderId="0" applyFont="0" applyFill="0" applyBorder="0" applyAlignment="0" applyProtection="0"/>
    <xf numFmtId="164" fontId="40" fillId="0" borderId="0" applyFont="0" applyFill="0" applyBorder="0" applyAlignment="0" applyProtection="0"/>
    <xf numFmtId="9" fontId="22" fillId="0" borderId="0" applyFont="0" applyFill="0" applyBorder="0" applyAlignment="0" applyProtection="0"/>
    <xf numFmtId="164" fontId="40" fillId="0" borderId="0" applyFont="0" applyFill="0" applyBorder="0" applyAlignment="0" applyProtection="0"/>
    <xf numFmtId="0" fontId="52" fillId="0" borderId="0" applyNumberFormat="0" applyFill="0" applyBorder="0" applyAlignment="0" applyProtection="0"/>
  </cellStyleXfs>
  <cellXfs count="360">
    <xf numFmtId="0" fontId="0" fillId="0" borderId="0" xfId="0"/>
    <xf numFmtId="0" fontId="0" fillId="2" borderId="0" xfId="0" applyFill="1"/>
    <xf numFmtId="0" fontId="0" fillId="2" borderId="0" xfId="0" applyNumberFormat="1" applyFill="1" applyProtection="1">
      <protection locked="0"/>
    </xf>
    <xf numFmtId="0" fontId="0" fillId="2" borderId="0" xfId="0" applyFill="1" applyProtection="1">
      <protection locked="0"/>
    </xf>
    <xf numFmtId="0" fontId="0" fillId="2" borderId="0" xfId="0" applyFill="1" applyAlignment="1">
      <alignment horizontal="left" vertical="center"/>
    </xf>
    <xf numFmtId="0" fontId="0" fillId="3" borderId="1" xfId="0" applyNumberFormat="1" applyFill="1" applyBorder="1" applyAlignment="1">
      <alignment horizontal="center" vertical="center"/>
    </xf>
    <xf numFmtId="0" fontId="0" fillId="3" borderId="2" xfId="0" applyNumberFormat="1" applyFill="1" applyBorder="1" applyAlignment="1">
      <alignment horizontal="center" vertical="center"/>
    </xf>
    <xf numFmtId="0" fontId="3" fillId="3" borderId="3" xfId="0" applyNumberFormat="1" applyFont="1" applyFill="1" applyBorder="1" applyAlignment="1">
      <alignment horizontal="center" vertical="center"/>
    </xf>
    <xf numFmtId="14" fontId="0" fillId="3" borderId="2" xfId="0" applyNumberForma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6" fillId="3" borderId="1" xfId="0" applyNumberFormat="1" applyFont="1" applyFill="1" applyBorder="1" applyAlignment="1">
      <alignment horizontal="center" vertical="center"/>
    </xf>
    <xf numFmtId="0" fontId="7" fillId="3" borderId="1" xfId="0" applyNumberFormat="1" applyFont="1" applyFill="1" applyBorder="1" applyAlignment="1">
      <alignment horizontal="center" vertical="center"/>
    </xf>
    <xf numFmtId="166" fontId="0" fillId="2" borderId="0" xfId="0" applyNumberFormat="1" applyFill="1" applyAlignment="1">
      <alignment horizontal="left" vertical="center"/>
    </xf>
    <xf numFmtId="166" fontId="3" fillId="3" borderId="3" xfId="0" applyNumberFormat="1" applyFont="1" applyFill="1" applyBorder="1" applyAlignment="1">
      <alignment horizontal="center" vertical="center"/>
    </xf>
    <xf numFmtId="166" fontId="0" fillId="3" borderId="2" xfId="0" applyNumberFormat="1" applyFill="1" applyBorder="1" applyAlignment="1">
      <alignment horizontal="center" vertical="center"/>
    </xf>
    <xf numFmtId="166" fontId="0" fillId="3" borderId="1" xfId="0" applyNumberFormat="1" applyFill="1" applyBorder="1" applyAlignment="1">
      <alignment horizontal="center" vertical="center"/>
    </xf>
    <xf numFmtId="0" fontId="10" fillId="3" borderId="1" xfId="0" applyNumberFormat="1" applyFont="1" applyFill="1" applyBorder="1" applyAlignment="1">
      <alignment horizontal="center" vertical="center"/>
    </xf>
    <xf numFmtId="0" fontId="11" fillId="3" borderId="1" xfId="0" applyNumberFormat="1" applyFont="1" applyFill="1" applyBorder="1" applyAlignment="1">
      <alignment horizontal="center" vertical="center"/>
    </xf>
    <xf numFmtId="0" fontId="12" fillId="3" borderId="1" xfId="0" applyNumberFormat="1" applyFont="1" applyFill="1" applyBorder="1" applyAlignment="1">
      <alignment horizontal="center" vertical="center"/>
    </xf>
    <xf numFmtId="0" fontId="13" fillId="3" borderId="1" xfId="0" applyNumberFormat="1" applyFont="1" applyFill="1" applyBorder="1" applyAlignment="1">
      <alignment horizontal="center" vertical="center"/>
    </xf>
    <xf numFmtId="0" fontId="14" fillId="3" borderId="1" xfId="0" applyNumberFormat="1" applyFont="1" applyFill="1" applyBorder="1" applyAlignment="1">
      <alignment horizontal="center" vertical="center"/>
    </xf>
    <xf numFmtId="0" fontId="15" fillId="3" borderId="1" xfId="0" applyNumberFormat="1" applyFont="1" applyFill="1" applyBorder="1" applyAlignment="1">
      <alignment horizontal="center" vertical="center"/>
    </xf>
    <xf numFmtId="0" fontId="16" fillId="3" borderId="1" xfId="0" applyNumberFormat="1" applyFont="1" applyFill="1" applyBorder="1" applyAlignment="1">
      <alignment horizontal="center" vertical="center"/>
    </xf>
    <xf numFmtId="0" fontId="17" fillId="3" borderId="1" xfId="0" applyNumberFormat="1" applyFont="1" applyFill="1" applyBorder="1" applyAlignment="1">
      <alignment horizontal="center" vertical="center"/>
    </xf>
    <xf numFmtId="0" fontId="9" fillId="3" borderId="1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4" fontId="22" fillId="0" borderId="10" xfId="1" applyNumberFormat="1" applyFont="1" applyBorder="1" applyAlignment="1" applyProtection="1">
      <alignment horizontal="center" vertical="center"/>
      <protection locked="0"/>
    </xf>
    <xf numFmtId="4" fontId="20" fillId="0" borderId="10" xfId="1" applyNumberFormat="1" applyFont="1" applyBorder="1" applyAlignment="1" applyProtection="1">
      <alignment horizontal="center" vertical="center"/>
      <protection locked="0"/>
    </xf>
    <xf numFmtId="4" fontId="22" fillId="0" borderId="30" xfId="1" applyNumberFormat="1" applyFont="1" applyBorder="1" applyAlignment="1" applyProtection="1">
      <alignment horizontal="center" vertical="center"/>
      <protection locked="0"/>
    </xf>
    <xf numFmtId="0" fontId="22" fillId="0" borderId="20" xfId="1" applyFont="1" applyBorder="1" applyAlignment="1" applyProtection="1">
      <alignment horizontal="center" vertical="center" wrapText="1"/>
      <protection locked="0"/>
    </xf>
    <xf numFmtId="0" fontId="22" fillId="0" borderId="36" xfId="1" applyFont="1" applyBorder="1" applyAlignment="1" applyProtection="1">
      <alignment horizontal="center" vertical="center"/>
      <protection locked="0"/>
    </xf>
    <xf numFmtId="168" fontId="22" fillId="0" borderId="10" xfId="1" applyNumberFormat="1" applyFont="1" applyBorder="1" applyAlignment="1" applyProtection="1">
      <alignment horizontal="center" vertical="center"/>
      <protection locked="0"/>
    </xf>
    <xf numFmtId="0" fontId="22" fillId="0" borderId="27" xfId="1" applyFont="1" applyBorder="1" applyAlignment="1" applyProtection="1">
      <alignment horizontal="center" vertical="center" wrapText="1"/>
      <protection locked="0"/>
    </xf>
    <xf numFmtId="0" fontId="22" fillId="0" borderId="41" xfId="1" applyFont="1" applyBorder="1" applyAlignment="1" applyProtection="1">
      <alignment horizontal="center" vertical="center"/>
      <protection locked="0"/>
    </xf>
    <xf numFmtId="172" fontId="22" fillId="0" borderId="10" xfId="1" applyNumberFormat="1" applyFont="1" applyBorder="1" applyAlignment="1" applyProtection="1">
      <alignment horizontal="center" vertical="center" wrapText="1"/>
      <protection locked="0"/>
    </xf>
    <xf numFmtId="172" fontId="22" fillId="0" borderId="30" xfId="1" applyNumberFormat="1" applyFont="1" applyBorder="1" applyAlignment="1" applyProtection="1">
      <alignment horizontal="center" vertical="center" wrapText="1"/>
      <protection locked="0"/>
    </xf>
    <xf numFmtId="0" fontId="41" fillId="10" borderId="60" xfId="3" applyNumberFormat="1" applyFont="1" applyFill="1" applyBorder="1" applyAlignment="1">
      <alignment horizontal="center" vertical="center" wrapText="1"/>
    </xf>
    <xf numFmtId="0" fontId="41" fillId="10" borderId="61" xfId="4" applyNumberFormat="1" applyFont="1" applyFill="1" applyBorder="1" applyAlignment="1">
      <alignment vertical="center" wrapText="1"/>
    </xf>
    <xf numFmtId="0" fontId="41" fillId="10" borderId="26" xfId="4" applyNumberFormat="1" applyFont="1" applyFill="1" applyBorder="1" applyAlignment="1" applyProtection="1">
      <alignment horizontal="center" vertical="center" wrapText="1"/>
    </xf>
    <xf numFmtId="0" fontId="41" fillId="10" borderId="61" xfId="3" applyNumberFormat="1" applyFont="1" applyFill="1" applyBorder="1" applyAlignment="1">
      <alignment horizontal="center" vertical="center" wrapText="1"/>
    </xf>
    <xf numFmtId="0" fontId="41" fillId="10" borderId="61" xfId="4" applyNumberFormat="1" applyFont="1" applyFill="1" applyBorder="1" applyAlignment="1">
      <alignment horizontal="center" vertical="center" wrapText="1"/>
    </xf>
    <xf numFmtId="0" fontId="22" fillId="0" borderId="0" xfId="3"/>
    <xf numFmtId="0" fontId="22" fillId="0" borderId="62" xfId="3" applyBorder="1" applyAlignment="1">
      <alignment horizontal="center"/>
    </xf>
    <xf numFmtId="0" fontId="22" fillId="0" borderId="13" xfId="3" applyBorder="1"/>
    <xf numFmtId="0" fontId="22" fillId="0" borderId="62" xfId="3" applyBorder="1" applyAlignment="1">
      <alignment wrapText="1"/>
    </xf>
    <xf numFmtId="0" fontId="22" fillId="11" borderId="17" xfId="3" applyFill="1" applyBorder="1"/>
    <xf numFmtId="0" fontId="22" fillId="11" borderId="39" xfId="3" applyFill="1" applyBorder="1" applyAlignment="1">
      <alignment wrapText="1"/>
    </xf>
    <xf numFmtId="0" fontId="22" fillId="11" borderId="39" xfId="3" applyFill="1" applyBorder="1" applyAlignment="1">
      <alignment horizontal="center"/>
    </xf>
    <xf numFmtId="0" fontId="22" fillId="11" borderId="17" xfId="3" applyFont="1" applyFill="1" applyBorder="1"/>
    <xf numFmtId="0" fontId="22" fillId="11" borderId="39" xfId="3" applyFont="1" applyFill="1" applyBorder="1" applyAlignment="1">
      <alignment wrapText="1"/>
    </xf>
    <xf numFmtId="0" fontId="22" fillId="11" borderId="0" xfId="3" applyFill="1"/>
    <xf numFmtId="0" fontId="22" fillId="0" borderId="0" xfId="3" applyAlignment="1">
      <alignment wrapText="1"/>
    </xf>
    <xf numFmtId="0" fontId="22" fillId="0" borderId="0" xfId="3" applyAlignment="1">
      <alignment horizontal="center"/>
    </xf>
    <xf numFmtId="4" fontId="22" fillId="0" borderId="11" xfId="1" applyNumberFormat="1" applyFont="1" applyBorder="1" applyAlignment="1" applyProtection="1">
      <alignment horizontal="center" vertical="center"/>
      <protection locked="0"/>
    </xf>
    <xf numFmtId="0" fontId="22" fillId="8" borderId="43" xfId="1" applyFont="1" applyFill="1" applyBorder="1" applyAlignment="1" applyProtection="1">
      <alignment horizontal="center" vertical="center"/>
      <protection locked="0"/>
    </xf>
    <xf numFmtId="173" fontId="41" fillId="12" borderId="63" xfId="3" applyNumberFormat="1" applyFont="1" applyFill="1" applyBorder="1" applyAlignment="1">
      <alignment horizontal="center" vertical="center" wrapText="1"/>
    </xf>
    <xf numFmtId="0" fontId="18" fillId="0" borderId="66" xfId="1" applyFill="1" applyBorder="1" applyAlignment="1">
      <alignment horizontal="left"/>
    </xf>
    <xf numFmtId="0" fontId="32" fillId="0" borderId="36" xfId="1" applyFont="1" applyFill="1" applyBorder="1" applyAlignment="1" applyProtection="1">
      <alignment horizontal="left" vertical="center"/>
      <protection locked="0"/>
    </xf>
    <xf numFmtId="0" fontId="32" fillId="0" borderId="38" xfId="1" applyFont="1" applyFill="1" applyBorder="1" applyAlignment="1" applyProtection="1">
      <alignment horizontal="left" vertical="center"/>
      <protection locked="0"/>
    </xf>
    <xf numFmtId="0" fontId="32" fillId="0" borderId="41" xfId="1" applyFont="1" applyFill="1" applyBorder="1" applyAlignment="1" applyProtection="1">
      <alignment horizontal="left" vertical="center"/>
      <protection locked="0"/>
    </xf>
    <xf numFmtId="0" fontId="22" fillId="13" borderId="10" xfId="3" applyFill="1" applyBorder="1"/>
    <xf numFmtId="0" fontId="22" fillId="13" borderId="4" xfId="3" applyFill="1" applyBorder="1" applyAlignment="1">
      <alignment horizontal="center" wrapText="1"/>
    </xf>
    <xf numFmtId="0" fontId="22" fillId="13" borderId="6" xfId="3" applyFill="1" applyBorder="1" applyAlignment="1">
      <alignment horizontal="center" wrapText="1"/>
    </xf>
    <xf numFmtId="0" fontId="22" fillId="13" borderId="36" xfId="3" applyFill="1" applyBorder="1"/>
    <xf numFmtId="0" fontId="22" fillId="13" borderId="11" xfId="3" applyFill="1" applyBorder="1"/>
    <xf numFmtId="0" fontId="22" fillId="13" borderId="30" xfId="3" applyFill="1" applyBorder="1"/>
    <xf numFmtId="0" fontId="22" fillId="13" borderId="31" xfId="3" applyFill="1" applyBorder="1"/>
    <xf numFmtId="0" fontId="22" fillId="13" borderId="5" xfId="3" applyFill="1" applyBorder="1" applyAlignment="1">
      <alignment horizontal="center" wrapText="1"/>
    </xf>
    <xf numFmtId="14" fontId="18" fillId="0" borderId="0" xfId="1" applyNumberFormat="1" applyAlignment="1">
      <alignment horizontal="center" vertical="center"/>
    </xf>
    <xf numFmtId="0" fontId="43" fillId="10" borderId="69" xfId="4" applyNumberFormat="1" applyFont="1" applyFill="1" applyBorder="1" applyAlignment="1">
      <alignment vertical="center" wrapText="1"/>
    </xf>
    <xf numFmtId="0" fontId="43" fillId="10" borderId="44" xfId="4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0" xfId="0" applyBorder="1"/>
    <xf numFmtId="0" fontId="0" fillId="0" borderId="10" xfId="0" applyBorder="1" applyAlignment="1">
      <alignment wrapText="1"/>
    </xf>
    <xf numFmtId="0" fontId="0" fillId="0" borderId="10" xfId="0" applyBorder="1" applyAlignment="1">
      <alignment horizontal="center"/>
    </xf>
    <xf numFmtId="0" fontId="0" fillId="0" borderId="62" xfId="0" applyBorder="1"/>
    <xf numFmtId="0" fontId="0" fillId="0" borderId="62" xfId="0" applyBorder="1" applyAlignment="1">
      <alignment wrapText="1"/>
    </xf>
    <xf numFmtId="0" fontId="0" fillId="0" borderId="62" xfId="0" applyBorder="1" applyAlignment="1">
      <alignment horizontal="center"/>
    </xf>
    <xf numFmtId="170" fontId="0" fillId="0" borderId="62" xfId="0" applyNumberFormat="1" applyBorder="1" applyAlignment="1">
      <alignment horizontal="center"/>
    </xf>
    <xf numFmtId="170" fontId="0" fillId="0" borderId="10" xfId="0" applyNumberFormat="1" applyBorder="1" applyAlignment="1">
      <alignment horizontal="center"/>
    </xf>
    <xf numFmtId="170" fontId="0" fillId="0" borderId="0" xfId="0" applyNumberFormat="1"/>
    <xf numFmtId="0" fontId="46" fillId="15" borderId="4" xfId="0" applyFont="1" applyFill="1" applyBorder="1" applyAlignment="1">
      <alignment horizontal="center"/>
    </xf>
    <xf numFmtId="0" fontId="46" fillId="15" borderId="41" xfId="0" applyFont="1" applyFill="1" applyBorder="1" applyAlignment="1">
      <alignment horizontal="center"/>
    </xf>
    <xf numFmtId="172" fontId="47" fillId="15" borderId="6" xfId="0" applyNumberFormat="1" applyFont="1" applyFill="1" applyBorder="1" applyAlignment="1">
      <alignment horizontal="center"/>
    </xf>
    <xf numFmtId="172" fontId="47" fillId="15" borderId="31" xfId="0" applyNumberFormat="1" applyFont="1" applyFill="1" applyBorder="1" applyAlignment="1">
      <alignment horizontal="center"/>
    </xf>
    <xf numFmtId="175" fontId="0" fillId="0" borderId="0" xfId="0" applyNumberFormat="1"/>
    <xf numFmtId="175" fontId="0" fillId="0" borderId="62" xfId="0" applyNumberFormat="1" applyBorder="1" applyAlignment="1">
      <alignment horizontal="center"/>
    </xf>
    <xf numFmtId="175" fontId="0" fillId="0" borderId="10" xfId="0" applyNumberFormat="1" applyBorder="1" applyAlignment="1">
      <alignment horizontal="center"/>
    </xf>
    <xf numFmtId="175" fontId="0" fillId="0" borderId="0" xfId="0" applyNumberFormat="1" applyAlignment="1">
      <alignment horizontal="center"/>
    </xf>
    <xf numFmtId="164" fontId="0" fillId="0" borderId="0" xfId="9" applyFont="1" applyAlignment="1">
      <alignment horizontal="center"/>
    </xf>
    <xf numFmtId="0" fontId="43" fillId="10" borderId="63" xfId="3" applyNumberFormat="1" applyFont="1" applyFill="1" applyBorder="1" applyAlignment="1">
      <alignment horizontal="center" vertical="center" textRotation="90" wrapText="1"/>
    </xf>
    <xf numFmtId="0" fontId="43" fillId="10" borderId="69" xfId="3" applyNumberFormat="1" applyFont="1" applyFill="1" applyBorder="1" applyAlignment="1">
      <alignment horizontal="center" vertical="center" textRotation="90" wrapText="1"/>
    </xf>
    <xf numFmtId="0" fontId="43" fillId="10" borderId="69" xfId="4" applyNumberFormat="1" applyFont="1" applyFill="1" applyBorder="1" applyAlignment="1">
      <alignment horizontal="center" vertical="center" textRotation="90" wrapText="1"/>
    </xf>
    <xf numFmtId="0" fontId="43" fillId="10" borderId="70" xfId="4" applyNumberFormat="1" applyFont="1" applyFill="1" applyBorder="1" applyAlignment="1">
      <alignment horizontal="center" vertical="center" textRotation="90" wrapText="1"/>
    </xf>
    <xf numFmtId="175" fontId="43" fillId="10" borderId="71" xfId="4" applyNumberFormat="1" applyFont="1" applyFill="1" applyBorder="1" applyAlignment="1">
      <alignment horizontal="center" vertical="center" textRotation="90" wrapText="1"/>
    </xf>
    <xf numFmtId="170" fontId="43" fillId="10" borderId="71" xfId="4" applyNumberFormat="1" applyFont="1" applyFill="1" applyBorder="1" applyAlignment="1">
      <alignment horizontal="center" vertical="center" textRotation="90" wrapText="1"/>
    </xf>
    <xf numFmtId="0" fontId="0" fillId="0" borderId="0" xfId="0" applyAlignment="1">
      <alignment textRotation="90"/>
    </xf>
    <xf numFmtId="0" fontId="18" fillId="0" borderId="0" xfId="1" applyAlignment="1" applyProtection="1">
      <alignment vertical="center"/>
    </xf>
    <xf numFmtId="0" fontId="45" fillId="0" borderId="0" xfId="1" applyFont="1" applyAlignment="1" applyProtection="1">
      <alignment vertical="center"/>
    </xf>
    <xf numFmtId="0" fontId="44" fillId="0" borderId="0" xfId="1" applyFont="1" applyAlignment="1" applyProtection="1">
      <alignment vertical="center"/>
    </xf>
    <xf numFmtId="0" fontId="44" fillId="0" borderId="0" xfId="1" applyNumberFormat="1" applyFont="1" applyAlignment="1" applyProtection="1">
      <alignment vertical="center"/>
    </xf>
    <xf numFmtId="14" fontId="18" fillId="0" borderId="0" xfId="1" applyNumberFormat="1" applyAlignment="1" applyProtection="1">
      <alignment horizontal="center" vertical="center"/>
    </xf>
    <xf numFmtId="0" fontId="20" fillId="0" borderId="0" xfId="1" applyFont="1" applyAlignment="1" applyProtection="1">
      <alignment vertical="center"/>
    </xf>
    <xf numFmtId="0" fontId="18" fillId="0" borderId="39" xfId="1" applyNumberFormat="1" applyBorder="1" applyAlignment="1" applyProtection="1">
      <alignment vertical="center" textRotation="90"/>
    </xf>
    <xf numFmtId="49" fontId="19" fillId="0" borderId="0" xfId="1" applyNumberFormat="1" applyFont="1" applyAlignment="1" applyProtection="1">
      <alignment horizontal="center" vertical="center"/>
    </xf>
    <xf numFmtId="0" fontId="18" fillId="0" borderId="0" xfId="1" applyAlignment="1" applyProtection="1">
      <alignment horizontal="center" vertical="center"/>
    </xf>
    <xf numFmtId="171" fontId="18" fillId="0" borderId="39" xfId="1" applyNumberFormat="1" applyBorder="1" applyAlignment="1" applyProtection="1">
      <alignment vertical="center" textRotation="90"/>
    </xf>
    <xf numFmtId="171" fontId="18" fillId="0" borderId="66" xfId="1" applyNumberFormat="1" applyBorder="1" applyAlignment="1" applyProtection="1">
      <alignment vertical="center" textRotation="90"/>
    </xf>
    <xf numFmtId="49" fontId="19" fillId="0" borderId="0" xfId="1" applyNumberFormat="1" applyFont="1" applyBorder="1" applyAlignment="1" applyProtection="1">
      <alignment horizontal="center" vertical="center"/>
    </xf>
    <xf numFmtId="0" fontId="22" fillId="0" borderId="26" xfId="1" applyFont="1" applyBorder="1" applyAlignment="1" applyProtection="1">
      <alignment horizontal="center" vertical="center"/>
    </xf>
    <xf numFmtId="0" fontId="22" fillId="0" borderId="0" xfId="1" applyFont="1" applyBorder="1" applyAlignment="1" applyProtection="1">
      <alignment horizontal="center" vertical="center"/>
    </xf>
    <xf numFmtId="0" fontId="20" fillId="0" borderId="0" xfId="1" applyFont="1" applyBorder="1" applyAlignment="1" applyProtection="1">
      <alignment horizontal="center" vertical="center"/>
    </xf>
    <xf numFmtId="0" fontId="24" fillId="0" borderId="0" xfId="1" applyFont="1" applyBorder="1" applyAlignment="1" applyProtection="1">
      <alignment vertical="center"/>
    </xf>
    <xf numFmtId="0" fontId="31" fillId="10" borderId="68" xfId="4" applyNumberFormat="1" applyFont="1" applyFill="1" applyBorder="1" applyAlignment="1" applyProtection="1">
      <alignment horizontal="center" vertical="center" wrapText="1"/>
    </xf>
    <xf numFmtId="0" fontId="31" fillId="10" borderId="45" xfId="4" applyNumberFormat="1" applyFont="1" applyFill="1" applyBorder="1" applyAlignment="1" applyProtection="1">
      <alignment horizontal="center" vertical="center" wrapText="1"/>
    </xf>
    <xf numFmtId="0" fontId="30" fillId="5" borderId="0" xfId="1" applyFont="1" applyFill="1" applyAlignment="1" applyProtection="1">
      <alignment vertical="center"/>
    </xf>
    <xf numFmtId="0" fontId="27" fillId="5" borderId="34" xfId="1" applyFont="1" applyFill="1" applyBorder="1" applyAlignment="1" applyProtection="1">
      <alignment horizontal="center" vertical="center" textRotation="90" wrapText="1"/>
    </xf>
    <xf numFmtId="0" fontId="27" fillId="5" borderId="0" xfId="1" applyFont="1" applyFill="1" applyBorder="1" applyAlignment="1" applyProtection="1">
      <alignment vertical="center" textRotation="90"/>
    </xf>
    <xf numFmtId="0" fontId="43" fillId="10" borderId="64" xfId="3" applyNumberFormat="1" applyFont="1" applyFill="1" applyBorder="1" applyAlignment="1" applyProtection="1">
      <alignment horizontal="center" vertical="center" textRotation="90" wrapText="1"/>
    </xf>
    <xf numFmtId="0" fontId="27" fillId="9" borderId="49" xfId="1" applyNumberFormat="1" applyFont="1" applyFill="1" applyBorder="1" applyAlignment="1" applyProtection="1">
      <alignment horizontal="center" vertical="center" textRotation="90" wrapText="1"/>
    </xf>
    <xf numFmtId="0" fontId="27" fillId="9" borderId="51" xfId="1" applyNumberFormat="1" applyFont="1" applyFill="1" applyBorder="1" applyAlignment="1" applyProtection="1">
      <alignment horizontal="center" vertical="center" textRotation="90" wrapText="1"/>
    </xf>
    <xf numFmtId="0" fontId="27" fillId="9" borderId="33" xfId="1" applyNumberFormat="1" applyFont="1" applyFill="1" applyBorder="1" applyAlignment="1" applyProtection="1">
      <alignment horizontal="center" vertical="center" textRotation="90" wrapText="1"/>
    </xf>
    <xf numFmtId="0" fontId="27" fillId="5" borderId="0" xfId="1" applyFont="1" applyFill="1" applyBorder="1" applyAlignment="1" applyProtection="1">
      <alignment vertical="center" textRotation="90" wrapText="1"/>
    </xf>
    <xf numFmtId="0" fontId="28" fillId="5" borderId="0" xfId="1" applyFont="1" applyFill="1" applyBorder="1" applyAlignment="1" applyProtection="1">
      <alignment horizontal="center" vertical="center" textRotation="90"/>
    </xf>
    <xf numFmtId="0" fontId="27" fillId="5" borderId="0" xfId="1" applyFont="1" applyFill="1" applyBorder="1" applyAlignment="1" applyProtection="1">
      <alignment horizontal="left" vertical="center" textRotation="90"/>
    </xf>
    <xf numFmtId="0" fontId="26" fillId="5" borderId="0" xfId="1" applyFont="1" applyFill="1" applyBorder="1" applyAlignment="1" applyProtection="1">
      <alignment horizontal="center" vertical="center" textRotation="90"/>
    </xf>
    <xf numFmtId="0" fontId="29" fillId="5" borderId="0" xfId="1" applyFont="1" applyFill="1" applyBorder="1" applyAlignment="1" applyProtection="1">
      <alignment vertical="center"/>
    </xf>
    <xf numFmtId="0" fontId="24" fillId="0" borderId="13" xfId="1" applyFont="1" applyBorder="1" applyAlignment="1" applyProtection="1">
      <alignment vertical="center" wrapText="1"/>
    </xf>
    <xf numFmtId="0" fontId="24" fillId="0" borderId="67" xfId="1" applyFont="1" applyBorder="1" applyAlignment="1" applyProtection="1">
      <alignment vertical="center" wrapText="1"/>
    </xf>
    <xf numFmtId="0" fontId="22" fillId="0" borderId="0" xfId="1" applyFont="1" applyAlignment="1" applyProtection="1">
      <alignment vertical="center" wrapText="1"/>
    </xf>
    <xf numFmtId="4" fontId="22" fillId="6" borderId="57" xfId="1" applyNumberFormat="1" applyFont="1" applyFill="1" applyBorder="1" applyAlignment="1" applyProtection="1">
      <alignment horizontal="center" vertical="center"/>
    </xf>
    <xf numFmtId="4" fontId="22" fillId="0" borderId="0" xfId="1" applyNumberFormat="1" applyFont="1" applyBorder="1" applyAlignment="1" applyProtection="1">
      <alignment horizontal="center" vertical="center"/>
    </xf>
    <xf numFmtId="4" fontId="18" fillId="16" borderId="64" xfId="1" applyNumberFormat="1" applyFont="1" applyFill="1" applyBorder="1" applyAlignment="1" applyProtection="1">
      <alignment horizontal="center" vertical="center"/>
    </xf>
    <xf numFmtId="0" fontId="26" fillId="5" borderId="0" xfId="1" applyFont="1" applyFill="1" applyBorder="1" applyAlignment="1" applyProtection="1">
      <alignment vertical="center"/>
    </xf>
    <xf numFmtId="4" fontId="22" fillId="4" borderId="0" xfId="1" applyNumberFormat="1" applyFont="1" applyFill="1" applyBorder="1" applyAlignment="1" applyProtection="1">
      <alignment horizontal="center" vertical="center"/>
    </xf>
    <xf numFmtId="4" fontId="22" fillId="0" borderId="0" xfId="1" applyNumberFormat="1" applyFont="1" applyFill="1" applyBorder="1" applyAlignment="1" applyProtection="1">
      <alignment horizontal="center" vertical="center"/>
    </xf>
    <xf numFmtId="0" fontId="22" fillId="0" borderId="0" xfId="1" applyFont="1" applyBorder="1" applyAlignment="1" applyProtection="1">
      <alignment vertical="center"/>
    </xf>
    <xf numFmtId="0" fontId="24" fillId="0" borderId="22" xfId="1" applyFont="1" applyBorder="1" applyAlignment="1" applyProtection="1">
      <alignment vertical="center" wrapText="1"/>
    </xf>
    <xf numFmtId="0" fontId="24" fillId="0" borderId="11" xfId="1" applyFont="1" applyBorder="1" applyAlignment="1" applyProtection="1">
      <alignment vertical="center" wrapText="1"/>
    </xf>
    <xf numFmtId="4" fontId="22" fillId="0" borderId="10" xfId="1" applyNumberFormat="1" applyFont="1" applyBorder="1" applyAlignment="1" applyProtection="1">
      <alignment horizontal="center" vertical="center"/>
    </xf>
    <xf numFmtId="4" fontId="22" fillId="0" borderId="58" xfId="1" applyNumberFormat="1" applyFont="1" applyFill="1" applyBorder="1" applyAlignment="1" applyProtection="1">
      <alignment horizontal="center" vertical="center"/>
    </xf>
    <xf numFmtId="4" fontId="22" fillId="6" borderId="58" xfId="1" applyNumberFormat="1" applyFont="1" applyFill="1" applyBorder="1" applyAlignment="1" applyProtection="1">
      <alignment horizontal="center" vertical="center"/>
    </xf>
    <xf numFmtId="4" fontId="18" fillId="0" borderId="65" xfId="1" applyNumberFormat="1" applyFont="1" applyBorder="1" applyAlignment="1" applyProtection="1">
      <alignment horizontal="center" vertical="center"/>
    </xf>
    <xf numFmtId="4" fontId="18" fillId="16" borderId="65" xfId="1" applyNumberFormat="1" applyFont="1" applyFill="1" applyBorder="1" applyAlignment="1" applyProtection="1">
      <alignment horizontal="center" vertical="center"/>
    </xf>
    <xf numFmtId="0" fontId="22" fillId="0" borderId="0" xfId="1" applyFont="1" applyAlignment="1" applyProtection="1">
      <alignment vertical="center"/>
    </xf>
    <xf numFmtId="0" fontId="32" fillId="0" borderId="0" xfId="1" applyFont="1" applyFill="1" applyBorder="1" applyAlignment="1" applyProtection="1">
      <alignment horizontal="center" vertical="center"/>
    </xf>
    <xf numFmtId="0" fontId="22" fillId="0" borderId="0" xfId="1" applyFont="1" applyFill="1" applyAlignment="1" applyProtection="1">
      <alignment vertical="center"/>
    </xf>
    <xf numFmtId="0" fontId="24" fillId="0" borderId="29" xfId="1" applyFont="1" applyBorder="1" applyAlignment="1" applyProtection="1">
      <alignment vertical="center" wrapText="1"/>
    </xf>
    <xf numFmtId="0" fontId="24" fillId="0" borderId="31" xfId="1" applyFont="1" applyBorder="1" applyAlignment="1" applyProtection="1">
      <alignment vertical="center" wrapText="1"/>
    </xf>
    <xf numFmtId="4" fontId="22" fillId="0" borderId="59" xfId="1" applyNumberFormat="1" applyFont="1" applyFill="1" applyBorder="1" applyAlignment="1" applyProtection="1">
      <alignment horizontal="center" vertical="center"/>
    </xf>
    <xf numFmtId="0" fontId="32" fillId="8" borderId="43" xfId="1" applyFont="1" applyFill="1" applyBorder="1" applyAlignment="1" applyProtection="1">
      <alignment horizontal="left" vertical="center"/>
    </xf>
    <xf numFmtId="0" fontId="32" fillId="8" borderId="44" xfId="1" applyFont="1" applyFill="1" applyBorder="1" applyAlignment="1" applyProtection="1">
      <alignment horizontal="center" vertical="center" wrapText="1"/>
    </xf>
    <xf numFmtId="4" fontId="22" fillId="8" borderId="47" xfId="1" applyNumberFormat="1" applyFont="1" applyFill="1" applyBorder="1" applyAlignment="1" applyProtection="1">
      <alignment horizontal="center" vertical="center"/>
    </xf>
    <xf numFmtId="4" fontId="22" fillId="8" borderId="48" xfId="1" applyNumberFormat="1" applyFont="1" applyFill="1" applyBorder="1" applyAlignment="1" applyProtection="1">
      <alignment horizontal="center" vertical="center"/>
    </xf>
    <xf numFmtId="4" fontId="22" fillId="8" borderId="34" xfId="1" applyNumberFormat="1" applyFont="1" applyFill="1" applyBorder="1" applyAlignment="1" applyProtection="1">
      <alignment horizontal="center" vertical="center"/>
    </xf>
    <xf numFmtId="4" fontId="18" fillId="0" borderId="64" xfId="1" applyNumberFormat="1" applyFont="1" applyBorder="1" applyAlignment="1" applyProtection="1">
      <alignment horizontal="center" vertical="center"/>
    </xf>
    <xf numFmtId="4" fontId="18" fillId="8" borderId="49" xfId="1" applyNumberFormat="1" applyFont="1" applyFill="1" applyBorder="1" applyAlignment="1" applyProtection="1">
      <alignment horizontal="center" vertical="center"/>
    </xf>
    <xf numFmtId="4" fontId="18" fillId="8" borderId="51" xfId="1" applyNumberFormat="1" applyFont="1" applyFill="1" applyBorder="1" applyAlignment="1" applyProtection="1">
      <alignment horizontal="center" vertical="center"/>
    </xf>
    <xf numFmtId="4" fontId="18" fillId="8" borderId="33" xfId="1" applyNumberFormat="1" applyFont="1" applyFill="1" applyBorder="1" applyAlignment="1" applyProtection="1">
      <alignment horizontal="center" vertical="center"/>
    </xf>
    <xf numFmtId="0" fontId="32" fillId="7" borderId="49" xfId="1" applyFont="1" applyFill="1" applyBorder="1" applyAlignment="1" applyProtection="1">
      <alignment horizontal="center" vertical="center" wrapText="1"/>
    </xf>
    <xf numFmtId="167" fontId="22" fillId="7" borderId="50" xfId="1" applyNumberFormat="1" applyFont="1" applyFill="1" applyBorder="1" applyAlignment="1" applyProtection="1">
      <alignment horizontal="center" vertical="center" wrapText="1"/>
    </xf>
    <xf numFmtId="0" fontId="22" fillId="7" borderId="50" xfId="1" applyFont="1" applyFill="1" applyBorder="1" applyAlignment="1" applyProtection="1">
      <alignment horizontal="center" vertical="center" wrapText="1"/>
    </xf>
    <xf numFmtId="4" fontId="22" fillId="7" borderId="32" xfId="1" applyNumberFormat="1" applyFont="1" applyFill="1" applyBorder="1" applyAlignment="1" applyProtection="1">
      <alignment horizontal="center" vertical="center"/>
    </xf>
    <xf numFmtId="4" fontId="22" fillId="7" borderId="34" xfId="1" applyNumberFormat="1" applyFont="1" applyFill="1" applyBorder="1" applyAlignment="1" applyProtection="1">
      <alignment horizontal="center" vertical="center"/>
    </xf>
    <xf numFmtId="4" fontId="22" fillId="6" borderId="59" xfId="1" applyNumberFormat="1" applyFont="1" applyFill="1" applyBorder="1" applyAlignment="1" applyProtection="1">
      <alignment horizontal="center" vertical="center"/>
    </xf>
    <xf numFmtId="4" fontId="18" fillId="16" borderId="59" xfId="1" applyNumberFormat="1" applyFont="1" applyFill="1" applyBorder="1" applyAlignment="1" applyProtection="1">
      <alignment horizontal="center" vertical="center"/>
    </xf>
    <xf numFmtId="4" fontId="18" fillId="7" borderId="43" xfId="1" applyNumberFormat="1" applyFont="1" applyFill="1" applyBorder="1" applyAlignment="1" applyProtection="1">
      <alignment horizontal="center" vertical="center"/>
    </xf>
    <xf numFmtId="4" fontId="18" fillId="7" borderId="72" xfId="1" applyNumberFormat="1" applyFont="1" applyFill="1" applyBorder="1" applyAlignment="1" applyProtection="1">
      <alignment horizontal="center" vertical="center"/>
    </xf>
    <xf numFmtId="4" fontId="18" fillId="7" borderId="48" xfId="1" applyNumberFormat="1" applyFont="1" applyFill="1" applyBorder="1" applyAlignment="1" applyProtection="1">
      <alignment horizontal="center" vertical="center"/>
    </xf>
    <xf numFmtId="0" fontId="32" fillId="0" borderId="50" xfId="1" applyFont="1" applyFill="1" applyBorder="1" applyAlignment="1" applyProtection="1">
      <alignment horizontal="center" vertical="center" wrapText="1"/>
    </xf>
    <xf numFmtId="4" fontId="0" fillId="0" borderId="50" xfId="0" applyNumberFormat="1" applyFont="1" applyBorder="1" applyAlignment="1" applyProtection="1">
      <alignment horizontal="center" vertical="center"/>
    </xf>
    <xf numFmtId="4" fontId="0" fillId="0" borderId="50" xfId="0" applyNumberFormat="1" applyFont="1" applyFill="1" applyBorder="1" applyAlignment="1" applyProtection="1">
      <alignment horizontal="center" vertical="center"/>
    </xf>
    <xf numFmtId="0" fontId="32" fillId="0" borderId="0" xfId="1" applyFont="1" applyFill="1" applyBorder="1" applyAlignment="1" applyProtection="1">
      <alignment horizontal="center" vertical="center" wrapText="1"/>
    </xf>
    <xf numFmtId="167" fontId="22" fillId="0" borderId="0" xfId="1" applyNumberFormat="1" applyFont="1" applyBorder="1" applyAlignment="1" applyProtection="1">
      <alignment horizontal="center" vertical="center" wrapText="1"/>
    </xf>
    <xf numFmtId="0" fontId="22" fillId="0" borderId="0" xfId="1" applyFont="1" applyBorder="1" applyAlignment="1" applyProtection="1">
      <alignment horizontal="center" vertical="center" wrapText="1"/>
    </xf>
    <xf numFmtId="168" fontId="22" fillId="0" borderId="0" xfId="1" applyNumberFormat="1" applyFont="1" applyBorder="1" applyAlignment="1" applyProtection="1">
      <alignment horizontal="center" vertical="center"/>
    </xf>
    <xf numFmtId="4" fontId="0" fillId="0" borderId="0" xfId="0" applyNumberFormat="1" applyFont="1" applyBorder="1" applyAlignment="1" applyProtection="1">
      <alignment horizontal="center" vertical="center"/>
    </xf>
    <xf numFmtId="4" fontId="0" fillId="0" borderId="0" xfId="0" applyNumberFormat="1" applyFont="1" applyFill="1" applyBorder="1" applyAlignment="1" applyProtection="1">
      <alignment horizontal="center" vertical="center"/>
    </xf>
    <xf numFmtId="4" fontId="37" fillId="0" borderId="52" xfId="2" applyNumberFormat="1" applyFont="1" applyFill="1" applyBorder="1" applyAlignment="1" applyProtection="1">
      <alignment horizontal="center" vertical="center"/>
    </xf>
    <xf numFmtId="0" fontId="33" fillId="0" borderId="0" xfId="1" applyFont="1" applyBorder="1" applyAlignment="1" applyProtection="1">
      <alignment vertical="center"/>
    </xf>
    <xf numFmtId="0" fontId="31" fillId="0" borderId="0" xfId="1" applyFont="1" applyFill="1" applyBorder="1" applyAlignment="1" applyProtection="1">
      <alignment horizontal="center" vertical="center"/>
    </xf>
    <xf numFmtId="0" fontId="34" fillId="0" borderId="53" xfId="1" applyFont="1" applyBorder="1" applyAlignment="1" applyProtection="1">
      <alignment vertical="center"/>
    </xf>
    <xf numFmtId="0" fontId="38" fillId="3" borderId="0" xfId="1" applyFont="1" applyFill="1" applyBorder="1" applyAlignment="1" applyProtection="1">
      <alignment vertical="center"/>
    </xf>
    <xf numFmtId="0" fontId="24" fillId="0" borderId="53" xfId="1" applyFont="1" applyBorder="1" applyAlignment="1" applyProtection="1">
      <alignment vertical="center"/>
    </xf>
    <xf numFmtId="0" fontId="22" fillId="0" borderId="7" xfId="1" applyFont="1" applyBorder="1" applyAlignment="1" applyProtection="1">
      <alignment vertical="center"/>
    </xf>
    <xf numFmtId="0" fontId="22" fillId="0" borderId="18" xfId="1" applyFont="1" applyBorder="1" applyAlignment="1" applyProtection="1">
      <alignment vertical="center"/>
    </xf>
    <xf numFmtId="0" fontId="22" fillId="0" borderId="19" xfId="1" applyFont="1" applyBorder="1" applyAlignment="1" applyProtection="1">
      <alignment vertical="center"/>
    </xf>
    <xf numFmtId="0" fontId="22" fillId="0" borderId="40" xfId="1" applyFont="1" applyBorder="1" applyAlignment="1" applyProtection="1">
      <alignment vertical="center"/>
    </xf>
    <xf numFmtId="0" fontId="22" fillId="0" borderId="26" xfId="1" applyFont="1" applyBorder="1" applyAlignment="1" applyProtection="1">
      <alignment vertical="center"/>
    </xf>
    <xf numFmtId="0" fontId="22" fillId="0" borderId="14" xfId="1" applyFont="1" applyBorder="1" applyAlignment="1" applyProtection="1">
      <alignment vertical="center"/>
    </xf>
    <xf numFmtId="0" fontId="22" fillId="0" borderId="15" xfId="1" applyFont="1" applyBorder="1" applyAlignment="1" applyProtection="1">
      <alignment vertical="center"/>
    </xf>
    <xf numFmtId="0" fontId="22" fillId="0" borderId="54" xfId="1" applyFont="1" applyBorder="1" applyAlignment="1" applyProtection="1">
      <alignment vertical="center"/>
    </xf>
    <xf numFmtId="0" fontId="22" fillId="0" borderId="20" xfId="1" applyFont="1" applyBorder="1" applyAlignment="1" applyProtection="1">
      <alignment vertical="center"/>
    </xf>
    <xf numFmtId="0" fontId="22" fillId="0" borderId="21" xfId="1" applyFont="1" applyBorder="1" applyAlignment="1" applyProtection="1">
      <alignment vertical="center"/>
    </xf>
    <xf numFmtId="0" fontId="22" fillId="0" borderId="37" xfId="1" applyFont="1" applyBorder="1" applyAlignment="1" applyProtection="1">
      <alignment vertical="center"/>
    </xf>
    <xf numFmtId="171" fontId="18" fillId="0" borderId="62" xfId="1" applyNumberFormat="1" applyBorder="1" applyAlignment="1" applyProtection="1">
      <alignment vertical="center" textRotation="90"/>
    </xf>
    <xf numFmtId="0" fontId="34" fillId="0" borderId="0" xfId="1" applyFont="1" applyBorder="1" applyAlignment="1" applyProtection="1">
      <alignment vertical="center"/>
    </xf>
    <xf numFmtId="0" fontId="22" fillId="0" borderId="27" xfId="1" applyFont="1" applyBorder="1" applyAlignment="1" applyProtection="1">
      <alignment vertical="center"/>
    </xf>
    <xf numFmtId="0" fontId="22" fillId="0" borderId="28" xfId="1" applyFont="1" applyBorder="1" applyAlignment="1" applyProtection="1">
      <alignment vertical="center"/>
    </xf>
    <xf numFmtId="0" fontId="22" fillId="0" borderId="42" xfId="1" applyFont="1" applyBorder="1" applyAlignment="1" applyProtection="1">
      <alignment vertical="center"/>
    </xf>
    <xf numFmtId="0" fontId="24" fillId="3" borderId="0" xfId="1" applyFont="1" applyFill="1" applyBorder="1" applyAlignment="1" applyProtection="1">
      <alignment vertical="center"/>
    </xf>
    <xf numFmtId="0" fontId="18" fillId="0" borderId="0" xfId="1" applyBorder="1" applyAlignment="1" applyProtection="1">
      <alignment vertical="center"/>
    </xf>
    <xf numFmtId="0" fontId="18" fillId="0" borderId="62" xfId="1" applyNumberFormat="1" applyBorder="1" applyAlignment="1" applyProtection="1">
      <alignment horizontal="center" vertical="center"/>
    </xf>
    <xf numFmtId="0" fontId="20" fillId="0" borderId="0" xfId="1" applyFont="1" applyAlignment="1" applyProtection="1">
      <alignment vertical="center"/>
      <protection locked="0"/>
    </xf>
    <xf numFmtId="4" fontId="0" fillId="0" borderId="50" xfId="0" applyNumberFormat="1" applyFont="1" applyFill="1" applyBorder="1" applyAlignment="1" applyProtection="1">
      <alignment horizontal="right" vertical="center"/>
    </xf>
    <xf numFmtId="4" fontId="0" fillId="0" borderId="0" xfId="0" applyNumberFormat="1" applyFont="1" applyFill="1" applyBorder="1" applyAlignment="1" applyProtection="1">
      <alignment horizontal="right" vertical="center"/>
    </xf>
    <xf numFmtId="0" fontId="22" fillId="7" borderId="49" xfId="1" applyFont="1" applyFill="1" applyBorder="1" applyAlignment="1" applyProtection="1">
      <alignment horizontal="center" vertical="center"/>
    </xf>
    <xf numFmtId="168" fontId="22" fillId="7" borderId="32" xfId="1" applyNumberFormat="1" applyFont="1" applyFill="1" applyBorder="1" applyAlignment="1" applyProtection="1">
      <alignment horizontal="center" vertical="center"/>
    </xf>
    <xf numFmtId="4" fontId="22" fillId="7" borderId="33" xfId="1" applyNumberFormat="1" applyFont="1" applyFill="1" applyBorder="1" applyAlignment="1" applyProtection="1">
      <alignment horizontal="center" vertical="center"/>
    </xf>
    <xf numFmtId="4" fontId="18" fillId="0" borderId="19" xfId="1" applyNumberFormat="1" applyFont="1" applyBorder="1" applyAlignment="1" applyProtection="1">
      <alignment vertical="center"/>
    </xf>
    <xf numFmtId="0" fontId="18" fillId="0" borderId="66" xfId="1" applyNumberFormat="1" applyBorder="1" applyAlignment="1" applyProtection="1">
      <alignment vertical="center"/>
    </xf>
    <xf numFmtId="4" fontId="18" fillId="9" borderId="49" xfId="1" applyNumberFormat="1" applyFont="1" applyFill="1" applyBorder="1" applyAlignment="1" applyProtection="1">
      <alignment horizontal="center" vertical="center"/>
      <protection locked="0"/>
    </xf>
    <xf numFmtId="4" fontId="18" fillId="9" borderId="51" xfId="1" applyNumberFormat="1" applyFont="1" applyFill="1" applyBorder="1" applyAlignment="1" applyProtection="1">
      <alignment horizontal="center" vertical="center"/>
      <protection locked="0"/>
    </xf>
    <xf numFmtId="4" fontId="18" fillId="9" borderId="33" xfId="1" applyNumberFormat="1" applyFont="1" applyFill="1" applyBorder="1" applyAlignment="1" applyProtection="1">
      <alignment horizontal="center" vertical="center"/>
      <protection locked="0"/>
    </xf>
    <xf numFmtId="4" fontId="18" fillId="9" borderId="16" xfId="1" applyNumberFormat="1" applyFont="1" applyFill="1" applyBorder="1" applyAlignment="1" applyProtection="1">
      <alignment horizontal="center" vertical="center"/>
      <protection locked="0"/>
    </xf>
    <xf numFmtId="4" fontId="18" fillId="9" borderId="18" xfId="1" applyNumberFormat="1" applyFont="1" applyFill="1" applyBorder="1" applyAlignment="1" applyProtection="1">
      <alignment horizontal="center" vertical="center"/>
      <protection locked="0"/>
    </xf>
    <xf numFmtId="4" fontId="18" fillId="9" borderId="74" xfId="1" applyNumberFormat="1" applyFont="1" applyFill="1" applyBorder="1" applyAlignment="1" applyProtection="1">
      <alignment horizontal="center" vertical="center"/>
      <protection locked="0"/>
    </xf>
    <xf numFmtId="0" fontId="18" fillId="0" borderId="0" xfId="1" applyAlignment="1" applyProtection="1">
      <alignment vertical="center" textRotation="90" wrapText="1"/>
    </xf>
    <xf numFmtId="0" fontId="5" fillId="3" borderId="2" xfId="0" applyNumberFormat="1" applyFont="1" applyFill="1" applyBorder="1" applyAlignment="1">
      <alignment horizontal="center" vertical="center"/>
    </xf>
    <xf numFmtId="0" fontId="1" fillId="3" borderId="2" xfId="0" applyNumberFormat="1" applyFont="1" applyFill="1" applyBorder="1" applyAlignment="1">
      <alignment horizontal="center" vertical="center"/>
    </xf>
    <xf numFmtId="0" fontId="18" fillId="0" borderId="0" xfId="1" applyAlignment="1" applyProtection="1">
      <alignment vertical="center"/>
      <protection locked="0"/>
    </xf>
    <xf numFmtId="0" fontId="48" fillId="3" borderId="1" xfId="0" applyNumberFormat="1" applyFont="1" applyFill="1" applyBorder="1" applyAlignment="1">
      <alignment horizontal="center" vertical="center"/>
    </xf>
    <xf numFmtId="4" fontId="22" fillId="0" borderId="34" xfId="1" applyNumberFormat="1" applyFont="1" applyFill="1" applyBorder="1" applyAlignment="1" applyProtection="1">
      <alignment horizontal="center" vertical="center"/>
      <protection locked="0"/>
    </xf>
    <xf numFmtId="165" fontId="22" fillId="0" borderId="0" xfId="2" applyNumberFormat="1" applyFont="1" applyBorder="1" applyAlignment="1" applyProtection="1">
      <alignment horizontal="center" vertical="center"/>
    </xf>
    <xf numFmtId="0" fontId="18" fillId="18" borderId="23" xfId="1" applyFont="1" applyFill="1" applyBorder="1" applyAlignment="1" applyProtection="1">
      <alignment horizontal="center" vertical="center" wrapText="1"/>
    </xf>
    <xf numFmtId="0" fontId="18" fillId="0" borderId="0" xfId="1" applyFill="1" applyAlignment="1" applyProtection="1">
      <alignment vertical="center"/>
    </xf>
    <xf numFmtId="0" fontId="24" fillId="0" borderId="0" xfId="1" applyFont="1" applyFill="1" applyBorder="1" applyAlignment="1" applyProtection="1">
      <alignment vertical="center"/>
    </xf>
    <xf numFmtId="0" fontId="52" fillId="0" borderId="0" xfId="10" applyAlignment="1" applyProtection="1">
      <alignment vertical="center"/>
    </xf>
    <xf numFmtId="4" fontId="22" fillId="8" borderId="46" xfId="1" applyNumberFormat="1" applyFont="1" applyFill="1" applyBorder="1" applyAlignment="1" applyProtection="1">
      <alignment horizontal="center" vertical="center"/>
    </xf>
    <xf numFmtId="0" fontId="18" fillId="0" borderId="20" xfId="1" applyFont="1" applyBorder="1" applyAlignment="1" applyProtection="1">
      <alignment horizontal="center" vertical="center" wrapText="1"/>
      <protection locked="0"/>
    </xf>
    <xf numFmtId="0" fontId="18" fillId="19" borderId="0" xfId="1" applyFill="1" applyAlignment="1" applyProtection="1">
      <alignment vertical="center"/>
    </xf>
    <xf numFmtId="0" fontId="32" fillId="0" borderId="76" xfId="1" applyFont="1" applyFill="1" applyBorder="1" applyAlignment="1" applyProtection="1">
      <alignment horizontal="left" vertical="center"/>
      <protection locked="0"/>
    </xf>
    <xf numFmtId="172" fontId="22" fillId="0" borderId="62" xfId="1" applyNumberFormat="1" applyFont="1" applyBorder="1" applyAlignment="1" applyProtection="1">
      <alignment horizontal="center" vertical="center" wrapText="1"/>
      <protection locked="0"/>
    </xf>
    <xf numFmtId="0" fontId="22" fillId="0" borderId="14" xfId="1" applyFont="1" applyBorder="1" applyAlignment="1" applyProtection="1">
      <alignment horizontal="center" vertical="center" wrapText="1"/>
      <protection locked="0"/>
    </xf>
    <xf numFmtId="0" fontId="22" fillId="0" borderId="76" xfId="1" applyFont="1" applyFill="1" applyBorder="1" applyAlignment="1" applyProtection="1">
      <alignment horizontal="center" vertical="center"/>
      <protection locked="0"/>
    </xf>
    <xf numFmtId="168" fontId="22" fillId="0" borderId="62" xfId="1" applyNumberFormat="1" applyFont="1" applyBorder="1" applyAlignment="1" applyProtection="1">
      <alignment horizontal="center" vertical="center"/>
      <protection locked="0"/>
    </xf>
    <xf numFmtId="4" fontId="22" fillId="0" borderId="66" xfId="1" applyNumberFormat="1" applyFont="1" applyBorder="1" applyAlignment="1" applyProtection="1">
      <alignment horizontal="center" vertical="center"/>
    </xf>
    <xf numFmtId="4" fontId="22" fillId="0" borderId="62" xfId="1" applyNumberFormat="1" applyFont="1" applyBorder="1" applyAlignment="1" applyProtection="1">
      <alignment horizontal="center" vertical="center"/>
      <protection locked="0"/>
    </xf>
    <xf numFmtId="4" fontId="22" fillId="0" borderId="67" xfId="1" applyNumberFormat="1" applyFont="1" applyBorder="1" applyAlignment="1" applyProtection="1">
      <alignment horizontal="center" vertical="center"/>
      <protection locked="0"/>
    </xf>
    <xf numFmtId="4" fontId="22" fillId="0" borderId="77" xfId="1" applyNumberFormat="1" applyFont="1" applyFill="1" applyBorder="1" applyAlignment="1" applyProtection="1">
      <alignment horizontal="center" vertical="center"/>
    </xf>
    <xf numFmtId="4" fontId="22" fillId="6" borderId="77" xfId="1" applyNumberFormat="1" applyFont="1" applyFill="1" applyBorder="1" applyAlignment="1" applyProtection="1">
      <alignment horizontal="center" vertical="center"/>
    </xf>
    <xf numFmtId="0" fontId="26" fillId="5" borderId="78" xfId="1" applyFont="1" applyFill="1" applyBorder="1" applyAlignment="1" applyProtection="1">
      <alignment horizontal="center" vertical="center" textRotation="90" wrapText="1"/>
    </xf>
    <xf numFmtId="0" fontId="27" fillId="5" borderId="46" xfId="1" applyFont="1" applyFill="1" applyBorder="1" applyAlignment="1" applyProtection="1">
      <alignment horizontal="center" vertical="center" textRotation="90" wrapText="1"/>
    </xf>
    <xf numFmtId="0" fontId="27" fillId="5" borderId="72" xfId="1" applyFont="1" applyFill="1" applyBorder="1" applyAlignment="1" applyProtection="1">
      <alignment horizontal="center" vertical="center" textRotation="90" wrapText="1"/>
    </xf>
    <xf numFmtId="0" fontId="27" fillId="5" borderId="78" xfId="1" applyFont="1" applyFill="1" applyBorder="1" applyAlignment="1" applyProtection="1">
      <alignment horizontal="center" vertical="center" textRotation="90" wrapText="1"/>
    </xf>
    <xf numFmtId="0" fontId="27" fillId="5" borderId="48" xfId="1" applyFont="1" applyFill="1" applyBorder="1" applyAlignment="1" applyProtection="1">
      <alignment horizontal="center" vertical="center" textRotation="90" wrapText="1"/>
    </xf>
    <xf numFmtId="0" fontId="26" fillId="5" borderId="34" xfId="1" applyFont="1" applyFill="1" applyBorder="1" applyAlignment="1" applyProtection="1">
      <alignment horizontal="center" vertical="center" textRotation="90" wrapText="1"/>
    </xf>
    <xf numFmtId="179" fontId="22" fillId="8" borderId="79" xfId="1" applyNumberFormat="1" applyFont="1" applyFill="1" applyBorder="1" applyAlignment="1" applyProtection="1">
      <alignment horizontal="left" vertical="center"/>
      <protection locked="0"/>
    </xf>
    <xf numFmtId="0" fontId="18" fillId="0" borderId="0" xfId="1" applyAlignment="1" applyProtection="1">
      <alignment horizontal="right" vertical="center"/>
    </xf>
    <xf numFmtId="0" fontId="18" fillId="0" borderId="0" xfId="1" applyNumberFormat="1" applyAlignment="1" applyProtection="1">
      <alignment vertical="center"/>
    </xf>
    <xf numFmtId="0" fontId="18" fillId="0" borderId="0" xfId="1" applyNumberFormat="1" applyAlignment="1" applyProtection="1">
      <alignment horizontal="center" vertical="center"/>
    </xf>
    <xf numFmtId="0" fontId="23" fillId="0" borderId="26" xfId="1" applyFont="1" applyBorder="1" applyAlignment="1" applyProtection="1">
      <alignment horizontal="center" vertical="center"/>
      <protection locked="0"/>
    </xf>
    <xf numFmtId="4" fontId="18" fillId="17" borderId="10" xfId="1" applyNumberFormat="1" applyFont="1" applyFill="1" applyBorder="1" applyAlignment="1" applyProtection="1">
      <alignment horizontal="center" vertical="center"/>
    </xf>
    <xf numFmtId="176" fontId="22" fillId="17" borderId="10" xfId="1" applyNumberFormat="1" applyFont="1" applyFill="1" applyBorder="1" applyAlignment="1" applyProtection="1">
      <alignment horizontal="center" vertical="center"/>
      <protection locked="0"/>
    </xf>
    <xf numFmtId="4" fontId="22" fillId="17" borderId="20" xfId="1" applyNumberFormat="1" applyFont="1" applyFill="1" applyBorder="1" applyAlignment="1" applyProtection="1">
      <alignment horizontal="center" vertical="center"/>
    </xf>
    <xf numFmtId="4" fontId="22" fillId="17" borderId="22" xfId="1" applyNumberFormat="1" applyFont="1" applyFill="1" applyBorder="1" applyAlignment="1" applyProtection="1">
      <alignment horizontal="center" vertical="center"/>
    </xf>
    <xf numFmtId="4" fontId="22" fillId="17" borderId="10" xfId="1" applyNumberFormat="1" applyFont="1" applyFill="1" applyBorder="1" applyAlignment="1" applyProtection="1">
      <alignment horizontal="center" vertical="center"/>
    </xf>
    <xf numFmtId="178" fontId="22" fillId="17" borderId="10" xfId="1" applyNumberFormat="1" applyFont="1" applyFill="1" applyBorder="1" applyAlignment="1" applyProtection="1">
      <alignment horizontal="center" vertical="center"/>
      <protection locked="0"/>
    </xf>
    <xf numFmtId="177" fontId="22" fillId="17" borderId="10" xfId="1" applyNumberFormat="1" applyFont="1" applyFill="1" applyBorder="1" applyAlignment="1" applyProtection="1">
      <alignment horizontal="center" vertical="center"/>
      <protection locked="0"/>
    </xf>
    <xf numFmtId="0" fontId="44" fillId="0" borderId="0" xfId="1" applyFont="1" applyAlignment="1" applyProtection="1">
      <alignment horizontal="left" vertical="center"/>
      <protection locked="0"/>
    </xf>
    <xf numFmtId="0" fontId="23" fillId="0" borderId="7" xfId="1" applyFont="1" applyBorder="1" applyAlignment="1" applyProtection="1">
      <alignment horizontal="center" vertical="center"/>
    </xf>
    <xf numFmtId="0" fontId="23" fillId="0" borderId="8" xfId="1" applyFont="1" applyBorder="1" applyAlignment="1" applyProtection="1">
      <alignment horizontal="center" vertical="center"/>
    </xf>
    <xf numFmtId="0" fontId="23" fillId="0" borderId="12" xfId="1" applyFont="1" applyBorder="1" applyAlignment="1" applyProtection="1">
      <alignment horizontal="center" vertical="center"/>
    </xf>
    <xf numFmtId="0" fontId="23" fillId="0" borderId="13" xfId="1" applyFont="1" applyBorder="1" applyAlignment="1" applyProtection="1">
      <alignment horizontal="center" vertical="center"/>
    </xf>
    <xf numFmtId="0" fontId="35" fillId="0" borderId="18" xfId="1" applyFont="1" applyFill="1" applyBorder="1" applyAlignment="1" applyProtection="1">
      <alignment horizontal="center" vertical="center"/>
    </xf>
    <xf numFmtId="0" fontId="35" fillId="0" borderId="19" xfId="1" applyFont="1" applyFill="1" applyBorder="1" applyAlignment="1" applyProtection="1">
      <alignment horizontal="center" vertical="center"/>
    </xf>
    <xf numFmtId="0" fontId="35" fillId="0" borderId="14" xfId="1" applyFont="1" applyFill="1" applyBorder="1" applyAlignment="1" applyProtection="1">
      <alignment horizontal="center" vertical="center"/>
    </xf>
    <xf numFmtId="0" fontId="35" fillId="0" borderId="15" xfId="1" applyFont="1" applyFill="1" applyBorder="1" applyAlignment="1" applyProtection="1">
      <alignment horizontal="center" vertical="center"/>
    </xf>
    <xf numFmtId="0" fontId="23" fillId="0" borderId="9" xfId="1" applyFont="1" applyBorder="1" applyAlignment="1" applyProtection="1">
      <alignment horizontal="center" vertical="center"/>
    </xf>
    <xf numFmtId="0" fontId="23" fillId="0" borderId="0" xfId="1" applyFont="1" applyBorder="1" applyAlignment="1" applyProtection="1">
      <alignment horizontal="center" vertical="center"/>
    </xf>
    <xf numFmtId="0" fontId="23" fillId="0" borderId="14" xfId="1" applyFont="1" applyBorder="1" applyAlignment="1" applyProtection="1">
      <alignment horizontal="center" vertical="center"/>
    </xf>
    <xf numFmtId="0" fontId="23" fillId="0" borderId="15" xfId="1" applyFont="1" applyBorder="1" applyAlignment="1" applyProtection="1">
      <alignment horizontal="center" vertical="center"/>
    </xf>
    <xf numFmtId="0" fontId="23" fillId="0" borderId="19" xfId="1" applyFont="1" applyBorder="1" applyAlignment="1" applyProtection="1">
      <alignment horizontal="center" vertical="center"/>
    </xf>
    <xf numFmtId="0" fontId="23" fillId="0" borderId="16" xfId="1" applyFont="1" applyBorder="1" applyAlignment="1" applyProtection="1">
      <alignment horizontal="center" vertical="center"/>
    </xf>
    <xf numFmtId="0" fontId="23" fillId="0" borderId="17" xfId="1" applyFont="1" applyBorder="1" applyAlignment="1" applyProtection="1">
      <alignment horizontal="center" vertical="center"/>
    </xf>
    <xf numFmtId="0" fontId="23" fillId="0" borderId="23" xfId="1" applyFont="1" applyBorder="1" applyAlignment="1" applyProtection="1">
      <alignment horizontal="center" vertical="center"/>
    </xf>
    <xf numFmtId="0" fontId="23" fillId="0" borderId="24" xfId="1" applyFont="1" applyBorder="1" applyAlignment="1" applyProtection="1">
      <alignment horizontal="center" vertical="center"/>
    </xf>
    <xf numFmtId="0" fontId="24" fillId="3" borderId="0" xfId="1" applyFont="1" applyFill="1" applyBorder="1" applyAlignment="1" applyProtection="1">
      <alignment horizontal="center" vertical="center"/>
    </xf>
    <xf numFmtId="0" fontId="21" fillId="0" borderId="55" xfId="1" applyFont="1" applyBorder="1" applyAlignment="1" applyProtection="1">
      <alignment horizontal="center" vertical="center"/>
    </xf>
    <xf numFmtId="0" fontId="21" fillId="0" borderId="56" xfId="1" applyFont="1" applyBorder="1" applyAlignment="1" applyProtection="1">
      <alignment horizontal="center" vertical="center"/>
    </xf>
    <xf numFmtId="0" fontId="21" fillId="0" borderId="35" xfId="1" applyFont="1" applyBorder="1" applyAlignment="1" applyProtection="1">
      <alignment horizontal="center" vertical="center"/>
    </xf>
    <xf numFmtId="0" fontId="18" fillId="0" borderId="10" xfId="1" applyBorder="1" applyAlignment="1" applyProtection="1">
      <alignment horizontal="center" vertical="center"/>
    </xf>
    <xf numFmtId="0" fontId="18" fillId="0" borderId="20" xfId="1" applyBorder="1" applyAlignment="1" applyProtection="1">
      <alignment horizontal="center" vertical="center"/>
    </xf>
    <xf numFmtId="0" fontId="18" fillId="0" borderId="11" xfId="1" applyBorder="1" applyAlignment="1" applyProtection="1">
      <alignment horizontal="center" vertical="center"/>
    </xf>
    <xf numFmtId="171" fontId="25" fillId="0" borderId="10" xfId="1" applyNumberFormat="1" applyFont="1" applyBorder="1" applyAlignment="1" applyProtection="1">
      <alignment horizontal="center" vertical="center"/>
      <protection locked="0"/>
    </xf>
    <xf numFmtId="171" fontId="25" fillId="0" borderId="20" xfId="1" applyNumberFormat="1" applyFont="1" applyBorder="1" applyAlignment="1" applyProtection="1">
      <alignment horizontal="center" vertical="center"/>
      <protection locked="0"/>
    </xf>
    <xf numFmtId="171" fontId="25" fillId="0" borderId="11" xfId="1" applyNumberFormat="1" applyFont="1" applyBorder="1" applyAlignment="1" applyProtection="1">
      <alignment horizontal="center" vertical="center"/>
      <protection locked="0"/>
    </xf>
    <xf numFmtId="171" fontId="25" fillId="0" borderId="30" xfId="1" applyNumberFormat="1" applyFont="1" applyBorder="1" applyAlignment="1" applyProtection="1">
      <alignment horizontal="center" vertical="center"/>
      <protection locked="0"/>
    </xf>
    <xf numFmtId="171" fontId="25" fillId="0" borderId="27" xfId="1" applyNumberFormat="1" applyFont="1" applyBorder="1" applyAlignment="1" applyProtection="1">
      <alignment horizontal="center" vertical="center"/>
      <protection locked="0"/>
    </xf>
    <xf numFmtId="171" fontId="25" fillId="0" borderId="31" xfId="1" applyNumberFormat="1" applyFont="1" applyBorder="1" applyAlignment="1" applyProtection="1">
      <alignment horizontal="center" vertical="center"/>
      <protection locked="0"/>
    </xf>
    <xf numFmtId="0" fontId="35" fillId="0" borderId="18" xfId="1" applyFont="1" applyBorder="1" applyAlignment="1" applyProtection="1">
      <alignment horizontal="center" vertical="center"/>
    </xf>
    <xf numFmtId="0" fontId="35" fillId="0" borderId="19" xfId="1" applyFont="1" applyBorder="1" applyAlignment="1" applyProtection="1">
      <alignment horizontal="center" vertical="center"/>
    </xf>
    <xf numFmtId="0" fontId="35" fillId="0" borderId="25" xfId="1" applyFont="1" applyBorder="1" applyAlignment="1" applyProtection="1">
      <alignment horizontal="center" vertical="center"/>
    </xf>
    <xf numFmtId="0" fontId="35" fillId="0" borderId="26" xfId="1" applyFont="1" applyBorder="1" applyAlignment="1" applyProtection="1">
      <alignment horizontal="center" vertical="center"/>
    </xf>
    <xf numFmtId="0" fontId="23" fillId="0" borderId="20" xfId="1" applyFont="1" applyBorder="1" applyAlignment="1" applyProtection="1">
      <alignment horizontal="center" vertical="center"/>
    </xf>
    <xf numFmtId="0" fontId="23" fillId="0" borderId="21" xfId="1" applyFont="1" applyBorder="1" applyAlignment="1" applyProtection="1">
      <alignment horizontal="center" vertical="center"/>
    </xf>
    <xf numFmtId="0" fontId="23" fillId="0" borderId="22" xfId="1" applyFont="1" applyBorder="1" applyAlignment="1" applyProtection="1">
      <alignment horizontal="center" vertical="center"/>
    </xf>
    <xf numFmtId="172" fontId="35" fillId="0" borderId="20" xfId="1" applyNumberFormat="1" applyFont="1" applyBorder="1" applyAlignment="1" applyProtection="1">
      <alignment horizontal="center" vertical="center" wrapText="1"/>
      <protection locked="0"/>
    </xf>
    <xf numFmtId="172" fontId="35" fillId="0" borderId="21" xfId="1" applyNumberFormat="1" applyFont="1" applyBorder="1" applyAlignment="1" applyProtection="1">
      <alignment horizontal="center" vertical="center" wrapText="1"/>
      <protection locked="0"/>
    </xf>
    <xf numFmtId="172" fontId="35" fillId="0" borderId="22" xfId="1" applyNumberFormat="1" applyFont="1" applyBorder="1" applyAlignment="1" applyProtection="1">
      <alignment horizontal="center" vertical="center" wrapText="1"/>
      <protection locked="0"/>
    </xf>
    <xf numFmtId="0" fontId="23" fillId="0" borderId="27" xfId="1" applyFont="1" applyBorder="1" applyAlignment="1" applyProtection="1">
      <alignment horizontal="center" vertical="center"/>
    </xf>
    <xf numFmtId="0" fontId="23" fillId="0" borderId="28" xfId="1" applyFont="1" applyBorder="1" applyAlignment="1" applyProtection="1">
      <alignment horizontal="center" vertical="center"/>
    </xf>
    <xf numFmtId="0" fontId="23" fillId="0" borderId="29" xfId="1" applyFont="1" applyBorder="1" applyAlignment="1" applyProtection="1">
      <alignment horizontal="center" vertical="center"/>
    </xf>
    <xf numFmtId="0" fontId="35" fillId="0" borderId="28" xfId="1" applyFont="1" applyBorder="1" applyAlignment="1" applyProtection="1">
      <alignment horizontal="center" vertical="center"/>
    </xf>
    <xf numFmtId="0" fontId="22" fillId="3" borderId="21" xfId="1" applyFont="1" applyFill="1" applyBorder="1" applyAlignment="1" applyProtection="1">
      <alignment horizontal="center" vertical="center"/>
    </xf>
    <xf numFmtId="0" fontId="22" fillId="3" borderId="22" xfId="1" applyFont="1" applyFill="1" applyBorder="1" applyAlignment="1" applyProtection="1">
      <alignment horizontal="center" vertical="center"/>
    </xf>
    <xf numFmtId="0" fontId="22" fillId="3" borderId="28" xfId="1" applyFont="1" applyFill="1" applyBorder="1" applyAlignment="1" applyProtection="1">
      <alignment horizontal="center" vertical="center"/>
    </xf>
    <xf numFmtId="0" fontId="22" fillId="3" borderId="29" xfId="1" applyFont="1" applyFill="1" applyBorder="1" applyAlignment="1" applyProtection="1">
      <alignment horizontal="center" vertical="center"/>
    </xf>
    <xf numFmtId="0" fontId="39" fillId="0" borderId="49" xfId="1" applyFont="1" applyBorder="1" applyAlignment="1" applyProtection="1">
      <alignment horizontal="center" vertical="center"/>
    </xf>
    <xf numFmtId="0" fontId="39" fillId="0" borderId="50" xfId="1" applyFont="1" applyBorder="1" applyAlignment="1" applyProtection="1">
      <alignment horizontal="center" vertical="center"/>
    </xf>
    <xf numFmtId="0" fontId="18" fillId="17" borderId="10" xfId="1" applyFont="1" applyFill="1" applyBorder="1" applyAlignment="1" applyProtection="1">
      <alignment horizontal="center" vertical="center"/>
    </xf>
    <xf numFmtId="175" fontId="22" fillId="17" borderId="21" xfId="1" applyNumberFormat="1" applyFont="1" applyFill="1" applyBorder="1" applyAlignment="1" applyProtection="1">
      <alignment horizontal="center" vertical="center"/>
      <protection locked="0"/>
    </xf>
    <xf numFmtId="175" fontId="22" fillId="17" borderId="22" xfId="1" applyNumberFormat="1" applyFont="1" applyFill="1" applyBorder="1" applyAlignment="1" applyProtection="1">
      <alignment horizontal="center" vertical="center"/>
      <protection locked="0"/>
    </xf>
    <xf numFmtId="0" fontId="38" fillId="3" borderId="55" xfId="1" applyFont="1" applyFill="1" applyBorder="1" applyAlignment="1" applyProtection="1">
      <alignment horizontal="center" vertical="center"/>
    </xf>
    <xf numFmtId="0" fontId="38" fillId="3" borderId="56" xfId="1" applyFont="1" applyFill="1" applyBorder="1" applyAlignment="1" applyProtection="1">
      <alignment horizontal="center" vertical="center"/>
    </xf>
    <xf numFmtId="0" fontId="38" fillId="3" borderId="35" xfId="1" applyFont="1" applyFill="1" applyBorder="1" applyAlignment="1" applyProtection="1">
      <alignment horizontal="center" vertical="center"/>
    </xf>
    <xf numFmtId="169" fontId="22" fillId="0" borderId="0" xfId="1" applyNumberFormat="1" applyFont="1" applyBorder="1" applyAlignment="1" applyProtection="1">
      <alignment horizontal="center" vertical="center"/>
    </xf>
    <xf numFmtId="170" fontId="22" fillId="0" borderId="0" xfId="1" applyNumberFormat="1" applyFont="1" applyBorder="1" applyAlignment="1" applyProtection="1">
      <alignment horizontal="center" vertical="center"/>
    </xf>
    <xf numFmtId="0" fontId="22" fillId="3" borderId="16" xfId="1" applyFont="1" applyFill="1" applyBorder="1" applyAlignment="1" applyProtection="1">
      <alignment horizontal="center" vertical="center" wrapText="1"/>
    </xf>
    <xf numFmtId="0" fontId="22" fillId="3" borderId="19" xfId="1" applyFont="1" applyFill="1" applyBorder="1" applyAlignment="1" applyProtection="1">
      <alignment horizontal="center" vertical="center" wrapText="1"/>
    </xf>
    <xf numFmtId="0" fontId="22" fillId="3" borderId="17" xfId="1" applyFont="1" applyFill="1" applyBorder="1" applyAlignment="1" applyProtection="1">
      <alignment horizontal="center" vertical="center" wrapText="1"/>
    </xf>
    <xf numFmtId="0" fontId="22" fillId="3" borderId="12" xfId="1" applyFont="1" applyFill="1" applyBorder="1" applyAlignment="1" applyProtection="1">
      <alignment horizontal="center" vertical="center" wrapText="1"/>
    </xf>
    <xf numFmtId="0" fontId="22" fillId="3" borderId="15" xfId="1" applyFont="1" applyFill="1" applyBorder="1" applyAlignment="1" applyProtection="1">
      <alignment horizontal="center" vertical="center" wrapText="1"/>
    </xf>
    <xf numFmtId="0" fontId="22" fillId="3" borderId="13" xfId="1" applyFont="1" applyFill="1" applyBorder="1" applyAlignment="1" applyProtection="1">
      <alignment horizontal="center" vertical="center" wrapText="1"/>
    </xf>
    <xf numFmtId="0" fontId="49" fillId="0" borderId="73" xfId="1" applyFont="1" applyBorder="1" applyAlignment="1" applyProtection="1">
      <alignment horizontal="center" vertical="center" wrapText="1"/>
    </xf>
    <xf numFmtId="0" fontId="49" fillId="0" borderId="28" xfId="1" applyFont="1" applyBorder="1" applyAlignment="1" applyProtection="1">
      <alignment horizontal="center" vertical="center" wrapText="1"/>
    </xf>
    <xf numFmtId="0" fontId="49" fillId="0" borderId="29" xfId="1" applyFont="1" applyBorder="1" applyAlignment="1" applyProtection="1">
      <alignment horizontal="center" vertical="center" wrapText="1"/>
    </xf>
    <xf numFmtId="14" fontId="23" fillId="0" borderId="27" xfId="1" applyNumberFormat="1" applyFont="1" applyBorder="1" applyAlignment="1" applyProtection="1">
      <alignment horizontal="center" vertical="center"/>
    </xf>
    <xf numFmtId="0" fontId="24" fillId="0" borderId="27" xfId="1" applyFont="1" applyBorder="1" applyAlignment="1" applyProtection="1">
      <alignment horizontal="center" vertical="center"/>
    </xf>
    <xf numFmtId="0" fontId="24" fillId="0" borderId="28" xfId="1" applyFont="1" applyBorder="1" applyAlignment="1" applyProtection="1">
      <alignment horizontal="center" vertical="center"/>
    </xf>
    <xf numFmtId="0" fontId="24" fillId="0" borderId="42" xfId="1" applyFont="1" applyBorder="1" applyAlignment="1" applyProtection="1">
      <alignment horizontal="center" vertical="center"/>
    </xf>
    <xf numFmtId="0" fontId="50" fillId="0" borderId="25" xfId="1" applyFont="1" applyFill="1" applyBorder="1" applyAlignment="1" applyProtection="1">
      <alignment horizontal="center" vertical="center"/>
    </xf>
    <xf numFmtId="0" fontId="50" fillId="0" borderId="75" xfId="1" applyFont="1" applyFill="1" applyBorder="1" applyAlignment="1" applyProtection="1">
      <alignment horizontal="center" vertical="center"/>
    </xf>
    <xf numFmtId="0" fontId="35" fillId="0" borderId="5" xfId="1" applyFont="1" applyBorder="1" applyAlignment="1" applyProtection="1">
      <alignment horizontal="center" vertical="center"/>
    </xf>
    <xf numFmtId="0" fontId="35" fillId="0" borderId="6" xfId="1" applyFont="1" applyBorder="1" applyAlignment="1" applyProtection="1">
      <alignment horizontal="center" vertical="center"/>
    </xf>
    <xf numFmtId="0" fontId="35" fillId="0" borderId="4" xfId="1" applyFont="1" applyBorder="1" applyAlignment="1" applyProtection="1">
      <alignment horizontal="center" vertical="center"/>
    </xf>
    <xf numFmtId="0" fontId="51" fillId="0" borderId="55" xfId="1" applyFont="1" applyBorder="1" applyAlignment="1" applyProtection="1">
      <alignment horizontal="center" vertical="center"/>
    </xf>
    <xf numFmtId="0" fontId="51" fillId="0" borderId="56" xfId="1" applyFont="1" applyBorder="1" applyAlignment="1" applyProtection="1">
      <alignment horizontal="center" vertical="center"/>
    </xf>
    <xf numFmtId="0" fontId="51" fillId="0" borderId="35" xfId="1" applyFont="1" applyBorder="1" applyAlignment="1" applyProtection="1">
      <alignment horizontal="center" vertical="center"/>
    </xf>
    <xf numFmtId="174" fontId="0" fillId="14" borderId="55" xfId="0" applyNumberFormat="1" applyFill="1" applyBorder="1" applyAlignment="1">
      <alignment horizontal="center"/>
    </xf>
    <xf numFmtId="174" fontId="0" fillId="14" borderId="56" xfId="0" applyNumberFormat="1" applyFill="1" applyBorder="1" applyAlignment="1">
      <alignment horizontal="center"/>
    </xf>
    <xf numFmtId="174" fontId="0" fillId="14" borderId="35" xfId="0" applyNumberFormat="1" applyFill="1" applyBorder="1" applyAlignment="1">
      <alignment horizontal="center"/>
    </xf>
    <xf numFmtId="0" fontId="50" fillId="20" borderId="25" xfId="1" applyFont="1" applyFill="1" applyBorder="1" applyAlignment="1" applyProtection="1">
      <alignment horizontal="center" vertical="center"/>
    </xf>
    <xf numFmtId="0" fontId="50" fillId="20" borderId="75" xfId="1" applyFont="1" applyFill="1" applyBorder="1" applyAlignment="1" applyProtection="1">
      <alignment horizontal="center" vertical="center"/>
    </xf>
    <xf numFmtId="0" fontId="50" fillId="0" borderId="30" xfId="1" applyFont="1" applyFill="1" applyBorder="1" applyAlignment="1" applyProtection="1">
      <alignment horizontal="center" vertical="center"/>
    </xf>
    <xf numFmtId="4" fontId="22" fillId="8" borderId="46" xfId="1" applyNumberFormat="1" applyFont="1" applyFill="1" applyBorder="1" applyAlignment="1" applyProtection="1">
      <alignment horizontal="center" vertical="center"/>
      <protection locked="0"/>
    </xf>
    <xf numFmtId="4" fontId="22" fillId="17" borderId="20" xfId="1" applyNumberFormat="1" applyFont="1" applyFill="1" applyBorder="1" applyAlignment="1" applyProtection="1">
      <alignment horizontal="center" vertical="center"/>
      <protection locked="0"/>
    </xf>
    <xf numFmtId="4" fontId="22" fillId="17" borderId="22" xfId="1" applyNumberFormat="1" applyFont="1" applyFill="1" applyBorder="1" applyAlignment="1" applyProtection="1">
      <alignment horizontal="center" vertical="center"/>
      <protection locked="0"/>
    </xf>
    <xf numFmtId="4" fontId="0" fillId="0" borderId="50" xfId="0" applyNumberFormat="1" applyFont="1" applyBorder="1" applyAlignment="1" applyProtection="1">
      <alignment horizontal="center" vertical="center"/>
      <protection locked="0"/>
    </xf>
    <xf numFmtId="4" fontId="0" fillId="0" borderId="50" xfId="0" applyNumberFormat="1" applyFont="1" applyFill="1" applyBorder="1" applyAlignment="1" applyProtection="1">
      <alignment horizontal="center" vertical="center"/>
      <protection locked="0"/>
    </xf>
    <xf numFmtId="4" fontId="0" fillId="0" borderId="50" xfId="0" applyNumberFormat="1" applyFont="1" applyFill="1" applyBorder="1" applyAlignment="1" applyProtection="1">
      <alignment horizontal="right" vertical="center"/>
      <protection locked="0"/>
    </xf>
    <xf numFmtId="0" fontId="49" fillId="0" borderId="73" xfId="1" applyFont="1" applyBorder="1" applyAlignment="1" applyProtection="1">
      <alignment horizontal="center" vertical="center" wrapText="1"/>
      <protection locked="0"/>
    </xf>
    <xf numFmtId="0" fontId="49" fillId="0" borderId="28" xfId="1" applyFont="1" applyBorder="1" applyAlignment="1" applyProtection="1">
      <alignment horizontal="center" vertical="center" wrapText="1"/>
      <protection locked="0"/>
    </xf>
    <xf numFmtId="0" fontId="49" fillId="0" borderId="29" xfId="1" applyFont="1" applyBorder="1" applyAlignment="1" applyProtection="1">
      <alignment horizontal="center" vertical="center" wrapText="1"/>
      <protection locked="0"/>
    </xf>
    <xf numFmtId="14" fontId="23" fillId="0" borderId="27" xfId="1" applyNumberFormat="1" applyFont="1" applyBorder="1" applyAlignment="1" applyProtection="1">
      <alignment horizontal="center" vertical="center"/>
      <protection locked="0"/>
    </xf>
    <xf numFmtId="0" fontId="23" fillId="0" borderId="29" xfId="1" applyFont="1" applyBorder="1" applyAlignment="1" applyProtection="1">
      <alignment horizontal="center" vertical="center"/>
      <protection locked="0"/>
    </xf>
    <xf numFmtId="0" fontId="24" fillId="0" borderId="27" xfId="1" applyFont="1" applyBorder="1" applyAlignment="1" applyProtection="1">
      <alignment horizontal="center" vertical="center"/>
      <protection locked="0"/>
    </xf>
    <xf numFmtId="0" fontId="24" fillId="0" borderId="28" xfId="1" applyFont="1" applyBorder="1" applyAlignment="1" applyProtection="1">
      <alignment horizontal="center" vertical="center"/>
      <protection locked="0"/>
    </xf>
    <xf numFmtId="0" fontId="24" fillId="0" borderId="42" xfId="1" applyFont="1" applyBorder="1" applyAlignment="1" applyProtection="1">
      <alignment horizontal="center" vertical="center"/>
      <protection locked="0"/>
    </xf>
  </cellXfs>
  <cellStyles count="11">
    <cellStyle name="Euro" xfId="2"/>
    <cellStyle name="Lien hypertexte" xfId="10" builtinId="8"/>
    <cellStyle name="Monétaire" xfId="9" builtinId="4"/>
    <cellStyle name="Monétaire 2" xfId="5"/>
    <cellStyle name="Monétaire 2 2" xfId="6"/>
    <cellStyle name="Monétaire 3" xfId="7"/>
    <cellStyle name="Normal" xfId="0" builtinId="0"/>
    <cellStyle name="Normal 2" xfId="1"/>
    <cellStyle name="Normal 2 2" xfId="3"/>
    <cellStyle name="Normal_Feuil1" xfId="4"/>
    <cellStyle name="Pourcentage 2" xfId="8"/>
  </cellStyles>
  <dxfs count="10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  <protection locked="1" hidden="0"/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indexed="64"/>
        </right>
        <top/>
        <bottom/>
        <vertical style="thin">
          <color auto="1"/>
        </vertical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0.00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/>
        <bottom/>
        <vertical style="thin">
          <color auto="1"/>
        </vertical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7" formatCode="d/m/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</border>
      <protection locked="1" hidden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protection locked="1" hidden="0"/>
    </dxf>
    <dxf>
      <font>
        <strike val="0"/>
        <outline val="0"/>
        <shadow val="0"/>
        <u val="none"/>
        <vertAlign val="baseline"/>
        <color theme="3" tint="-0.249977111117893"/>
        <name val="Arial"/>
        <scheme val="none"/>
      </font>
      <fill>
        <patternFill patternType="solid">
          <fgColor indexed="64"/>
          <bgColor theme="3" tint="0.5999938962981048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  <protection locked="1" hidden="0"/>
    </dxf>
    <dxf>
      <numFmt numFmtId="170" formatCode="_-* #,##0.00\ [$€-40C]_-;\-* #,##0.00\ [$€-40C]_-;_-* &quot;-&quot;??\ [$€-40C]_-;_-@_-"/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70" formatCode="_-* #,##0.00\ [$€-40C]_-;\-* #,##0.00\ [$€-40C]_-;_-* &quot;-&quot;??\ [$€-40C]_-;_-@_-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70" formatCode="_-* #,##0.00\ [$€-40C]_-;\-* #,##0.00\ [$€-40C]_-;_-* &quot;-&quot;??\ [$€-40C]_-;_-@_-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70" formatCode="_-* #,##0.00\ [$€-40C]_-;\-* #,##0.00\ [$€-40C]_-;_-* &quot;-&quot;??\ [$€-40C]_-;_-@_-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70" formatCode="_-* #,##0.00\ [$€-40C]_-;\-* #,##0.00\ [$€-40C]_-;_-* &quot;-&quot;??\ [$€-40C]_-;_-@_-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70" formatCode="_-* #,##0.00\ [$€-40C]_-;\-* #,##0.00\ [$€-40C]_-;_-* &quot;-&quot;??\ [$€-40C]_-;_-@_-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70" formatCode="_-* #,##0.00\ [$€-40C]_-;\-* #,##0.00\ [$€-40C]_-;_-* &quot;-&quot;??\ [$€-40C]_-;_-@_-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70" formatCode="_-* #,##0.00\ [$€-40C]_-;\-* #,##0.00\ [$€-40C]_-;_-* &quot;-&quot;??\ [$€-40C]_-;_-@_-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70" formatCode="_-* #,##0.00\ [$€-40C]_-;\-* #,##0.00\ [$€-40C]_-;_-* &quot;-&quot;??\ [$€-40C]_-;_-@_-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70" formatCode="_-* #,##0.00\ [$€-40C]_-;\-* #,##0.00\ [$€-40C]_-;_-* &quot;-&quot;??\ [$€-40C]_-;_-@_-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70" formatCode="_-* #,##0.00\ [$€-40C]_-;\-* #,##0.00\ [$€-40C]_-;_-* &quot;-&quot;??\ [$€-40C]_-;_-@_-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70" formatCode="_-* #,##0.00\ [$€-40C]_-;\-* #,##0.00\ [$€-40C]_-;_-* &quot;-&quot;??\ [$€-40C]_-;_-@_-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70" formatCode="_-* #,##0.00\ [$€-40C]_-;\-* #,##0.00\ [$€-40C]_-;_-* &quot;-&quot;??\ [$€-40C]_-;_-@_-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70" formatCode="_-* #,##0.00\ [$€-40C]_-;\-* #,##0.00\ [$€-40C]_-;_-* &quot;-&quot;??\ [$€-40C]_-;_-@_-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70" formatCode="_-* #,##0.00\ [$€-40C]_-;\-* #,##0.00\ [$€-40C]_-;_-* &quot;-&quot;??\ [$€-40C]_-;_-@_-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70" formatCode="_-* #,##0.00\ [$€-40C]_-;\-* #,##0.00\ [$€-40C]_-;_-* &quot;-&quot;??\ [$€-40C]_-;_-@_-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70" formatCode="_-* #,##0.00\ [$€-40C]_-;\-* #,##0.00\ [$€-40C]_-;_-* &quot;-&quot;??\ [$€-40C]_-;_-@_-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70" formatCode="_-* #,##0.00\ [$€-40C]_-;\-* #,##0.00\ [$€-40C]_-;_-* &quot;-&quot;??\ [$€-40C]_-;_-@_-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70" formatCode="_-* #,##0.00\ [$€-40C]_-;\-* #,##0.00\ [$€-40C]_-;_-* &quot;-&quot;??\ [$€-40C]_-;_-@_-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75" formatCode="#,##0.0&quot; km&quot;"/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medium">
          <color indexed="64"/>
        </top>
      </border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solid">
          <fgColor indexed="27"/>
          <bgColor indexed="42"/>
        </patternFill>
      </fill>
      <alignment horizontal="center" vertical="center" textRotation="9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indexed="64"/>
        </right>
        <top/>
        <bottom/>
        <vertical style="thin">
          <color auto="1"/>
        </vertical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0.00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/>
        <bottom/>
        <vertical style="thin">
          <color auto="1"/>
        </vertical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7" formatCode="d/m/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0"/>
      </font>
      <protection locked="1" hidden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color theme="3" tint="-0.249977111117893"/>
        <name val="Arial"/>
        <scheme val="none"/>
      </font>
      <fill>
        <patternFill patternType="solid">
          <fgColor indexed="64"/>
          <bgColor theme="3" tint="0.5999938962981048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  <protection locked="1" hidden="0"/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rgb="FFFFFF0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rgb="FFFFFF0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3" formatCode="#,##0.00\ &quot;€&quot;"/>
      <fill>
        <patternFill patternType="solid">
          <fgColor indexed="27"/>
          <bgColor theme="7" tint="0.3999755851924192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8</xdr:col>
      <xdr:colOff>171450</xdr:colOff>
      <xdr:row>2</xdr:row>
      <xdr:rowOff>266700</xdr:rowOff>
    </xdr:to>
    <xdr:pic>
      <xdr:nvPicPr>
        <xdr:cNvPr id="6542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7620000" cy="971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9525</xdr:colOff>
          <xdr:row>3</xdr:row>
          <xdr:rowOff>0</xdr:rowOff>
        </xdr:from>
        <xdr:to>
          <xdr:col>8</xdr:col>
          <xdr:colOff>38100</xdr:colOff>
          <xdr:row>4</xdr:row>
          <xdr:rowOff>0</xdr:rowOff>
        </xdr:to>
        <xdr:sp macro="" textlink="">
          <xdr:nvSpPr>
            <xdr:cNvPr id="6272" name="CommandButton_options" hidden="1">
              <a:extLst>
                <a:ext uri="{63B3BB69-23CF-44E3-9099-C40C66FF867C}">
                  <a14:compatExt spid="_x0000_s62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12</xdr:col>
      <xdr:colOff>381000</xdr:colOff>
      <xdr:row>41</xdr:row>
      <xdr:rowOff>85725</xdr:rowOff>
    </xdr:to>
    <xdr:pic macro="[0]!after_save_2007">
      <xdr:nvPicPr>
        <xdr:cNvPr id="2519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000" cy="789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12</xdr:col>
      <xdr:colOff>381000</xdr:colOff>
      <xdr:row>41</xdr:row>
      <xdr:rowOff>85725</xdr:rowOff>
    </xdr:to>
    <xdr:pic>
      <xdr:nvPicPr>
        <xdr:cNvPr id="3544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000" cy="789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495300</xdr:colOff>
          <xdr:row>13</xdr:row>
          <xdr:rowOff>133350</xdr:rowOff>
        </xdr:from>
        <xdr:to>
          <xdr:col>7</xdr:col>
          <xdr:colOff>428625</xdr:colOff>
          <xdr:row>15</xdr:row>
          <xdr:rowOff>57150</xdr:rowOff>
        </xdr:to>
        <xdr:sp macro="" textlink="">
          <xdr:nvSpPr>
            <xdr:cNvPr id="3082" name="TextBox_login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495300</xdr:colOff>
          <xdr:row>17</xdr:row>
          <xdr:rowOff>0</xdr:rowOff>
        </xdr:from>
        <xdr:to>
          <xdr:col>7</xdr:col>
          <xdr:colOff>428625</xdr:colOff>
          <xdr:row>18</xdr:row>
          <xdr:rowOff>114300</xdr:rowOff>
        </xdr:to>
        <xdr:sp macro="" textlink="">
          <xdr:nvSpPr>
            <xdr:cNvPr id="3084" name="TextBox_mdp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152400</xdr:colOff>
          <xdr:row>20</xdr:row>
          <xdr:rowOff>180975</xdr:rowOff>
        </xdr:from>
        <xdr:to>
          <xdr:col>6</xdr:col>
          <xdr:colOff>247650</xdr:colOff>
          <xdr:row>24</xdr:row>
          <xdr:rowOff>28575</xdr:rowOff>
        </xdr:to>
        <xdr:sp macro="" textlink="">
          <xdr:nvSpPr>
            <xdr:cNvPr id="3086" name="Label_entrer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371475</xdr:colOff>
      <xdr:row>5</xdr:row>
      <xdr:rowOff>9525</xdr:rowOff>
    </xdr:from>
    <xdr:to>
      <xdr:col>25</xdr:col>
      <xdr:colOff>209550</xdr:colOff>
      <xdr:row>6</xdr:row>
      <xdr:rowOff>285750</xdr:rowOff>
    </xdr:to>
    <xdr:pic>
      <xdr:nvPicPr>
        <xdr:cNvPr id="2" name="Picture 1" descr="Logo SIE 12cm N&amp;B depuis corel draw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6725" y="561975"/>
          <a:ext cx="2524125" cy="581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87457</xdr:colOff>
      <xdr:row>0</xdr:row>
      <xdr:rowOff>25977</xdr:rowOff>
    </xdr:from>
    <xdr:to>
      <xdr:col>19</xdr:col>
      <xdr:colOff>355889</xdr:colOff>
      <xdr:row>2</xdr:row>
      <xdr:rowOff>323850</xdr:rowOff>
    </xdr:to>
    <xdr:sp macro="[0]!Nouvelle_note_frais_plage_varialbe" textlink="">
      <xdr:nvSpPr>
        <xdr:cNvPr id="3" name="Rectangle à coins arrondis 2"/>
        <xdr:cNvSpPr/>
      </xdr:nvSpPr>
      <xdr:spPr>
        <a:xfrm>
          <a:off x="8459932" y="25977"/>
          <a:ext cx="2954482" cy="688398"/>
        </a:xfrm>
        <a:prstGeom prst="roundRect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cap="none" spc="0">
              <a:ln w="18000">
                <a:solidFill>
                  <a:schemeClr val="tx2">
                    <a:lumMod val="75000"/>
                  </a:schemeClr>
                </a:solidFill>
                <a:prstDash val="solid"/>
                <a:miter lim="800000"/>
              </a:ln>
              <a:solidFill>
                <a:sysClr val="windowText" lastClr="000000"/>
              </a:solidFill>
              <a:effectLst>
                <a:outerShdw blurRad="25500" dist="23000" dir="7020000" algn="tl">
                  <a:srgbClr val="000000">
                    <a:alpha val="50000"/>
                  </a:srgbClr>
                </a:outerShdw>
              </a:effectLst>
              <a:latin typeface="Technic" panose="00000400000000000000" pitchFamily="2" charset="2"/>
            </a:rPr>
            <a:t>Creer une nouvelle note de frais</a:t>
          </a:r>
        </a:p>
      </xdr:txBody>
    </xdr:sp>
    <xdr:clientData/>
  </xdr:twoCellAnchor>
  <xdr:twoCellAnchor>
    <xdr:from>
      <xdr:col>19</xdr:col>
      <xdr:colOff>425162</xdr:colOff>
      <xdr:row>0</xdr:row>
      <xdr:rowOff>15586</xdr:rowOff>
    </xdr:from>
    <xdr:to>
      <xdr:col>26</xdr:col>
      <xdr:colOff>504825</xdr:colOff>
      <xdr:row>2</xdr:row>
      <xdr:rowOff>304800</xdr:rowOff>
    </xdr:to>
    <xdr:sp macro="[0]!Validation_note_de_frais_responsable" textlink="">
      <xdr:nvSpPr>
        <xdr:cNvPr id="4" name="Rectangle à coins arrondis 3"/>
        <xdr:cNvSpPr/>
      </xdr:nvSpPr>
      <xdr:spPr>
        <a:xfrm>
          <a:off x="11483687" y="15586"/>
          <a:ext cx="3280063" cy="679739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cap="none" spc="0">
              <a:ln w="18000">
                <a:solidFill>
                  <a:srgbClr val="C00000"/>
                </a:solidFill>
                <a:prstDash val="solid"/>
                <a:miter lim="800000"/>
              </a:ln>
              <a:solidFill>
                <a:srgbClr val="C00000"/>
              </a:solidFill>
              <a:effectLst>
                <a:outerShdw blurRad="25500" dist="23000" dir="7020000" algn="tl">
                  <a:srgbClr val="000000">
                    <a:alpha val="50000"/>
                  </a:srgbClr>
                </a:outerShdw>
              </a:effectLst>
              <a:latin typeface="Technic" panose="00000400000000000000" pitchFamily="2" charset="2"/>
            </a:rPr>
            <a:t>Validation</a:t>
          </a:r>
          <a:r>
            <a:rPr lang="fr-FR" sz="1800" b="1" cap="none" spc="0" baseline="0">
              <a:ln w="18000">
                <a:solidFill>
                  <a:srgbClr val="C00000"/>
                </a:solidFill>
                <a:prstDash val="solid"/>
                <a:miter lim="800000"/>
              </a:ln>
              <a:solidFill>
                <a:srgbClr val="C00000"/>
              </a:solidFill>
              <a:effectLst>
                <a:outerShdw blurRad="25500" dist="23000" dir="7020000" algn="tl">
                  <a:srgbClr val="000000">
                    <a:alpha val="50000"/>
                  </a:srgbClr>
                </a:outerShdw>
              </a:effectLst>
              <a:latin typeface="Technic" panose="00000400000000000000" pitchFamily="2" charset="2"/>
            </a:rPr>
            <a:t> note de frais/Responsable </a:t>
          </a:r>
          <a:endParaRPr lang="fr-FR" sz="1800" b="1" cap="none" spc="0">
            <a:ln w="18000">
              <a:solidFill>
                <a:srgbClr val="C00000"/>
              </a:solidFill>
              <a:prstDash val="solid"/>
              <a:miter lim="800000"/>
            </a:ln>
            <a:solidFill>
              <a:srgbClr val="C00000"/>
            </a:solidFill>
            <a:effectLst>
              <a:outerShdw blurRad="25500" dist="23000" dir="7020000" algn="tl">
                <a:srgbClr val="000000">
                  <a:alpha val="50000"/>
                </a:srgbClr>
              </a:outerShdw>
            </a:effectLst>
            <a:latin typeface="Technic" panose="00000400000000000000" pitchFamily="2" charset="2"/>
          </a:endParaRPr>
        </a:p>
      </xdr:txBody>
    </xdr:sp>
    <xdr:clientData/>
  </xdr:twoCellAnchor>
  <xdr:twoCellAnchor>
    <xdr:from>
      <xdr:col>4</xdr:col>
      <xdr:colOff>38100</xdr:colOff>
      <xdr:row>1</xdr:row>
      <xdr:rowOff>85725</xdr:rowOff>
    </xdr:from>
    <xdr:to>
      <xdr:col>6</xdr:col>
      <xdr:colOff>619123</xdr:colOff>
      <xdr:row>2</xdr:row>
      <xdr:rowOff>342900</xdr:rowOff>
    </xdr:to>
    <xdr:sp macro="[0]!ThisWorkbook.Supprimer_ligne" textlink="">
      <xdr:nvSpPr>
        <xdr:cNvPr id="7" name="Rectangle à coins arrondis 6"/>
        <xdr:cNvSpPr/>
      </xdr:nvSpPr>
      <xdr:spPr>
        <a:xfrm>
          <a:off x="3390900" y="314325"/>
          <a:ext cx="1857373" cy="419100"/>
        </a:xfrm>
        <a:prstGeom prst="roundRect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cap="none" spc="0">
              <a:ln w="18000">
                <a:solidFill>
                  <a:schemeClr val="tx2">
                    <a:lumMod val="75000"/>
                  </a:schemeClr>
                </a:solidFill>
                <a:prstDash val="solid"/>
                <a:miter lim="800000"/>
              </a:ln>
              <a:solidFill>
                <a:sysClr val="windowText" lastClr="000000"/>
              </a:solidFill>
              <a:effectLst>
                <a:outerShdw blurRad="25500" dist="23000" dir="7020000" algn="tl">
                  <a:srgbClr val="000000">
                    <a:alpha val="50000"/>
                  </a:srgbClr>
                </a:outerShdw>
              </a:effectLst>
              <a:latin typeface="Technic" panose="00000400000000000000" pitchFamily="2" charset="2"/>
            </a:rPr>
            <a:t>Supprimer ligne</a:t>
          </a:r>
        </a:p>
      </xdr:txBody>
    </xdr:sp>
    <xdr:clientData/>
  </xdr:twoCellAnchor>
  <xdr:twoCellAnchor>
    <xdr:from>
      <xdr:col>6</xdr:col>
      <xdr:colOff>914400</xdr:colOff>
      <xdr:row>1</xdr:row>
      <xdr:rowOff>114300</xdr:rowOff>
    </xdr:from>
    <xdr:to>
      <xdr:col>12</xdr:col>
      <xdr:colOff>409575</xdr:colOff>
      <xdr:row>2</xdr:row>
      <xdr:rowOff>333375</xdr:rowOff>
    </xdr:to>
    <xdr:sp macro="[0]!ThisWorkbook.Copier_Inserer_Coller_ligne" textlink="">
      <xdr:nvSpPr>
        <xdr:cNvPr id="9" name="Rectangle à coins arrondis 8"/>
        <xdr:cNvSpPr/>
      </xdr:nvSpPr>
      <xdr:spPr>
        <a:xfrm>
          <a:off x="5543550" y="342900"/>
          <a:ext cx="2790825" cy="381000"/>
        </a:xfrm>
        <a:prstGeom prst="roundRect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cap="none" spc="0">
              <a:ln w="18000">
                <a:solidFill>
                  <a:schemeClr val="tx2">
                    <a:lumMod val="75000"/>
                  </a:schemeClr>
                </a:solidFill>
                <a:prstDash val="solid"/>
                <a:miter lim="800000"/>
              </a:ln>
              <a:solidFill>
                <a:sysClr val="windowText" lastClr="000000"/>
              </a:solidFill>
              <a:effectLst>
                <a:outerShdw blurRad="25500" dist="23000" dir="7020000" algn="tl">
                  <a:srgbClr val="000000">
                    <a:alpha val="50000"/>
                  </a:srgbClr>
                </a:outerShdw>
              </a:effectLst>
              <a:latin typeface="Technic" panose="00000400000000000000" pitchFamily="2" charset="2"/>
            </a:rPr>
            <a:t>Copier - Incérer ligne</a:t>
          </a:r>
        </a:p>
      </xdr:txBody>
    </xdr:sp>
    <xdr:clientData/>
  </xdr:twoCellAnchor>
  <xdr:oneCellAnchor>
    <xdr:from>
      <xdr:col>19</xdr:col>
      <xdr:colOff>371475</xdr:colOff>
      <xdr:row>41</xdr:row>
      <xdr:rowOff>9525</xdr:rowOff>
    </xdr:from>
    <xdr:ext cx="2524125" cy="581025"/>
    <xdr:pic>
      <xdr:nvPicPr>
        <xdr:cNvPr id="8" name="Picture 1" descr="Logo SIE 12cm N&amp;B depuis corel draw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8100" y="1390650"/>
          <a:ext cx="2524125" cy="581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rnet_de_commande%20en%20cour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spalion"/>
      <sheetName val="evolution du CA"/>
      <sheetName val="suivi 2017-2018 "/>
      <sheetName val="suivi 2018-2019"/>
    </sheetNames>
    <sheetDataSet>
      <sheetData sheetId="0">
        <row r="5">
          <cell r="A5" t="str">
            <v>Numérotation Sud Infra Environnement</v>
          </cell>
          <cell r="B5" t="str">
            <v>Numérotation SC Ingénierie</v>
          </cell>
          <cell r="C5" t="str">
            <v>Numérotation VALERIE</v>
          </cell>
          <cell r="D5" t="str">
            <v>Année de commande</v>
          </cell>
          <cell r="E5" t="str">
            <v>Nom du client</v>
          </cell>
          <cell r="F5" t="str">
            <v>Dépt</v>
          </cell>
          <cell r="G5" t="str">
            <v>Libellé Affaire</v>
          </cell>
          <cell r="H5" t="str">
            <v>Date du marché</v>
          </cell>
          <cell r="I5" t="str">
            <v>Activité</v>
          </cell>
          <cell r="J5" t="str">
            <v>Chef de projet</v>
          </cell>
          <cell r="K5" t="str">
            <v>Chargé de projet</v>
          </cell>
          <cell r="L5" t="str">
            <v>Montant Marché total
avec ss-tr et Avenants</v>
          </cell>
          <cell r="M5" t="str">
            <v>Montant Marché initial
avec ss-tr</v>
          </cell>
          <cell r="N5" t="str">
            <v xml:space="preserve">Montant avenants HT
</v>
          </cell>
          <cell r="O5" t="str">
            <v>Montant ss traitance paiement direct</v>
          </cell>
          <cell r="P5" t="str">
            <v>Montant part SIE</v>
          </cell>
          <cell r="Q5" t="str">
            <v>Solde à facturer &gt;1/07/19</v>
          </cell>
        </row>
        <row r="6">
          <cell r="A6" t="str">
            <v>ESP06-010</v>
          </cell>
          <cell r="B6" t="str">
            <v>05-1122</v>
          </cell>
          <cell r="C6" t="str">
            <v>1SU46103-0011</v>
          </cell>
          <cell r="D6">
            <v>2003</v>
          </cell>
          <cell r="E6" t="str">
            <v>SM du limargue</v>
          </cell>
          <cell r="F6">
            <v>46</v>
          </cell>
          <cell r="G6" t="str">
            <v>Moeuvre AEP du Limargue</v>
          </cell>
          <cell r="H6"/>
          <cell r="I6" t="str">
            <v>AEP</v>
          </cell>
          <cell r="J6" t="str">
            <v>PARDON</v>
          </cell>
          <cell r="K6" t="str">
            <v>CPN</v>
          </cell>
          <cell r="L6">
            <v>180181.15</v>
          </cell>
          <cell r="M6">
            <v>141825</v>
          </cell>
          <cell r="N6">
            <v>38356.15</v>
          </cell>
          <cell r="O6">
            <v>3900</v>
          </cell>
          <cell r="P6">
            <v>176281.15</v>
          </cell>
          <cell r="Q6">
            <v>0</v>
          </cell>
        </row>
        <row r="7">
          <cell r="A7" t="str">
            <v>ESP06-021</v>
          </cell>
          <cell r="B7" t="str">
            <v>06-0242</v>
          </cell>
          <cell r="C7"/>
          <cell r="D7">
            <v>2005</v>
          </cell>
          <cell r="E7" t="str">
            <v>Commune de Figeac</v>
          </cell>
          <cell r="F7">
            <v>46</v>
          </cell>
          <cell r="G7" t="str">
            <v>Aménagement de la plaine de Londieu</v>
          </cell>
          <cell r="H7"/>
          <cell r="I7" t="str">
            <v>VRD</v>
          </cell>
          <cell r="J7" t="str">
            <v>PARDON</v>
          </cell>
          <cell r="K7" t="str">
            <v>GMA</v>
          </cell>
          <cell r="L7">
            <v>132584.45000000001</v>
          </cell>
          <cell r="M7">
            <v>132584.45000000001</v>
          </cell>
          <cell r="N7"/>
          <cell r="O7"/>
          <cell r="P7">
            <v>132584.45000000001</v>
          </cell>
          <cell r="Q7">
            <v>0</v>
          </cell>
        </row>
        <row r="8">
          <cell r="A8" t="str">
            <v>ESP06-024</v>
          </cell>
          <cell r="B8" t="str">
            <v>05-0783</v>
          </cell>
          <cell r="C8" t="str">
            <v>1SU12101-0012</v>
          </cell>
          <cell r="D8">
            <v>2001</v>
          </cell>
          <cell r="E8" t="str">
            <v>Cté d'agglomération du Grand Rodez</v>
          </cell>
          <cell r="F8" t="str">
            <v>12</v>
          </cell>
          <cell r="G8" t="str">
            <v>Mission de MO tx d'asst 2001 BASSIN D'Orage</v>
          </cell>
          <cell r="H8">
            <v>37088</v>
          </cell>
          <cell r="I8" t="str">
            <v>ASS</v>
          </cell>
          <cell r="J8" t="str">
            <v>PARDON</v>
          </cell>
          <cell r="K8" t="str">
            <v>GMA</v>
          </cell>
          <cell r="L8">
            <v>125858.67000000001</v>
          </cell>
          <cell r="M8">
            <v>90547.1</v>
          </cell>
          <cell r="N8">
            <v>35311.57</v>
          </cell>
          <cell r="O8">
            <v>19000</v>
          </cell>
          <cell r="P8">
            <v>106858.67000000001</v>
          </cell>
          <cell r="Q8">
            <v>28398.670000000013</v>
          </cell>
        </row>
        <row r="9">
          <cell r="A9" t="str">
            <v>ESP07-062</v>
          </cell>
          <cell r="B9"/>
          <cell r="C9"/>
          <cell r="D9">
            <v>2007</v>
          </cell>
          <cell r="E9" t="str">
            <v>Commune de Figeac</v>
          </cell>
          <cell r="F9">
            <v>46</v>
          </cell>
          <cell r="G9" t="str">
            <v>Etude d'assainissement non collectif</v>
          </cell>
          <cell r="H9"/>
          <cell r="I9" t="str">
            <v>ANC</v>
          </cell>
          <cell r="J9" t="str">
            <v>PARDON</v>
          </cell>
          <cell r="K9" t="str">
            <v>SBT</v>
          </cell>
          <cell r="L9">
            <v>9300</v>
          </cell>
          <cell r="M9">
            <v>9300</v>
          </cell>
          <cell r="N9"/>
          <cell r="O9"/>
          <cell r="P9">
            <v>9300</v>
          </cell>
          <cell r="Q9">
            <v>0</v>
          </cell>
        </row>
        <row r="10">
          <cell r="A10" t="str">
            <v>ESP07-063</v>
          </cell>
          <cell r="B10"/>
          <cell r="C10"/>
          <cell r="D10">
            <v>2007</v>
          </cell>
          <cell r="E10" t="str">
            <v>Commune de Figeac</v>
          </cell>
          <cell r="F10">
            <v>46</v>
          </cell>
          <cell r="G10" t="str">
            <v>Mission de Maîtrise d’œuvre relative à construction d’un bassin d’orages et à la refonte de collecteurs eaux usées et pluviales</v>
          </cell>
          <cell r="H10"/>
          <cell r="I10" t="str">
            <v>ANC</v>
          </cell>
          <cell r="J10" t="str">
            <v>PARDON</v>
          </cell>
          <cell r="K10" t="str">
            <v>SBT</v>
          </cell>
          <cell r="L10">
            <v>49000</v>
          </cell>
          <cell r="M10">
            <v>49000</v>
          </cell>
          <cell r="N10"/>
          <cell r="O10">
            <v>27889.75</v>
          </cell>
          <cell r="P10">
            <v>21110.25</v>
          </cell>
          <cell r="Q10" t="str">
            <v>5000?</v>
          </cell>
        </row>
        <row r="11">
          <cell r="A11" t="str">
            <v>ESP09-019</v>
          </cell>
          <cell r="B11"/>
          <cell r="C11"/>
          <cell r="D11">
            <v>2009</v>
          </cell>
          <cell r="E11" t="str">
            <v>Commune de ST Beauzely</v>
          </cell>
          <cell r="F11">
            <v>12</v>
          </cell>
          <cell r="G11" t="str">
            <v>Trav. Assainissement et eau potable - réseau et station d'epuration</v>
          </cell>
          <cell r="H11"/>
          <cell r="I11" t="str">
            <v>ASS</v>
          </cell>
          <cell r="J11" t="str">
            <v>PARDON</v>
          </cell>
          <cell r="K11" t="str">
            <v>SBT</v>
          </cell>
          <cell r="L11">
            <v>38636.11</v>
          </cell>
          <cell r="M11">
            <v>22100</v>
          </cell>
          <cell r="N11">
            <v>16536.11</v>
          </cell>
          <cell r="O11"/>
          <cell r="P11">
            <v>38636.11</v>
          </cell>
          <cell r="Q11">
            <v>0</v>
          </cell>
        </row>
        <row r="12">
          <cell r="A12" t="str">
            <v>ESP09-027</v>
          </cell>
          <cell r="B12"/>
          <cell r="C12"/>
          <cell r="D12">
            <v>2009</v>
          </cell>
          <cell r="E12" t="str">
            <v>SIAEP MURET LE CHÂTEAU</v>
          </cell>
          <cell r="F12">
            <v>12</v>
          </cell>
          <cell r="G12" t="str">
            <v xml:space="preserve">Réhabilitation de la station de traitement d'eau potable </v>
          </cell>
          <cell r="H12">
            <v>40002</v>
          </cell>
          <cell r="I12" t="str">
            <v>AEP</v>
          </cell>
          <cell r="J12" t="str">
            <v>PARDON</v>
          </cell>
          <cell r="K12" t="str">
            <v>SBT</v>
          </cell>
          <cell r="L12">
            <v>73619</v>
          </cell>
          <cell r="M12">
            <v>55309.5</v>
          </cell>
          <cell r="N12"/>
          <cell r="O12">
            <v>36450</v>
          </cell>
          <cell r="P12">
            <v>37169</v>
          </cell>
          <cell r="Q12">
            <v>3208</v>
          </cell>
        </row>
        <row r="13">
          <cell r="A13" t="str">
            <v>ESP09-028</v>
          </cell>
          <cell r="B13"/>
          <cell r="C13"/>
          <cell r="D13">
            <v>2009</v>
          </cell>
          <cell r="E13" t="str">
            <v>Commune de Villefranche de Rouergue</v>
          </cell>
          <cell r="F13">
            <v>12</v>
          </cell>
          <cell r="G13" t="str">
            <v>Etude hydraulique bassin versant Graves-Boundou</v>
          </cell>
          <cell r="H13">
            <v>40011</v>
          </cell>
          <cell r="I13" t="str">
            <v>HYDRO</v>
          </cell>
          <cell r="J13" t="str">
            <v>PARDON</v>
          </cell>
          <cell r="K13" t="str">
            <v>SBT</v>
          </cell>
          <cell r="L13">
            <v>34400</v>
          </cell>
          <cell r="M13">
            <v>34400</v>
          </cell>
          <cell r="N13"/>
          <cell r="O13"/>
          <cell r="P13">
            <v>34400</v>
          </cell>
          <cell r="Q13">
            <v>17279</v>
          </cell>
        </row>
        <row r="14">
          <cell r="A14" t="str">
            <v>ESP09-030</v>
          </cell>
          <cell r="B14"/>
          <cell r="C14"/>
          <cell r="D14">
            <v>2009</v>
          </cell>
          <cell r="E14" t="str">
            <v>Ville de Figeac</v>
          </cell>
          <cell r="F14">
            <v>46</v>
          </cell>
          <cell r="G14" t="str">
            <v>Etude faisabilité hydraulique sur collecteur</v>
          </cell>
          <cell r="H14">
            <v>40045</v>
          </cell>
          <cell r="I14" t="str">
            <v>HYDRO</v>
          </cell>
          <cell r="J14" t="str">
            <v>PARDON</v>
          </cell>
          <cell r="K14" t="str">
            <v>SBT</v>
          </cell>
          <cell r="L14">
            <v>1680</v>
          </cell>
          <cell r="M14">
            <v>1680</v>
          </cell>
          <cell r="N14"/>
          <cell r="O14"/>
          <cell r="P14">
            <v>1680</v>
          </cell>
          <cell r="Q14">
            <v>0</v>
          </cell>
        </row>
        <row r="15">
          <cell r="A15" t="str">
            <v>ESP09-37</v>
          </cell>
          <cell r="B15"/>
          <cell r="C15"/>
          <cell r="D15">
            <v>2009</v>
          </cell>
          <cell r="E15" t="str">
            <v>mairie Estaing</v>
          </cell>
          <cell r="F15">
            <v>12</v>
          </cell>
          <cell r="G15" t="str">
            <v>travaux d'assainissement dans le bourg d'Estaing</v>
          </cell>
          <cell r="H15"/>
          <cell r="I15" t="str">
            <v>ASS</v>
          </cell>
          <cell r="J15" t="str">
            <v>PARDON</v>
          </cell>
          <cell r="K15" t="str">
            <v>SBT</v>
          </cell>
          <cell r="L15">
            <v>72696</v>
          </cell>
          <cell r="M15">
            <v>53625</v>
          </cell>
          <cell r="N15">
            <v>19071</v>
          </cell>
          <cell r="O15"/>
          <cell r="P15">
            <v>72696</v>
          </cell>
          <cell r="Q15">
            <v>0</v>
          </cell>
        </row>
        <row r="16">
          <cell r="A16" t="str">
            <v>ESP10-014</v>
          </cell>
          <cell r="B16"/>
          <cell r="C16"/>
          <cell r="D16">
            <v>2010</v>
          </cell>
          <cell r="E16" t="str">
            <v>Commune de Meyrueis</v>
          </cell>
          <cell r="F16">
            <v>48</v>
          </cell>
          <cell r="G16" t="str">
            <v>Révision zonage d'assainissement</v>
          </cell>
          <cell r="H16">
            <v>40252</v>
          </cell>
          <cell r="I16" t="str">
            <v>ASS</v>
          </cell>
          <cell r="J16" t="str">
            <v>PARDON</v>
          </cell>
          <cell r="K16" t="str">
            <v>ALA</v>
          </cell>
          <cell r="L16">
            <v>850</v>
          </cell>
          <cell r="M16">
            <v>850</v>
          </cell>
          <cell r="N16"/>
          <cell r="O16"/>
          <cell r="P16">
            <v>850</v>
          </cell>
          <cell r="Q16">
            <v>0</v>
          </cell>
        </row>
        <row r="17">
          <cell r="A17" t="str">
            <v>ESP10-026</v>
          </cell>
          <cell r="B17"/>
          <cell r="C17"/>
          <cell r="D17">
            <v>2010</v>
          </cell>
          <cell r="E17" t="str">
            <v>GRAND RODEZ</v>
          </cell>
          <cell r="F17">
            <v>12</v>
          </cell>
          <cell r="G17" t="str">
            <v xml:space="preserve">trav ASS des communes du GR
 Lot n°4 : Autosurveillance Amélioration des ouvrages d'ASS </v>
          </cell>
          <cell r="H17">
            <v>40319</v>
          </cell>
          <cell r="I17" t="str">
            <v>VRD</v>
          </cell>
          <cell r="J17" t="str">
            <v>PARDON</v>
          </cell>
          <cell r="K17" t="str">
            <v>GMA</v>
          </cell>
          <cell r="L17">
            <v>12425.02</v>
          </cell>
          <cell r="M17">
            <v>12425.02</v>
          </cell>
          <cell r="N17"/>
          <cell r="O17"/>
          <cell r="P17">
            <v>12425.02</v>
          </cell>
          <cell r="Q17">
            <v>8980.02</v>
          </cell>
        </row>
        <row r="18">
          <cell r="A18" t="str">
            <v>ESP10-42</v>
          </cell>
          <cell r="B18"/>
          <cell r="C18"/>
          <cell r="D18">
            <v>2010</v>
          </cell>
          <cell r="E18" t="str">
            <v>MONTS-VERTS</v>
          </cell>
          <cell r="F18">
            <v>48</v>
          </cell>
          <cell r="G18" t="str">
            <v xml:space="preserve">STEP </v>
          </cell>
          <cell r="H18">
            <v>40513</v>
          </cell>
          <cell r="I18" t="str">
            <v>ASS</v>
          </cell>
          <cell r="J18" t="str">
            <v>PARDON</v>
          </cell>
          <cell r="K18" t="str">
            <v>ALA</v>
          </cell>
          <cell r="L18">
            <v>12134</v>
          </cell>
          <cell r="M18">
            <v>10520</v>
          </cell>
          <cell r="N18">
            <v>1614</v>
          </cell>
          <cell r="O18"/>
          <cell r="P18">
            <v>12134</v>
          </cell>
          <cell r="Q18">
            <v>0</v>
          </cell>
        </row>
        <row r="19">
          <cell r="A19" t="str">
            <v>ESP10-44</v>
          </cell>
          <cell r="B19"/>
          <cell r="C19"/>
          <cell r="D19">
            <v>2010</v>
          </cell>
          <cell r="E19" t="str">
            <v>ST MARY LE PLAIN</v>
          </cell>
          <cell r="F19">
            <v>15</v>
          </cell>
          <cell r="G19" t="str">
            <v>AMENAGEMENT BOURG DE ST MARY LE PLAIN / ESPEZOLLES</v>
          </cell>
          <cell r="H19">
            <v>40518</v>
          </cell>
          <cell r="I19" t="str">
            <v>VRD</v>
          </cell>
          <cell r="J19" t="str">
            <v>PARDON</v>
          </cell>
          <cell r="K19" t="str">
            <v>GMA</v>
          </cell>
          <cell r="L19">
            <v>39888</v>
          </cell>
          <cell r="M19">
            <v>34120</v>
          </cell>
          <cell r="N19">
            <v>5768</v>
          </cell>
          <cell r="O19"/>
          <cell r="P19">
            <v>39888</v>
          </cell>
          <cell r="Q19">
            <v>2967</v>
          </cell>
        </row>
        <row r="20">
          <cell r="A20" t="str">
            <v>ESP11-050</v>
          </cell>
          <cell r="B20"/>
          <cell r="C20"/>
          <cell r="D20">
            <v>2011</v>
          </cell>
          <cell r="E20" t="str">
            <v>ENTRAYGUES</v>
          </cell>
          <cell r="F20">
            <v>12</v>
          </cell>
          <cell r="G20" t="str">
            <v>Mise à jour SDA</v>
          </cell>
          <cell r="H20">
            <v>40575</v>
          </cell>
          <cell r="I20" t="str">
            <v>ASS</v>
          </cell>
          <cell r="J20" t="str">
            <v>PARDON</v>
          </cell>
          <cell r="K20" t="str">
            <v>ALA</v>
          </cell>
          <cell r="L20">
            <v>2460</v>
          </cell>
          <cell r="M20">
            <v>2460</v>
          </cell>
          <cell r="N20"/>
          <cell r="O20"/>
          <cell r="P20">
            <v>2460</v>
          </cell>
          <cell r="Q20">
            <v>0</v>
          </cell>
        </row>
        <row r="21">
          <cell r="A21" t="str">
            <v>ESP11-089</v>
          </cell>
          <cell r="B21"/>
          <cell r="C21"/>
          <cell r="D21">
            <v>2011</v>
          </cell>
          <cell r="E21" t="str">
            <v>CG 12</v>
          </cell>
          <cell r="F21">
            <v>12</v>
          </cell>
          <cell r="G21" t="str">
            <v>ABRIS A SEL CENTRES D'EXPLOITATION ROUTIERS DU DEPARTEMENT</v>
          </cell>
          <cell r="H21"/>
          <cell r="I21" t="str">
            <v>Divers</v>
          </cell>
          <cell r="J21" t="str">
            <v>PARDON</v>
          </cell>
          <cell r="K21" t="str">
            <v>GMA</v>
          </cell>
          <cell r="L21">
            <v>0</v>
          </cell>
          <cell r="M21"/>
          <cell r="N21"/>
          <cell r="O21"/>
          <cell r="P21">
            <v>0</v>
          </cell>
          <cell r="Q21">
            <v>0</v>
          </cell>
        </row>
        <row r="22">
          <cell r="A22" t="str">
            <v>ESP11-094</v>
          </cell>
          <cell r="B22"/>
          <cell r="C22"/>
          <cell r="D22">
            <v>2011</v>
          </cell>
          <cell r="E22" t="str">
            <v>VILLEFRANCHE DE ROUERGUE</v>
          </cell>
          <cell r="F22">
            <v>12</v>
          </cell>
          <cell r="G22" t="str">
            <v>SURVEILLANCE DES SYSTEMES D'ASSAINISSEMENT</v>
          </cell>
          <cell r="H22">
            <v>40829</v>
          </cell>
          <cell r="I22" t="str">
            <v>ASS</v>
          </cell>
          <cell r="J22" t="str">
            <v>PARDON</v>
          </cell>
          <cell r="K22" t="str">
            <v>ALA</v>
          </cell>
          <cell r="L22">
            <v>12407.5</v>
          </cell>
          <cell r="M22">
            <v>12407.5</v>
          </cell>
          <cell r="N22"/>
          <cell r="O22"/>
          <cell r="P22">
            <v>12407.5</v>
          </cell>
          <cell r="Q22">
            <v>0</v>
          </cell>
        </row>
        <row r="23">
          <cell r="A23" t="str">
            <v>ESP11-098</v>
          </cell>
          <cell r="B23"/>
          <cell r="C23"/>
          <cell r="D23">
            <v>2011</v>
          </cell>
          <cell r="E23" t="str">
            <v>LEUCAMP</v>
          </cell>
          <cell r="F23">
            <v>15</v>
          </cell>
          <cell r="G23" t="str">
            <v>MOE  MODIF RESEAU AEP + DESSERTE VILLAGE GRAMONT</v>
          </cell>
          <cell r="H23"/>
          <cell r="I23" t="str">
            <v>AEP</v>
          </cell>
          <cell r="J23" t="str">
            <v>PARDON</v>
          </cell>
          <cell r="K23" t="str">
            <v>ALA</v>
          </cell>
          <cell r="L23">
            <v>15210</v>
          </cell>
          <cell r="M23">
            <v>12710</v>
          </cell>
          <cell r="N23">
            <v>2500</v>
          </cell>
          <cell r="O23"/>
          <cell r="P23">
            <v>15210</v>
          </cell>
          <cell r="Q23">
            <v>0</v>
          </cell>
        </row>
        <row r="24">
          <cell r="A24" t="str">
            <v>ESP12-005</v>
          </cell>
          <cell r="B24"/>
          <cell r="C24"/>
          <cell r="D24">
            <v>2012</v>
          </cell>
          <cell r="E24" t="str">
            <v>MIRANDOL BOURGNOUNAC</v>
          </cell>
          <cell r="F24">
            <v>81</v>
          </cell>
          <cell r="G24" t="str">
            <v>LOTISSEMENT COMMUNAL</v>
          </cell>
          <cell r="H24"/>
          <cell r="I24" t="str">
            <v>VRD</v>
          </cell>
          <cell r="J24" t="str">
            <v>PARDON</v>
          </cell>
          <cell r="K24" t="str">
            <v>GMA</v>
          </cell>
          <cell r="L24">
            <v>16775</v>
          </cell>
          <cell r="M24">
            <v>16775</v>
          </cell>
          <cell r="N24"/>
          <cell r="O24"/>
          <cell r="P24">
            <v>16775</v>
          </cell>
          <cell r="Q24">
            <v>0</v>
          </cell>
        </row>
        <row r="25">
          <cell r="A25" t="str">
            <v>ESP12-008</v>
          </cell>
          <cell r="B25"/>
          <cell r="C25"/>
          <cell r="D25">
            <v>2012</v>
          </cell>
          <cell r="E25" t="str">
            <v>ST CHELY D'AUBRAC</v>
          </cell>
          <cell r="F25">
            <v>12</v>
          </cell>
          <cell r="G25" t="str">
            <v>ASSAINISSEMENT DU BOURG</v>
          </cell>
          <cell r="H25">
            <v>40974</v>
          </cell>
          <cell r="I25" t="str">
            <v>ASS</v>
          </cell>
          <cell r="J25" t="str">
            <v>PARDON</v>
          </cell>
          <cell r="K25" t="str">
            <v>SBT</v>
          </cell>
          <cell r="L25">
            <v>71535</v>
          </cell>
          <cell r="M25">
            <v>36067.5</v>
          </cell>
          <cell r="N25"/>
          <cell r="O25"/>
          <cell r="P25">
            <v>71535</v>
          </cell>
          <cell r="Q25">
            <v>12118</v>
          </cell>
        </row>
        <row r="26">
          <cell r="A26" t="str">
            <v>ESP12-013</v>
          </cell>
          <cell r="B26"/>
          <cell r="C26"/>
          <cell r="D26">
            <v>2012</v>
          </cell>
          <cell r="E26" t="str">
            <v>RODELLE</v>
          </cell>
          <cell r="F26">
            <v>12</v>
          </cell>
          <cell r="G26" t="str">
            <v>ASSAINISSEMENT BEZONNES - ST JULIEN DE RODELLE ET RODELLE</v>
          </cell>
          <cell r="H26"/>
          <cell r="I26" t="str">
            <v>ASS</v>
          </cell>
          <cell r="J26" t="str">
            <v>PARDON</v>
          </cell>
          <cell r="K26" t="str">
            <v>ALA</v>
          </cell>
          <cell r="L26">
            <v>20662.5</v>
          </cell>
          <cell r="M26">
            <v>20662.5</v>
          </cell>
          <cell r="N26"/>
          <cell r="O26"/>
          <cell r="P26">
            <v>20662.5</v>
          </cell>
          <cell r="Q26">
            <v>0</v>
          </cell>
        </row>
        <row r="27">
          <cell r="A27" t="str">
            <v>ESP12-015</v>
          </cell>
          <cell r="B27"/>
          <cell r="C27"/>
          <cell r="D27">
            <v>2012</v>
          </cell>
          <cell r="E27" t="str">
            <v>BLAVIGNAC</v>
          </cell>
          <cell r="F27">
            <v>48</v>
          </cell>
          <cell r="G27" t="str">
            <v>ASSAINISSEMENT ROUVEYRET</v>
          </cell>
          <cell r="H27"/>
          <cell r="I27" t="str">
            <v>ASS</v>
          </cell>
          <cell r="J27" t="str">
            <v>PARDON</v>
          </cell>
          <cell r="K27" t="str">
            <v>SBT</v>
          </cell>
          <cell r="L27">
            <v>11050</v>
          </cell>
          <cell r="M27">
            <v>11050</v>
          </cell>
          <cell r="N27"/>
          <cell r="O27"/>
          <cell r="P27">
            <v>11050</v>
          </cell>
          <cell r="Q27">
            <v>0</v>
          </cell>
        </row>
        <row r="28">
          <cell r="A28" t="str">
            <v>ESP12-023</v>
          </cell>
          <cell r="B28"/>
          <cell r="C28"/>
          <cell r="D28">
            <v>2012</v>
          </cell>
          <cell r="E28" t="str">
            <v>HUPARLAC</v>
          </cell>
          <cell r="F28">
            <v>12</v>
          </cell>
          <cell r="G28" t="str">
            <v>MISE A JOUR SDA</v>
          </cell>
          <cell r="H28">
            <v>41179</v>
          </cell>
          <cell r="I28" t="str">
            <v>ASS</v>
          </cell>
          <cell r="J28" t="str">
            <v>PARDON</v>
          </cell>
          <cell r="K28" t="str">
            <v>ALA</v>
          </cell>
          <cell r="L28">
            <v>2560</v>
          </cell>
          <cell r="M28">
            <v>2560</v>
          </cell>
          <cell r="N28"/>
          <cell r="O28"/>
          <cell r="P28">
            <v>2560</v>
          </cell>
          <cell r="Q28">
            <v>0</v>
          </cell>
        </row>
        <row r="29">
          <cell r="A29" t="str">
            <v>ESP13-005</v>
          </cell>
          <cell r="B29"/>
          <cell r="C29"/>
          <cell r="D29">
            <v>2013</v>
          </cell>
          <cell r="E29" t="str">
            <v>BERTHOLENE</v>
          </cell>
          <cell r="F29">
            <v>12</v>
          </cell>
          <cell r="G29" t="str">
            <v>MISE A JOUR SDA</v>
          </cell>
          <cell r="H29">
            <v>41281</v>
          </cell>
          <cell r="I29" t="str">
            <v>ASS</v>
          </cell>
          <cell r="J29" t="str">
            <v>PARDON</v>
          </cell>
          <cell r="K29" t="str">
            <v>ALA</v>
          </cell>
          <cell r="L29">
            <v>2840</v>
          </cell>
          <cell r="M29">
            <v>2840</v>
          </cell>
          <cell r="N29"/>
          <cell r="O29"/>
          <cell r="P29">
            <v>2840</v>
          </cell>
          <cell r="Q29">
            <v>710</v>
          </cell>
        </row>
        <row r="30">
          <cell r="A30" t="str">
            <v>ESP13-012</v>
          </cell>
          <cell r="B30"/>
          <cell r="C30"/>
          <cell r="D30">
            <v>2013</v>
          </cell>
          <cell r="E30" t="str">
            <v>Ville de ST FLOUR</v>
          </cell>
          <cell r="F30">
            <v>15</v>
          </cell>
          <cell r="G30" t="str">
            <v>MOE et AMO nouvelle STATION D'EPURATION</v>
          </cell>
          <cell r="H30"/>
          <cell r="I30" t="str">
            <v>ASS</v>
          </cell>
          <cell r="J30" t="str">
            <v>PARDON</v>
          </cell>
          <cell r="K30" t="str">
            <v>HPN</v>
          </cell>
          <cell r="L30">
            <v>164750</v>
          </cell>
          <cell r="M30">
            <v>97850</v>
          </cell>
          <cell r="N30">
            <v>66900</v>
          </cell>
          <cell r="O30">
            <v>64693</v>
          </cell>
          <cell r="P30">
            <v>100057</v>
          </cell>
          <cell r="Q30">
            <v>24663.589999999997</v>
          </cell>
        </row>
        <row r="31">
          <cell r="A31" t="str">
            <v>ESP13-013</v>
          </cell>
          <cell r="B31"/>
          <cell r="C31"/>
          <cell r="D31">
            <v>2013</v>
          </cell>
          <cell r="E31" t="str">
            <v>GRAND RODEZ</v>
          </cell>
          <cell r="F31">
            <v>12</v>
          </cell>
          <cell r="G31" t="str">
            <v>LOT1 RACCORDEMENT LA PRIMAUBE SECTEUR MOUSSENS</v>
          </cell>
          <cell r="H31">
            <v>41014</v>
          </cell>
          <cell r="I31" t="str">
            <v>ASS</v>
          </cell>
          <cell r="J31" t="str">
            <v>PARDON</v>
          </cell>
          <cell r="K31" t="str">
            <v>GMA</v>
          </cell>
          <cell r="L31">
            <v>27050</v>
          </cell>
          <cell r="M31">
            <v>27050</v>
          </cell>
          <cell r="N31"/>
          <cell r="O31"/>
          <cell r="P31">
            <v>27050</v>
          </cell>
          <cell r="Q31">
            <v>4580.8969999999999</v>
          </cell>
        </row>
        <row r="32">
          <cell r="A32" t="str">
            <v>ESP13-026</v>
          </cell>
          <cell r="B32"/>
          <cell r="C32"/>
          <cell r="D32">
            <v>2013</v>
          </cell>
          <cell r="E32" t="str">
            <v>PIERREFORT</v>
          </cell>
          <cell r="F32">
            <v>15</v>
          </cell>
          <cell r="G32" t="str">
            <v>REHABILITATION STEP</v>
          </cell>
          <cell r="H32">
            <v>41456</v>
          </cell>
          <cell r="I32" t="str">
            <v>ASS</v>
          </cell>
          <cell r="J32" t="str">
            <v>PARDON</v>
          </cell>
          <cell r="K32" t="str">
            <v>ALA</v>
          </cell>
          <cell r="L32">
            <v>22212.5</v>
          </cell>
          <cell r="M32">
            <v>22212.5</v>
          </cell>
          <cell r="N32"/>
          <cell r="O32"/>
          <cell r="P32">
            <v>22212.5</v>
          </cell>
          <cell r="Q32">
            <v>0</v>
          </cell>
        </row>
        <row r="33">
          <cell r="A33" t="str">
            <v>ESP13-037</v>
          </cell>
          <cell r="B33"/>
          <cell r="C33"/>
          <cell r="D33">
            <v>2013</v>
          </cell>
          <cell r="E33" t="str">
            <v>COM COM BOZOULS</v>
          </cell>
          <cell r="F33">
            <v>12</v>
          </cell>
          <cell r="G33" t="str">
            <v>EXTENSION ZONE DE LIOUJAS</v>
          </cell>
          <cell r="H33">
            <v>41556</v>
          </cell>
          <cell r="I33" t="str">
            <v>VRD</v>
          </cell>
          <cell r="J33" t="str">
            <v>PARDON</v>
          </cell>
          <cell r="K33" t="str">
            <v>GMA</v>
          </cell>
          <cell r="L33">
            <v>13000</v>
          </cell>
          <cell r="M33">
            <v>13000</v>
          </cell>
          <cell r="N33"/>
          <cell r="O33"/>
          <cell r="P33">
            <v>13000</v>
          </cell>
          <cell r="Q33">
            <v>260</v>
          </cell>
        </row>
        <row r="34">
          <cell r="A34" t="str">
            <v>ESP13-038</v>
          </cell>
          <cell r="B34"/>
          <cell r="C34"/>
          <cell r="D34">
            <v>2013</v>
          </cell>
          <cell r="E34" t="str">
            <v>GABRIAC</v>
          </cell>
          <cell r="F34">
            <v>12</v>
          </cell>
          <cell r="G34" t="str">
            <v>STEP DE CEYRAC</v>
          </cell>
          <cell r="H34">
            <v>41550</v>
          </cell>
          <cell r="I34" t="str">
            <v>ASS</v>
          </cell>
          <cell r="J34" t="str">
            <v>PARDON</v>
          </cell>
          <cell r="K34" t="str">
            <v>ALA</v>
          </cell>
          <cell r="L34">
            <v>17790</v>
          </cell>
          <cell r="M34">
            <v>17790</v>
          </cell>
          <cell r="N34"/>
          <cell r="O34"/>
          <cell r="P34">
            <v>17790</v>
          </cell>
          <cell r="Q34">
            <v>14724</v>
          </cell>
        </row>
        <row r="35">
          <cell r="A35" t="str">
            <v>ESP13-043</v>
          </cell>
          <cell r="B35"/>
          <cell r="C35"/>
          <cell r="D35">
            <v>2013</v>
          </cell>
          <cell r="E35" t="str">
            <v>OPH AVEYRON</v>
          </cell>
          <cell r="F35">
            <v>12</v>
          </cell>
          <cell r="G35" t="str">
            <v>LOTISSEMENT VILLEFRANCHE ROUERGUE</v>
          </cell>
          <cell r="H35"/>
          <cell r="I35" t="str">
            <v>VRD</v>
          </cell>
          <cell r="J35" t="str">
            <v>PARDON</v>
          </cell>
          <cell r="K35" t="str">
            <v>GMA</v>
          </cell>
          <cell r="L35"/>
          <cell r="M35"/>
          <cell r="N35"/>
          <cell r="O35"/>
          <cell r="P35"/>
          <cell r="Q35">
            <v>0</v>
          </cell>
        </row>
        <row r="36">
          <cell r="A36" t="str">
            <v>ESP13-050</v>
          </cell>
          <cell r="B36"/>
          <cell r="C36"/>
          <cell r="D36">
            <v>2013</v>
          </cell>
          <cell r="E36" t="str">
            <v>FAVEROLLES</v>
          </cell>
          <cell r="F36">
            <v>15</v>
          </cell>
          <cell r="G36" t="str">
            <v>AMENAG BOURGS POUZOLS ET CHAMPIOLS</v>
          </cell>
          <cell r="H36">
            <v>41624</v>
          </cell>
          <cell r="I36" t="str">
            <v>VRD</v>
          </cell>
          <cell r="J36" t="str">
            <v>PARDON</v>
          </cell>
          <cell r="K36" t="str">
            <v>GMA</v>
          </cell>
          <cell r="L36">
            <v>12250</v>
          </cell>
          <cell r="M36">
            <v>12250</v>
          </cell>
          <cell r="N36"/>
          <cell r="O36"/>
          <cell r="P36">
            <v>12250</v>
          </cell>
          <cell r="Q36">
            <v>0</v>
          </cell>
        </row>
        <row r="37">
          <cell r="A37" t="str">
            <v>ESP14-012</v>
          </cell>
          <cell r="B37"/>
          <cell r="C37"/>
          <cell r="D37">
            <v>2014</v>
          </cell>
          <cell r="E37" t="str">
            <v>GRAND RODEZ</v>
          </cell>
          <cell r="F37">
            <v>12</v>
          </cell>
          <cell r="G37" t="str">
            <v>REPRISE OPERATION ZA GAZET 4</v>
          </cell>
          <cell r="H37">
            <v>41855</v>
          </cell>
          <cell r="I37" t="str">
            <v>VRD</v>
          </cell>
          <cell r="J37" t="str">
            <v>PARDON</v>
          </cell>
          <cell r="K37" t="str">
            <v>GMA</v>
          </cell>
          <cell r="L37">
            <v>13045.5</v>
          </cell>
          <cell r="M37">
            <v>13045.5</v>
          </cell>
          <cell r="N37"/>
          <cell r="O37"/>
          <cell r="P37">
            <v>13045.5</v>
          </cell>
          <cell r="Q37">
            <v>3.999999999996362E-2</v>
          </cell>
        </row>
        <row r="38">
          <cell r="A38" t="str">
            <v>ESP14-018</v>
          </cell>
          <cell r="B38"/>
          <cell r="C38"/>
          <cell r="D38">
            <v>2014</v>
          </cell>
          <cell r="E38" t="str">
            <v>AURELLE VERLAC</v>
          </cell>
          <cell r="F38">
            <v>12</v>
          </cell>
          <cell r="G38" t="str">
            <v>AEP AURELLE VERLAC</v>
          </cell>
          <cell r="H38">
            <v>41893</v>
          </cell>
          <cell r="I38" t="str">
            <v>AEP</v>
          </cell>
          <cell r="J38" t="str">
            <v>PARDON</v>
          </cell>
          <cell r="K38" t="str">
            <v>SBT</v>
          </cell>
          <cell r="L38">
            <v>30878</v>
          </cell>
          <cell r="M38">
            <v>23100</v>
          </cell>
          <cell r="N38">
            <v>7778</v>
          </cell>
          <cell r="O38">
            <v>2000</v>
          </cell>
          <cell r="P38">
            <v>28878</v>
          </cell>
          <cell r="Q38">
            <v>6265.53</v>
          </cell>
        </row>
        <row r="39">
          <cell r="A39" t="str">
            <v>ESP14-023</v>
          </cell>
          <cell r="B39"/>
          <cell r="C39"/>
          <cell r="D39">
            <v>2014</v>
          </cell>
          <cell r="E39" t="str">
            <v>GRAND RODEZ</v>
          </cell>
          <cell r="F39">
            <v>12</v>
          </cell>
          <cell r="G39" t="str">
            <v>STEP BENECHOU</v>
          </cell>
          <cell r="H39">
            <v>41918</v>
          </cell>
          <cell r="I39" t="str">
            <v>ASS</v>
          </cell>
          <cell r="J39" t="str">
            <v>PARDON</v>
          </cell>
          <cell r="K39" t="str">
            <v>CPN</v>
          </cell>
          <cell r="L39">
            <v>53830</v>
          </cell>
          <cell r="M39">
            <v>46400</v>
          </cell>
          <cell r="N39">
            <v>7430</v>
          </cell>
          <cell r="O39">
            <v>25668</v>
          </cell>
          <cell r="P39">
            <v>28162</v>
          </cell>
          <cell r="Q39">
            <v>13512</v>
          </cell>
        </row>
        <row r="40">
          <cell r="A40" t="str">
            <v>ESP14-024</v>
          </cell>
          <cell r="B40"/>
          <cell r="C40"/>
          <cell r="D40">
            <v>2014</v>
          </cell>
          <cell r="E40" t="str">
            <v>QUEZAC</v>
          </cell>
          <cell r="F40">
            <v>15</v>
          </cell>
          <cell r="G40" t="str">
            <v>RESEAUX ET STEP</v>
          </cell>
          <cell r="H40"/>
          <cell r="I40" t="str">
            <v>ASS</v>
          </cell>
          <cell r="J40" t="str">
            <v>PARDON</v>
          </cell>
          <cell r="K40" t="str">
            <v>SBT</v>
          </cell>
          <cell r="L40">
            <v>0</v>
          </cell>
          <cell r="M40"/>
          <cell r="N40"/>
          <cell r="O40"/>
          <cell r="P40">
            <v>0</v>
          </cell>
          <cell r="Q40">
            <v>0</v>
          </cell>
        </row>
        <row r="41">
          <cell r="A41" t="str">
            <v>ESP14-028</v>
          </cell>
          <cell r="B41"/>
          <cell r="C41"/>
          <cell r="D41">
            <v>2014</v>
          </cell>
          <cell r="E41" t="str">
            <v>ASPRIERES</v>
          </cell>
          <cell r="F41">
            <v>12</v>
          </cell>
          <cell r="G41" t="str">
            <v>STEP</v>
          </cell>
          <cell r="H41">
            <v>41968</v>
          </cell>
          <cell r="I41" t="str">
            <v>ASS</v>
          </cell>
          <cell r="J41" t="str">
            <v>PARDON</v>
          </cell>
          <cell r="K41" t="str">
            <v>ALA</v>
          </cell>
          <cell r="L41">
            <v>20144</v>
          </cell>
          <cell r="M41">
            <v>15850</v>
          </cell>
          <cell r="N41">
            <v>4294</v>
          </cell>
          <cell r="O41"/>
          <cell r="P41">
            <v>20144</v>
          </cell>
          <cell r="Q41">
            <v>0</v>
          </cell>
        </row>
        <row r="42">
          <cell r="A42" t="str">
            <v>ESP14-030</v>
          </cell>
          <cell r="B42"/>
          <cell r="C42"/>
          <cell r="D42">
            <v>1015</v>
          </cell>
          <cell r="E42" t="str">
            <v>ESTAING</v>
          </cell>
          <cell r="F42">
            <v>12</v>
          </cell>
          <cell r="G42" t="str">
            <v>LOTISSEMENT LA BLANQUERIE</v>
          </cell>
          <cell r="H42">
            <v>41938</v>
          </cell>
          <cell r="I42" t="str">
            <v>VRD</v>
          </cell>
          <cell r="J42" t="str">
            <v>PARDON</v>
          </cell>
          <cell r="K42" t="str">
            <v>GMA</v>
          </cell>
          <cell r="L42">
            <v>12412.5</v>
          </cell>
          <cell r="M42">
            <v>12412.5</v>
          </cell>
          <cell r="N42"/>
          <cell r="O42"/>
          <cell r="P42">
            <v>12412.5</v>
          </cell>
          <cell r="Q42">
            <v>12412.5</v>
          </cell>
        </row>
        <row r="43">
          <cell r="A43" t="str">
            <v>ESP15-011</v>
          </cell>
          <cell r="B43"/>
          <cell r="C43"/>
          <cell r="D43">
            <v>2015</v>
          </cell>
          <cell r="E43" t="str">
            <v>SEBAZAC</v>
          </cell>
          <cell r="F43">
            <v>12</v>
          </cell>
          <cell r="G43" t="str">
            <v xml:space="preserve">DEBOUCHE STADE </v>
          </cell>
          <cell r="H43">
            <v>42062</v>
          </cell>
          <cell r="I43" t="str">
            <v>VRD</v>
          </cell>
          <cell r="J43" t="str">
            <v>PARDON</v>
          </cell>
          <cell r="K43" t="str">
            <v>GMA</v>
          </cell>
          <cell r="L43">
            <v>1890</v>
          </cell>
          <cell r="M43">
            <v>1890</v>
          </cell>
          <cell r="N43"/>
          <cell r="O43"/>
          <cell r="P43">
            <v>1890</v>
          </cell>
          <cell r="Q43">
            <v>945</v>
          </cell>
        </row>
        <row r="44">
          <cell r="A44" t="str">
            <v>ESP15-013</v>
          </cell>
          <cell r="B44"/>
          <cell r="C44"/>
          <cell r="D44">
            <v>2015</v>
          </cell>
          <cell r="E44" t="str">
            <v>CASTELNAU PEGAYROLS</v>
          </cell>
          <cell r="F44">
            <v>12</v>
          </cell>
          <cell r="G44" t="str">
            <v>ASSAINISSEMENT VILLAGE CASTELMUS</v>
          </cell>
          <cell r="H44"/>
          <cell r="I44" t="str">
            <v>ASS</v>
          </cell>
          <cell r="J44" t="str">
            <v>PARDON</v>
          </cell>
          <cell r="K44" t="str">
            <v>SBT</v>
          </cell>
          <cell r="L44">
            <v>25136</v>
          </cell>
          <cell r="M44">
            <v>15840</v>
          </cell>
          <cell r="N44">
            <v>9296</v>
          </cell>
          <cell r="O44"/>
          <cell r="P44">
            <v>25136</v>
          </cell>
          <cell r="Q44">
            <v>0</v>
          </cell>
        </row>
        <row r="45">
          <cell r="A45" t="str">
            <v>ESP15-016</v>
          </cell>
          <cell r="B45"/>
          <cell r="C45"/>
          <cell r="D45">
            <v>2015</v>
          </cell>
          <cell r="E45" t="str">
            <v>BARRAGE DE CORNUS</v>
          </cell>
          <cell r="F45">
            <v>12</v>
          </cell>
          <cell r="G45" t="str">
            <v>COM COM LARZAC ET VALLEES</v>
          </cell>
          <cell r="H45">
            <v>42046</v>
          </cell>
          <cell r="I45" t="str">
            <v>HYDRO</v>
          </cell>
          <cell r="J45" t="str">
            <v>PARDON</v>
          </cell>
          <cell r="K45" t="str">
            <v>GMA</v>
          </cell>
          <cell r="L45">
            <v>7200</v>
          </cell>
          <cell r="M45">
            <v>7200</v>
          </cell>
          <cell r="N45"/>
          <cell r="O45">
            <v>2500</v>
          </cell>
          <cell r="P45">
            <v>4700</v>
          </cell>
          <cell r="Q45">
            <v>3260</v>
          </cell>
        </row>
        <row r="46">
          <cell r="A46" t="str">
            <v>ESP15-025</v>
          </cell>
          <cell r="B46"/>
          <cell r="C46"/>
          <cell r="D46">
            <v>2015</v>
          </cell>
          <cell r="E46" t="str">
            <v>PRADES D'AUBRAC</v>
          </cell>
          <cell r="F46">
            <v>12</v>
          </cell>
          <cell r="G46" t="str">
            <v>ASSAINISSEMENT DU BOURG</v>
          </cell>
          <cell r="H46">
            <v>42174</v>
          </cell>
          <cell r="I46" t="str">
            <v>ASS</v>
          </cell>
          <cell r="J46" t="str">
            <v>PARDON</v>
          </cell>
          <cell r="K46" t="str">
            <v>SBT</v>
          </cell>
          <cell r="L46">
            <v>20366</v>
          </cell>
          <cell r="M46">
            <v>13455</v>
          </cell>
          <cell r="N46">
            <v>6911</v>
          </cell>
          <cell r="O46"/>
          <cell r="P46">
            <v>20366</v>
          </cell>
          <cell r="Q46">
            <v>0</v>
          </cell>
        </row>
        <row r="47">
          <cell r="A47" t="str">
            <v>ESP15-028</v>
          </cell>
          <cell r="B47"/>
          <cell r="C47"/>
          <cell r="D47">
            <v>2015</v>
          </cell>
          <cell r="E47" t="str">
            <v>ALBARET STE MARIE</v>
          </cell>
          <cell r="F47">
            <v>48</v>
          </cell>
          <cell r="G47" t="str">
            <v>MOE AEP UNITES DE DESINFECTION</v>
          </cell>
          <cell r="H47">
            <v>42187</v>
          </cell>
          <cell r="I47" t="str">
            <v>AEP</v>
          </cell>
          <cell r="J47" t="str">
            <v>PARDON</v>
          </cell>
          <cell r="K47" t="str">
            <v>SBT</v>
          </cell>
          <cell r="L47">
            <v>9530</v>
          </cell>
          <cell r="M47">
            <v>9530</v>
          </cell>
          <cell r="N47"/>
          <cell r="O47"/>
          <cell r="P47">
            <v>9530</v>
          </cell>
          <cell r="Q47">
            <v>1730</v>
          </cell>
        </row>
        <row r="48">
          <cell r="A48" t="str">
            <v>ESP15-029</v>
          </cell>
          <cell r="B48"/>
          <cell r="C48"/>
          <cell r="D48">
            <v>2015</v>
          </cell>
          <cell r="E48" t="str">
            <v>ALBARET STE MARIE</v>
          </cell>
          <cell r="F48">
            <v>48</v>
          </cell>
          <cell r="G48" t="str">
            <v>ETUDE SCENARIO AEP DES UDI DE LA COMMUNE</v>
          </cell>
          <cell r="H48">
            <v>42187</v>
          </cell>
          <cell r="I48" t="str">
            <v>AEP</v>
          </cell>
          <cell r="J48" t="str">
            <v>PARDON</v>
          </cell>
          <cell r="K48" t="str">
            <v>SBT</v>
          </cell>
          <cell r="L48">
            <v>10600</v>
          </cell>
          <cell r="M48">
            <v>10600</v>
          </cell>
          <cell r="N48"/>
          <cell r="O48"/>
          <cell r="P48">
            <v>10600</v>
          </cell>
          <cell r="Q48">
            <v>0</v>
          </cell>
        </row>
        <row r="49">
          <cell r="A49" t="str">
            <v>ESP15-030</v>
          </cell>
          <cell r="B49"/>
          <cell r="C49"/>
          <cell r="D49">
            <v>2015</v>
          </cell>
          <cell r="E49" t="str">
            <v>ALBARET STE MARIE</v>
          </cell>
          <cell r="F49">
            <v>48</v>
          </cell>
          <cell r="G49" t="str">
            <v>ASSAINISSEMENT DU VILLAGE DE LA GARDE</v>
          </cell>
          <cell r="H49">
            <v>42187</v>
          </cell>
          <cell r="I49" t="str">
            <v>ASS</v>
          </cell>
          <cell r="J49" t="str">
            <v>PARDON</v>
          </cell>
          <cell r="K49" t="str">
            <v>SBT</v>
          </cell>
          <cell r="L49">
            <v>19424</v>
          </cell>
          <cell r="M49">
            <v>19424</v>
          </cell>
          <cell r="N49"/>
          <cell r="O49"/>
          <cell r="P49">
            <v>19424</v>
          </cell>
          <cell r="Q49">
            <v>7695</v>
          </cell>
        </row>
        <row r="50">
          <cell r="A50" t="str">
            <v>ESP15-031</v>
          </cell>
          <cell r="B50"/>
          <cell r="C50"/>
          <cell r="D50">
            <v>2015</v>
          </cell>
          <cell r="E50" t="str">
            <v>ESTAING</v>
          </cell>
          <cell r="F50">
            <v>12</v>
          </cell>
          <cell r="G50" t="str">
            <v>ASSISTANCE TECH VOIRIE COMMUNALE ZONE COMBAYRE</v>
          </cell>
          <cell r="H50">
            <v>42192</v>
          </cell>
          <cell r="I50" t="str">
            <v>VRD</v>
          </cell>
          <cell r="J50" t="str">
            <v>PARDON</v>
          </cell>
          <cell r="K50" t="str">
            <v>GMA</v>
          </cell>
          <cell r="L50">
            <v>1150</v>
          </cell>
          <cell r="M50">
            <v>1150</v>
          </cell>
          <cell r="N50"/>
          <cell r="O50"/>
          <cell r="P50">
            <v>1150</v>
          </cell>
          <cell r="Q50">
            <v>300</v>
          </cell>
        </row>
        <row r="51">
          <cell r="A51" t="str">
            <v>ESP15-033</v>
          </cell>
          <cell r="B51"/>
          <cell r="C51"/>
          <cell r="D51">
            <v>2015</v>
          </cell>
          <cell r="E51" t="str">
            <v>SAINT FLOUR</v>
          </cell>
          <cell r="F51">
            <v>15</v>
          </cell>
          <cell r="G51" t="str">
            <v>MAITRISE D'OEUVRE POUR TRAVAUX EN AMONT DE LA STATION D'EPURATION</v>
          </cell>
          <cell r="H51">
            <v>42192</v>
          </cell>
          <cell r="I51" t="str">
            <v>ASS</v>
          </cell>
          <cell r="J51" t="str">
            <v>PARDON</v>
          </cell>
          <cell r="K51" t="str">
            <v>CPN</v>
          </cell>
          <cell r="L51">
            <v>9123.84</v>
          </cell>
          <cell r="M51">
            <v>9123.84</v>
          </cell>
          <cell r="N51"/>
          <cell r="O51"/>
          <cell r="P51">
            <v>9123.84</v>
          </cell>
          <cell r="Q51">
            <v>456.50200000000018</v>
          </cell>
        </row>
        <row r="52">
          <cell r="A52" t="str">
            <v>ESP15-037</v>
          </cell>
          <cell r="B52"/>
          <cell r="C52"/>
          <cell r="D52">
            <v>2015</v>
          </cell>
          <cell r="E52" t="str">
            <v>LAVAL DU TARN</v>
          </cell>
          <cell r="F52">
            <v>48</v>
          </cell>
          <cell r="G52" t="str">
            <v>ASSAINISSEMENT DU BOURG</v>
          </cell>
          <cell r="H52">
            <v>42222</v>
          </cell>
          <cell r="I52" t="str">
            <v>ASS</v>
          </cell>
          <cell r="J52" t="str">
            <v>PARDON</v>
          </cell>
          <cell r="K52" t="str">
            <v>HPN</v>
          </cell>
          <cell r="L52">
            <v>30800</v>
          </cell>
          <cell r="M52">
            <v>30800</v>
          </cell>
          <cell r="N52"/>
          <cell r="O52"/>
          <cell r="P52">
            <v>30800</v>
          </cell>
          <cell r="Q52">
            <v>10238.251</v>
          </cell>
        </row>
        <row r="53">
          <cell r="A53" t="str">
            <v>ESP15-039</v>
          </cell>
          <cell r="B53"/>
          <cell r="C53"/>
          <cell r="D53">
            <v>2015</v>
          </cell>
          <cell r="E53" t="str">
            <v>GRAND RODEZ</v>
          </cell>
          <cell r="F53">
            <v>12</v>
          </cell>
          <cell r="G53" t="str">
            <v>DEVOIEMENT RESEAU ASS FOYER HEBERGEMENT URGENCE</v>
          </cell>
          <cell r="H53">
            <v>42275</v>
          </cell>
          <cell r="I53" t="str">
            <v>ASS</v>
          </cell>
          <cell r="J53" t="str">
            <v>PARDON</v>
          </cell>
          <cell r="K53" t="str">
            <v>GMA</v>
          </cell>
          <cell r="L53">
            <v>8442</v>
          </cell>
          <cell r="M53">
            <v>6940</v>
          </cell>
          <cell r="N53"/>
          <cell r="O53"/>
          <cell r="P53">
            <v>8442</v>
          </cell>
          <cell r="Q53">
            <v>0</v>
          </cell>
        </row>
        <row r="54">
          <cell r="A54" t="str">
            <v>ESP15-040</v>
          </cell>
          <cell r="B54"/>
          <cell r="C54"/>
          <cell r="D54">
            <v>2015</v>
          </cell>
          <cell r="E54" t="str">
            <v>SI BOURNAC</v>
          </cell>
          <cell r="F54">
            <v>46</v>
          </cell>
          <cell r="G54" t="str">
            <v>ASSIANISSEMENT LARNAGOL - ESCAMPS ET VAYLATS</v>
          </cell>
          <cell r="H54">
            <v>42289</v>
          </cell>
          <cell r="I54" t="str">
            <v>ASS</v>
          </cell>
          <cell r="J54" t="str">
            <v>PARDON</v>
          </cell>
          <cell r="K54" t="str">
            <v>ALA</v>
          </cell>
          <cell r="L54">
            <v>58224.41</v>
          </cell>
          <cell r="M54">
            <v>53850</v>
          </cell>
          <cell r="N54">
            <v>4374.41</v>
          </cell>
          <cell r="O54"/>
          <cell r="P54">
            <v>58224.41</v>
          </cell>
          <cell r="Q54">
            <v>9608.3440000000028</v>
          </cell>
        </row>
        <row r="55">
          <cell r="A55" t="str">
            <v>ESP15-041</v>
          </cell>
          <cell r="B55"/>
          <cell r="C55"/>
          <cell r="D55">
            <v>2015</v>
          </cell>
          <cell r="E55" t="str">
            <v>SAINT COME D'OLT</v>
          </cell>
          <cell r="F55">
            <v>12</v>
          </cell>
          <cell r="G55" t="str">
            <v>AMENAGEMENTS DES ENTREES DE VILLE</v>
          </cell>
          <cell r="H55">
            <v>42315</v>
          </cell>
          <cell r="I55" t="str">
            <v>VRD</v>
          </cell>
          <cell r="J55" t="str">
            <v>PARDON</v>
          </cell>
          <cell r="K55" t="str">
            <v>GMA</v>
          </cell>
          <cell r="L55">
            <v>13335</v>
          </cell>
          <cell r="M55">
            <v>13335</v>
          </cell>
          <cell r="N55"/>
          <cell r="O55"/>
          <cell r="P55">
            <v>13335</v>
          </cell>
          <cell r="Q55">
            <v>1479</v>
          </cell>
        </row>
        <row r="56">
          <cell r="A56" t="str">
            <v>ESP15-043</v>
          </cell>
          <cell r="B56"/>
          <cell r="C56"/>
          <cell r="D56">
            <v>2015</v>
          </cell>
          <cell r="E56" t="str">
            <v>SEBAZAC</v>
          </cell>
          <cell r="F56">
            <v>12</v>
          </cell>
          <cell r="G56" t="str">
            <v>AMENAGEMENT AVENUE TABARDEL</v>
          </cell>
          <cell r="H56">
            <v>42297</v>
          </cell>
          <cell r="I56" t="str">
            <v>VRD</v>
          </cell>
          <cell r="J56" t="str">
            <v>PARDON</v>
          </cell>
          <cell r="K56" t="str">
            <v>GMA</v>
          </cell>
          <cell r="L56">
            <v>25470</v>
          </cell>
          <cell r="M56">
            <v>22860</v>
          </cell>
          <cell r="N56">
            <v>2610</v>
          </cell>
          <cell r="O56">
            <v>4800</v>
          </cell>
          <cell r="P56">
            <v>20670</v>
          </cell>
          <cell r="Q56">
            <v>381</v>
          </cell>
        </row>
        <row r="57">
          <cell r="A57" t="str">
            <v>ESP16-004</v>
          </cell>
          <cell r="B57"/>
          <cell r="C57"/>
          <cell r="D57">
            <v>2016</v>
          </cell>
          <cell r="E57" t="str">
            <v>LA FOUILLADE</v>
          </cell>
          <cell r="F57">
            <v>12</v>
          </cell>
          <cell r="G57" t="str">
            <v>PLAN D'EAU</v>
          </cell>
          <cell r="H57"/>
          <cell r="I57" t="str">
            <v>HYDRO</v>
          </cell>
          <cell r="J57" t="str">
            <v>PARDON</v>
          </cell>
          <cell r="K57" t="str">
            <v>SBT</v>
          </cell>
          <cell r="L57">
            <v>5520</v>
          </cell>
          <cell r="M57">
            <v>5520</v>
          </cell>
          <cell r="N57"/>
          <cell r="O57"/>
          <cell r="P57">
            <v>5520</v>
          </cell>
          <cell r="Q57">
            <v>0</v>
          </cell>
        </row>
        <row r="58">
          <cell r="A58" t="str">
            <v>ESP16-005</v>
          </cell>
          <cell r="B58"/>
          <cell r="C58"/>
          <cell r="D58">
            <v>2016</v>
          </cell>
          <cell r="E58" t="str">
            <v>SIAEP CANTOIN STE GENEVIEVE</v>
          </cell>
          <cell r="F58">
            <v>12</v>
          </cell>
          <cell r="G58" t="str">
            <v>DIAGNOSTIC DE FONCTIONNEMENT DES RESEAUX D’EAU POTABLE</v>
          </cell>
          <cell r="H58">
            <v>42077</v>
          </cell>
          <cell r="I58" t="str">
            <v>AEP</v>
          </cell>
          <cell r="J58" t="str">
            <v>PARDON</v>
          </cell>
          <cell r="K58" t="str">
            <v>SBT</v>
          </cell>
          <cell r="L58">
            <v>15095.75</v>
          </cell>
          <cell r="M58">
            <v>15095.75</v>
          </cell>
          <cell r="N58"/>
          <cell r="O58"/>
          <cell r="P58">
            <v>15095.75</v>
          </cell>
          <cell r="Q58">
            <v>0</v>
          </cell>
        </row>
        <row r="59">
          <cell r="A59" t="str">
            <v>ESP16-008</v>
          </cell>
          <cell r="B59"/>
          <cell r="C59"/>
          <cell r="D59">
            <v>2016</v>
          </cell>
          <cell r="E59" t="str">
            <v>ST JULIETTE SUR VIAUR</v>
          </cell>
          <cell r="F59">
            <v>12</v>
          </cell>
          <cell r="G59" t="str">
            <v>MISE A JOUR SDA</v>
          </cell>
          <cell r="H59">
            <v>42464</v>
          </cell>
          <cell r="I59" t="str">
            <v>ASS</v>
          </cell>
          <cell r="J59" t="str">
            <v>PARDON</v>
          </cell>
          <cell r="K59" t="str">
            <v>ALA</v>
          </cell>
          <cell r="L59">
            <v>950</v>
          </cell>
          <cell r="M59">
            <v>950</v>
          </cell>
          <cell r="N59"/>
          <cell r="O59"/>
          <cell r="P59">
            <v>950</v>
          </cell>
          <cell r="Q59">
            <v>0</v>
          </cell>
        </row>
        <row r="60">
          <cell r="A60" t="str">
            <v>ESP16-013</v>
          </cell>
          <cell r="B60"/>
          <cell r="C60"/>
          <cell r="D60">
            <v>2016</v>
          </cell>
          <cell r="E60" t="str">
            <v>CASTRES</v>
          </cell>
          <cell r="F60">
            <v>81</v>
          </cell>
          <cell r="G60" t="str">
            <v>DLE USINE MOULIS</v>
          </cell>
          <cell r="H60">
            <v>42461</v>
          </cell>
          <cell r="I60" t="str">
            <v>VRD</v>
          </cell>
          <cell r="J60" t="str">
            <v>PARDON</v>
          </cell>
          <cell r="K60" t="str">
            <v>ALA</v>
          </cell>
          <cell r="L60">
            <v>3500</v>
          </cell>
          <cell r="M60">
            <v>3500</v>
          </cell>
          <cell r="N60"/>
          <cell r="O60"/>
          <cell r="P60">
            <v>3500</v>
          </cell>
          <cell r="Q60">
            <v>0</v>
          </cell>
        </row>
        <row r="61">
          <cell r="A61" t="str">
            <v>ESP16-016</v>
          </cell>
          <cell r="B61"/>
          <cell r="C61"/>
          <cell r="D61">
            <v>2016</v>
          </cell>
          <cell r="E61" t="str">
            <v>SIAEP MONTBAZENS RIGNAC</v>
          </cell>
          <cell r="F61">
            <v>12</v>
          </cell>
          <cell r="G61" t="str">
            <v>AEP FORAGE A AUBRAC</v>
          </cell>
          <cell r="H61" t="str">
            <v>11/04/016</v>
          </cell>
          <cell r="I61" t="str">
            <v>AEP</v>
          </cell>
          <cell r="J61" t="str">
            <v>PARDON</v>
          </cell>
          <cell r="K61" t="str">
            <v>SBT</v>
          </cell>
          <cell r="L61">
            <v>4750</v>
          </cell>
          <cell r="M61">
            <v>4750</v>
          </cell>
          <cell r="N61"/>
          <cell r="O61"/>
          <cell r="P61">
            <v>4750</v>
          </cell>
          <cell r="Q61">
            <v>4750</v>
          </cell>
        </row>
        <row r="62">
          <cell r="A62" t="str">
            <v>ESP16-020</v>
          </cell>
          <cell r="B62"/>
          <cell r="C62"/>
          <cell r="D62">
            <v>2016</v>
          </cell>
          <cell r="E62" t="str">
            <v>ALLY</v>
          </cell>
          <cell r="F62">
            <v>15</v>
          </cell>
          <cell r="G62" t="str">
            <v>MOE ENTRETIEN ET RENOVATION VOIRIE COMMUNALE 2016</v>
          </cell>
          <cell r="H62">
            <v>42495</v>
          </cell>
          <cell r="I62" t="str">
            <v>VRD</v>
          </cell>
          <cell r="J62" t="str">
            <v>PARDON</v>
          </cell>
          <cell r="K62" t="str">
            <v>CPN</v>
          </cell>
          <cell r="L62">
            <v>4950</v>
          </cell>
          <cell r="M62">
            <v>4950</v>
          </cell>
          <cell r="N62"/>
          <cell r="O62"/>
          <cell r="P62">
            <v>4950</v>
          </cell>
          <cell r="Q62">
            <v>0</v>
          </cell>
        </row>
        <row r="63">
          <cell r="A63" t="str">
            <v>ESP16-021</v>
          </cell>
          <cell r="B63"/>
          <cell r="C63"/>
          <cell r="D63">
            <v>2016</v>
          </cell>
          <cell r="E63" t="str">
            <v>SEBRAZAC</v>
          </cell>
          <cell r="F63">
            <v>12</v>
          </cell>
          <cell r="G63" t="str">
            <v>ASSAINISSEMENT COLLECTIF BOURG</v>
          </cell>
          <cell r="H63">
            <v>42492</v>
          </cell>
          <cell r="I63" t="str">
            <v>ASS</v>
          </cell>
          <cell r="J63" t="str">
            <v>PARDON</v>
          </cell>
          <cell r="K63" t="str">
            <v>ALA</v>
          </cell>
          <cell r="L63">
            <v>20900</v>
          </cell>
          <cell r="M63">
            <v>20900</v>
          </cell>
          <cell r="N63"/>
          <cell r="O63"/>
          <cell r="P63">
            <v>20900</v>
          </cell>
          <cell r="Q63">
            <v>0</v>
          </cell>
        </row>
        <row r="64">
          <cell r="A64" t="str">
            <v>ESP16-022</v>
          </cell>
          <cell r="B64"/>
          <cell r="C64"/>
          <cell r="D64">
            <v>2016</v>
          </cell>
          <cell r="E64" t="str">
            <v>SAS MAS BLANC</v>
          </cell>
          <cell r="F64">
            <v>81</v>
          </cell>
          <cell r="G64" t="str">
            <v>ETUDE TECH VRD</v>
          </cell>
          <cell r="H64"/>
          <cell r="I64" t="str">
            <v>VRD</v>
          </cell>
          <cell r="J64" t="str">
            <v>PARDON</v>
          </cell>
          <cell r="K64" t="str">
            <v>AVA</v>
          </cell>
          <cell r="L64">
            <v>3380</v>
          </cell>
          <cell r="M64">
            <v>3380</v>
          </cell>
          <cell r="N64"/>
          <cell r="O64"/>
          <cell r="P64">
            <v>3380</v>
          </cell>
          <cell r="Q64">
            <v>2065</v>
          </cell>
        </row>
        <row r="65">
          <cell r="A65" t="str">
            <v>ESP16-023</v>
          </cell>
          <cell r="B65"/>
          <cell r="C65"/>
          <cell r="D65">
            <v>2016</v>
          </cell>
          <cell r="E65" t="str">
            <v>SEBAZAC CONCOURES</v>
          </cell>
          <cell r="F65">
            <v>12</v>
          </cell>
          <cell r="G65" t="str">
            <v>AMENAGEMENT PLACE EGLISE ET ABORDS</v>
          </cell>
          <cell r="H65">
            <v>42500</v>
          </cell>
          <cell r="I65" t="str">
            <v>VRD</v>
          </cell>
          <cell r="J65" t="str">
            <v>PARDON</v>
          </cell>
          <cell r="K65" t="str">
            <v>GMA</v>
          </cell>
          <cell r="L65">
            <v>9350</v>
          </cell>
          <cell r="M65">
            <v>9350</v>
          </cell>
          <cell r="N65"/>
          <cell r="O65"/>
          <cell r="P65">
            <v>9350</v>
          </cell>
          <cell r="Q65">
            <v>0</v>
          </cell>
        </row>
        <row r="66">
          <cell r="A66" t="str">
            <v>ESP16-024</v>
          </cell>
          <cell r="B66"/>
          <cell r="C66"/>
          <cell r="D66">
            <v>2016</v>
          </cell>
          <cell r="E66" t="str">
            <v>COUPIAC</v>
          </cell>
          <cell r="F66">
            <v>12</v>
          </cell>
          <cell r="G66" t="str">
            <v>AMENAGEMENT RD60 ET 159 EN TRAVERSE DE COUPIAC</v>
          </cell>
          <cell r="H66">
            <v>42517</v>
          </cell>
          <cell r="I66" t="str">
            <v>VRD</v>
          </cell>
          <cell r="J66" t="str">
            <v>PARDON</v>
          </cell>
          <cell r="K66" t="str">
            <v>GMA</v>
          </cell>
          <cell r="L66">
            <v>21960.400000000001</v>
          </cell>
          <cell r="M66">
            <v>21960.400000000001</v>
          </cell>
          <cell r="N66"/>
          <cell r="O66"/>
          <cell r="P66">
            <v>21960.400000000001</v>
          </cell>
          <cell r="Q66">
            <v>19532.400000000001</v>
          </cell>
        </row>
        <row r="67">
          <cell r="A67" t="str">
            <v>ESP16-025</v>
          </cell>
          <cell r="B67"/>
          <cell r="C67"/>
          <cell r="D67">
            <v>2016</v>
          </cell>
          <cell r="E67" t="str">
            <v>BROQUIES</v>
          </cell>
          <cell r="F67">
            <v>12</v>
          </cell>
          <cell r="G67" t="str">
            <v>SDAEP</v>
          </cell>
          <cell r="H67">
            <v>42522</v>
          </cell>
          <cell r="I67" t="str">
            <v>AEP</v>
          </cell>
          <cell r="J67" t="str">
            <v>PARDON</v>
          </cell>
          <cell r="K67" t="str">
            <v>ALA</v>
          </cell>
          <cell r="L67">
            <v>18004</v>
          </cell>
          <cell r="M67">
            <v>18004</v>
          </cell>
          <cell r="N67"/>
          <cell r="O67"/>
          <cell r="P67">
            <v>18004</v>
          </cell>
          <cell r="Q67">
            <v>6038</v>
          </cell>
        </row>
        <row r="68">
          <cell r="A68" t="str">
            <v>ESP16-026</v>
          </cell>
          <cell r="B68"/>
          <cell r="C68"/>
          <cell r="D68">
            <v>2016</v>
          </cell>
          <cell r="E68" t="str">
            <v>RECOULES D'AUBRAC</v>
          </cell>
          <cell r="F68">
            <v>48</v>
          </cell>
          <cell r="G68" t="str">
            <v>ASSAINISSEMENT - RESEAUX SECS ET HUMIDES ET AMENAGEMENTS</v>
          </cell>
          <cell r="H68"/>
          <cell r="I68" t="str">
            <v>VRD</v>
          </cell>
          <cell r="J68" t="str">
            <v>PARDON</v>
          </cell>
          <cell r="K68" t="str">
            <v>SBT</v>
          </cell>
          <cell r="L68">
            <v>22380</v>
          </cell>
          <cell r="M68">
            <v>22380</v>
          </cell>
          <cell r="N68"/>
          <cell r="O68"/>
          <cell r="P68">
            <v>22380</v>
          </cell>
          <cell r="Q68">
            <v>0</v>
          </cell>
        </row>
        <row r="69">
          <cell r="A69" t="str">
            <v>ESP16-027</v>
          </cell>
          <cell r="B69"/>
          <cell r="C69"/>
          <cell r="D69">
            <v>2016</v>
          </cell>
          <cell r="E69" t="str">
            <v>SI USSEL</v>
          </cell>
          <cell r="F69">
            <v>15</v>
          </cell>
          <cell r="G69" t="str">
            <v>RESERVOIR AEP USSEL</v>
          </cell>
          <cell r="H69"/>
          <cell r="I69" t="str">
            <v>AEP</v>
          </cell>
          <cell r="J69" t="str">
            <v>PARDON</v>
          </cell>
          <cell r="K69" t="str">
            <v>ALA</v>
          </cell>
          <cell r="L69">
            <v>8910</v>
          </cell>
          <cell r="M69">
            <v>8910</v>
          </cell>
          <cell r="N69"/>
          <cell r="O69"/>
          <cell r="P69">
            <v>8910</v>
          </cell>
          <cell r="Q69">
            <v>0</v>
          </cell>
        </row>
        <row r="70">
          <cell r="A70" t="str">
            <v>ESP16-028</v>
          </cell>
          <cell r="B70"/>
          <cell r="C70"/>
          <cell r="D70">
            <v>2016</v>
          </cell>
          <cell r="E70" t="str">
            <v>MONTJAUX</v>
          </cell>
          <cell r="F70">
            <v>12</v>
          </cell>
          <cell r="G70" t="str">
            <v>ASSAINISSEMENT CANDAS</v>
          </cell>
          <cell r="H70">
            <v>42478</v>
          </cell>
          <cell r="I70" t="str">
            <v>ASS</v>
          </cell>
          <cell r="J70" t="str">
            <v>PARDON</v>
          </cell>
          <cell r="K70" t="str">
            <v>SBT</v>
          </cell>
          <cell r="L70">
            <v>19169.5</v>
          </cell>
          <cell r="M70">
            <v>7800</v>
          </cell>
          <cell r="N70">
            <v>11369.5</v>
          </cell>
          <cell r="O70"/>
          <cell r="P70">
            <v>19169.5</v>
          </cell>
          <cell r="Q70">
            <v>10021.33</v>
          </cell>
        </row>
        <row r="71">
          <cell r="A71" t="str">
            <v>ESP16-029</v>
          </cell>
          <cell r="B71"/>
          <cell r="C71"/>
          <cell r="D71">
            <v>2016</v>
          </cell>
          <cell r="E71" t="str">
            <v>COM COM PAYS ST FLOUR MARGERIDE</v>
          </cell>
          <cell r="F71">
            <v>15</v>
          </cell>
          <cell r="G71" t="str">
            <v>AMENAGEMENT RUE H. FRESSANGES</v>
          </cell>
          <cell r="H71">
            <v>42542</v>
          </cell>
          <cell r="I71" t="str">
            <v>VRD</v>
          </cell>
          <cell r="J71" t="str">
            <v>PARDON</v>
          </cell>
          <cell r="K71" t="str">
            <v>HPN</v>
          </cell>
          <cell r="L71">
            <v>15750</v>
          </cell>
          <cell r="M71">
            <v>15750</v>
          </cell>
          <cell r="N71"/>
          <cell r="O71"/>
          <cell r="P71">
            <v>15750</v>
          </cell>
          <cell r="Q71">
            <v>0</v>
          </cell>
        </row>
        <row r="72">
          <cell r="A72" t="str">
            <v>ESP16-032</v>
          </cell>
          <cell r="B72"/>
          <cell r="C72"/>
          <cell r="D72">
            <v>2016</v>
          </cell>
          <cell r="E72" t="str">
            <v>PAULHAC</v>
          </cell>
          <cell r="F72">
            <v>15</v>
          </cell>
          <cell r="G72" t="str">
            <v>ASSAINISSEMENT ET AEP</v>
          </cell>
          <cell r="H72">
            <v>42569</v>
          </cell>
          <cell r="I72" t="str">
            <v>ASS</v>
          </cell>
          <cell r="J72" t="str">
            <v>PARDON</v>
          </cell>
          <cell r="K72" t="str">
            <v>ALA</v>
          </cell>
          <cell r="L72">
            <v>43695.5</v>
          </cell>
          <cell r="M72">
            <v>33860</v>
          </cell>
          <cell r="N72">
            <v>9835.5</v>
          </cell>
          <cell r="O72"/>
          <cell r="P72">
            <v>43695.5</v>
          </cell>
          <cell r="Q72">
            <v>10109.531999999999</v>
          </cell>
        </row>
        <row r="73">
          <cell r="A73" t="str">
            <v>ESP16-033</v>
          </cell>
          <cell r="B73"/>
          <cell r="C73"/>
          <cell r="D73">
            <v>2016</v>
          </cell>
          <cell r="E73" t="str">
            <v>MINISTERE DE LA DEFENSE</v>
          </cell>
          <cell r="F73">
            <v>12</v>
          </cell>
          <cell r="G73" t="str">
            <v>RESERVOIR AEP LARZAC</v>
          </cell>
          <cell r="H73">
            <v>42625</v>
          </cell>
          <cell r="I73" t="str">
            <v>AEP</v>
          </cell>
          <cell r="J73" t="str">
            <v>PARDON</v>
          </cell>
          <cell r="K73" t="str">
            <v>SBT</v>
          </cell>
          <cell r="L73">
            <v>4197.5</v>
          </cell>
          <cell r="M73">
            <v>4197.5</v>
          </cell>
          <cell r="N73"/>
          <cell r="O73"/>
          <cell r="P73">
            <v>4197.5</v>
          </cell>
          <cell r="Q73">
            <v>0</v>
          </cell>
        </row>
        <row r="74">
          <cell r="A74" t="str">
            <v>ESP16-035</v>
          </cell>
          <cell r="B74"/>
          <cell r="C74"/>
          <cell r="D74">
            <v>2016</v>
          </cell>
          <cell r="E74" t="str">
            <v>PRADES AUBRAC</v>
          </cell>
          <cell r="F74">
            <v>12</v>
          </cell>
          <cell r="G74" t="str">
            <v>MOE AEP</v>
          </cell>
          <cell r="H74">
            <v>42576</v>
          </cell>
          <cell r="I74" t="str">
            <v>AEP</v>
          </cell>
          <cell r="J74" t="str">
            <v>PARDON</v>
          </cell>
          <cell r="K74" t="str">
            <v>SBT</v>
          </cell>
          <cell r="L74">
            <v>4150</v>
          </cell>
          <cell r="M74">
            <v>4150</v>
          </cell>
          <cell r="N74"/>
          <cell r="O74"/>
          <cell r="P74">
            <v>4150</v>
          </cell>
          <cell r="Q74">
            <v>0</v>
          </cell>
        </row>
        <row r="75">
          <cell r="A75" t="str">
            <v>ESP16-036</v>
          </cell>
          <cell r="B75"/>
          <cell r="C75"/>
          <cell r="D75">
            <v>2016</v>
          </cell>
          <cell r="E75" t="str">
            <v>CALMONT</v>
          </cell>
          <cell r="F75">
            <v>12</v>
          </cell>
          <cell r="G75" t="str">
            <v>ASSAINISSEMENT CALMONT</v>
          </cell>
          <cell r="H75">
            <v>42569</v>
          </cell>
          <cell r="I75" t="str">
            <v>ASS</v>
          </cell>
          <cell r="J75" t="str">
            <v>PARDON</v>
          </cell>
          <cell r="K75" t="str">
            <v>ALA</v>
          </cell>
          <cell r="L75">
            <v>11000</v>
          </cell>
          <cell r="M75">
            <v>11000</v>
          </cell>
          <cell r="N75"/>
          <cell r="O75"/>
          <cell r="P75">
            <v>11000</v>
          </cell>
          <cell r="Q75">
            <v>0</v>
          </cell>
        </row>
        <row r="76">
          <cell r="A76" t="str">
            <v>ESP16-037</v>
          </cell>
          <cell r="B76"/>
          <cell r="C76"/>
          <cell r="D76">
            <v>2016</v>
          </cell>
          <cell r="E76" t="str">
            <v>BRUSQUE</v>
          </cell>
          <cell r="F76">
            <v>12</v>
          </cell>
          <cell r="G76" t="str">
            <v>RESEAUX EU ET AEP HAMEAUX VIALES ET CUSSES</v>
          </cell>
          <cell r="H76">
            <v>42594</v>
          </cell>
          <cell r="I76" t="str">
            <v>ASS</v>
          </cell>
          <cell r="J76" t="str">
            <v>PARDON</v>
          </cell>
          <cell r="K76" t="str">
            <v>ALA</v>
          </cell>
          <cell r="L76">
            <v>36357</v>
          </cell>
          <cell r="M76">
            <v>29098</v>
          </cell>
          <cell r="N76">
            <v>7259</v>
          </cell>
          <cell r="O76"/>
          <cell r="P76">
            <v>36357</v>
          </cell>
          <cell r="Q76">
            <v>2965.0400000000009</v>
          </cell>
        </row>
        <row r="77">
          <cell r="A77" t="str">
            <v>ESP16-038</v>
          </cell>
          <cell r="B77"/>
          <cell r="C77"/>
          <cell r="D77">
            <v>2016</v>
          </cell>
          <cell r="E77" t="str">
            <v>RIG12</v>
          </cell>
          <cell r="F77">
            <v>12</v>
          </cell>
          <cell r="G77" t="str">
            <v>SIG réseau AEP Cantoin Ste Genevieve</v>
          </cell>
          <cell r="H77">
            <v>42594</v>
          </cell>
          <cell r="I77" t="str">
            <v>ASS</v>
          </cell>
          <cell r="J77" t="str">
            <v>PARDON</v>
          </cell>
          <cell r="K77" t="str">
            <v>BCS</v>
          </cell>
          <cell r="L77">
            <v>29124</v>
          </cell>
          <cell r="M77">
            <v>29124</v>
          </cell>
          <cell r="N77"/>
          <cell r="O77"/>
          <cell r="P77">
            <v>29124</v>
          </cell>
          <cell r="Q77">
            <v>0</v>
          </cell>
        </row>
        <row r="78">
          <cell r="A78" t="str">
            <v>ESP16-040</v>
          </cell>
          <cell r="B78"/>
          <cell r="C78"/>
          <cell r="D78">
            <v>2016</v>
          </cell>
          <cell r="E78" t="str">
            <v>PRADES AUBRAC</v>
          </cell>
          <cell r="F78">
            <v>12</v>
          </cell>
          <cell r="G78" t="str">
            <v>AMENAGEMENT RD19 EN TRAVERSE ET CŒUR DE VILLAGE</v>
          </cell>
          <cell r="H78">
            <v>42593</v>
          </cell>
          <cell r="I78" t="str">
            <v>VRD</v>
          </cell>
          <cell r="J78" t="str">
            <v>PARDON</v>
          </cell>
          <cell r="K78" t="str">
            <v>GMA</v>
          </cell>
          <cell r="L78">
            <v>21165</v>
          </cell>
          <cell r="M78">
            <v>13429.99</v>
          </cell>
          <cell r="N78"/>
          <cell r="O78">
            <v>6836</v>
          </cell>
          <cell r="P78">
            <v>14329</v>
          </cell>
          <cell r="Q78">
            <v>0</v>
          </cell>
        </row>
        <row r="79">
          <cell r="A79" t="str">
            <v>ESP16-043</v>
          </cell>
          <cell r="B79"/>
          <cell r="C79"/>
          <cell r="D79">
            <v>2016</v>
          </cell>
          <cell r="E79" t="str">
            <v>GRAMOND</v>
          </cell>
          <cell r="F79">
            <v>12</v>
          </cell>
          <cell r="G79" t="str">
            <v>AMELIORATION SYSTÈME D'ASSAINISSEMENT GRAMOND</v>
          </cell>
          <cell r="H79">
            <v>42665</v>
          </cell>
          <cell r="I79" t="str">
            <v>ASS</v>
          </cell>
          <cell r="J79" t="str">
            <v>PARDON</v>
          </cell>
          <cell r="K79" t="str">
            <v>GMA</v>
          </cell>
          <cell r="L79">
            <v>50135</v>
          </cell>
          <cell r="M79">
            <v>50135</v>
          </cell>
          <cell r="N79"/>
          <cell r="O79">
            <v>12900</v>
          </cell>
          <cell r="P79">
            <v>37235</v>
          </cell>
          <cell r="Q79">
            <v>19885</v>
          </cell>
        </row>
        <row r="80">
          <cell r="A80" t="str">
            <v>ESP16-045</v>
          </cell>
          <cell r="B80"/>
          <cell r="C80"/>
          <cell r="D80">
            <v>2016</v>
          </cell>
          <cell r="E80" t="str">
            <v>CAMPUAC</v>
          </cell>
          <cell r="F80">
            <v>12</v>
          </cell>
          <cell r="G80" t="str">
            <v>AMENAGEMENT ENTREES VILLAGE RD 46</v>
          </cell>
          <cell r="H80"/>
          <cell r="I80" t="str">
            <v>VRD</v>
          </cell>
          <cell r="J80" t="str">
            <v>PARDON</v>
          </cell>
          <cell r="K80" t="str">
            <v>GMA</v>
          </cell>
          <cell r="L80">
            <v>17710</v>
          </cell>
          <cell r="M80">
            <v>13020</v>
          </cell>
          <cell r="N80">
            <v>4690</v>
          </cell>
          <cell r="O80">
            <v>4500</v>
          </cell>
          <cell r="P80">
            <v>13210</v>
          </cell>
          <cell r="Q80">
            <v>0</v>
          </cell>
        </row>
        <row r="81">
          <cell r="A81" t="str">
            <v>ESP17-001</v>
          </cell>
          <cell r="B81"/>
          <cell r="C81"/>
          <cell r="D81">
            <v>2017</v>
          </cell>
          <cell r="E81" t="str">
            <v>SCI NOUVELLE TERRE</v>
          </cell>
          <cell r="F81">
            <v>81</v>
          </cell>
          <cell r="G81" t="str">
            <v>VTA BARRAGE DU RAVIN DELA VAUSSE</v>
          </cell>
          <cell r="H81">
            <v>42747</v>
          </cell>
          <cell r="I81" t="str">
            <v>HYDRO</v>
          </cell>
          <cell r="J81" t="str">
            <v>PARDON</v>
          </cell>
          <cell r="K81" t="str">
            <v>CPN</v>
          </cell>
          <cell r="L81">
            <v>1600</v>
          </cell>
          <cell r="M81">
            <v>1600</v>
          </cell>
          <cell r="N81"/>
          <cell r="O81"/>
          <cell r="P81">
            <v>1600</v>
          </cell>
          <cell r="Q81">
            <v>0</v>
          </cell>
        </row>
        <row r="82">
          <cell r="A82" t="str">
            <v>ESP17-005</v>
          </cell>
          <cell r="B82"/>
          <cell r="C82"/>
          <cell r="D82">
            <v>2017</v>
          </cell>
          <cell r="E82" t="str">
            <v xml:space="preserve">Commune de Sébazac </v>
          </cell>
          <cell r="F82">
            <v>12</v>
          </cell>
          <cell r="G82" t="str">
            <v>Avenue Tabardel phase A et B</v>
          </cell>
          <cell r="H82">
            <v>42809</v>
          </cell>
          <cell r="I82" t="str">
            <v>ANC</v>
          </cell>
          <cell r="J82" t="str">
            <v>PARDON</v>
          </cell>
          <cell r="K82" t="str">
            <v>GMA</v>
          </cell>
          <cell r="L82">
            <v>51480</v>
          </cell>
          <cell r="M82">
            <v>41870</v>
          </cell>
          <cell r="N82">
            <v>9610</v>
          </cell>
          <cell r="O82">
            <v>12000</v>
          </cell>
          <cell r="P82">
            <v>39480</v>
          </cell>
          <cell r="Q82">
            <v>636.62000000000262</v>
          </cell>
        </row>
        <row r="83">
          <cell r="A83" t="str">
            <v>ESP17-006</v>
          </cell>
          <cell r="B83"/>
          <cell r="C83"/>
          <cell r="D83">
            <v>2017</v>
          </cell>
          <cell r="E83" t="str">
            <v>Ville de ST FLOUR</v>
          </cell>
          <cell r="F83">
            <v>15</v>
          </cell>
          <cell r="G83" t="str">
            <v>Suivi de Travaux Pont de St Flour</v>
          </cell>
          <cell r="H83">
            <v>42809</v>
          </cell>
          <cell r="I83" t="str">
            <v>ANC</v>
          </cell>
          <cell r="J83" t="str">
            <v>PARDON</v>
          </cell>
          <cell r="K83" t="str">
            <v>CPN</v>
          </cell>
          <cell r="L83">
            <v>18170</v>
          </cell>
          <cell r="M83">
            <v>18170</v>
          </cell>
          <cell r="N83"/>
          <cell r="O83">
            <v>3400</v>
          </cell>
          <cell r="P83">
            <v>14770</v>
          </cell>
          <cell r="Q83">
            <v>0</v>
          </cell>
        </row>
        <row r="84">
          <cell r="A84" t="str">
            <v>ESP17-007</v>
          </cell>
          <cell r="B84"/>
          <cell r="C84"/>
          <cell r="D84">
            <v>2017</v>
          </cell>
          <cell r="E84" t="str">
            <v>RODEZ AGGLO</v>
          </cell>
          <cell r="F84">
            <v>12</v>
          </cell>
          <cell r="G84" t="str">
            <v>DIAGNOSTIC DU BASSIN VERSANT DE COLLECTE DU POSTE RELEVAGE VIEILLE GARE</v>
          </cell>
          <cell r="H84">
            <v>42835</v>
          </cell>
          <cell r="I84" t="str">
            <v>ASS</v>
          </cell>
          <cell r="J84" t="str">
            <v>PARDON</v>
          </cell>
          <cell r="K84" t="str">
            <v>HPN</v>
          </cell>
          <cell r="L84">
            <v>41064.54</v>
          </cell>
          <cell r="M84">
            <v>41064.54</v>
          </cell>
          <cell r="N84"/>
          <cell r="O84"/>
          <cell r="P84">
            <v>41064.54</v>
          </cell>
          <cell r="Q84">
            <v>24738.54</v>
          </cell>
        </row>
        <row r="85">
          <cell r="A85" t="str">
            <v>ESP17-008</v>
          </cell>
          <cell r="B85"/>
          <cell r="C85"/>
          <cell r="D85">
            <v>2017</v>
          </cell>
          <cell r="E85" t="str">
            <v>MONTPELLIER MEDITERRANEE</v>
          </cell>
          <cell r="F85">
            <v>34</v>
          </cell>
          <cell r="G85" t="str">
            <v>CONSERVATOIRE REGIONAL</v>
          </cell>
          <cell r="H85"/>
          <cell r="I85" t="str">
            <v>VRD</v>
          </cell>
          <cell r="J85" t="str">
            <v>PARDON</v>
          </cell>
          <cell r="K85" t="str">
            <v>GMA</v>
          </cell>
          <cell r="L85">
            <v>32228</v>
          </cell>
          <cell r="M85">
            <v>27228</v>
          </cell>
          <cell r="N85">
            <v>5000</v>
          </cell>
          <cell r="O85"/>
          <cell r="P85">
            <v>32228</v>
          </cell>
          <cell r="Q85">
            <v>7519.8899999999994</v>
          </cell>
        </row>
        <row r="86">
          <cell r="A86" t="str">
            <v>ESP17-009</v>
          </cell>
          <cell r="B86"/>
          <cell r="C86"/>
          <cell r="D86">
            <v>2017</v>
          </cell>
          <cell r="E86" t="str">
            <v>LE FEL</v>
          </cell>
          <cell r="F86">
            <v>12</v>
          </cell>
          <cell r="G86" t="str">
            <v>ASSISTANCE TECH AEP</v>
          </cell>
          <cell r="H86"/>
          <cell r="I86" t="str">
            <v>AEP</v>
          </cell>
          <cell r="J86" t="str">
            <v>PARDON</v>
          </cell>
          <cell r="K86" t="str">
            <v>SBT</v>
          </cell>
          <cell r="L86">
            <v>7180</v>
          </cell>
          <cell r="M86">
            <v>4800</v>
          </cell>
          <cell r="N86">
            <v>2380</v>
          </cell>
          <cell r="O86"/>
          <cell r="P86">
            <v>7180</v>
          </cell>
          <cell r="Q86">
            <v>0</v>
          </cell>
        </row>
        <row r="87">
          <cell r="A87" t="str">
            <v>ESP17-010</v>
          </cell>
          <cell r="B87"/>
          <cell r="C87"/>
          <cell r="D87">
            <v>2017</v>
          </cell>
          <cell r="E87" t="str">
            <v>MONTJAUX</v>
          </cell>
          <cell r="F87">
            <v>12</v>
          </cell>
          <cell r="G87" t="str">
            <v>ASSAINSSEMENT MARZIALS</v>
          </cell>
          <cell r="H87"/>
          <cell r="I87" t="str">
            <v>ASS</v>
          </cell>
          <cell r="J87" t="str">
            <v>PARDON</v>
          </cell>
          <cell r="K87" t="str">
            <v>SBT</v>
          </cell>
          <cell r="L87">
            <v>12055</v>
          </cell>
          <cell r="M87">
            <v>15640</v>
          </cell>
          <cell r="N87">
            <v>-3585</v>
          </cell>
          <cell r="O87"/>
          <cell r="P87">
            <v>12055</v>
          </cell>
          <cell r="Q87">
            <v>5499.65</v>
          </cell>
        </row>
        <row r="88">
          <cell r="A88" t="str">
            <v>ESP17-011</v>
          </cell>
          <cell r="B88"/>
          <cell r="C88"/>
          <cell r="D88">
            <v>2017</v>
          </cell>
          <cell r="E88" t="str">
            <v>ARGENCE EN AUBRAC</v>
          </cell>
          <cell r="F88">
            <v>12</v>
          </cell>
          <cell r="G88" t="str">
            <v>DIAG ET SDA</v>
          </cell>
          <cell r="H88">
            <v>42850</v>
          </cell>
          <cell r="I88" t="str">
            <v>ASS</v>
          </cell>
          <cell r="J88" t="str">
            <v>PARDON</v>
          </cell>
          <cell r="K88" t="str">
            <v>HPN</v>
          </cell>
          <cell r="L88">
            <v>56629.5</v>
          </cell>
          <cell r="M88">
            <v>56629.5</v>
          </cell>
          <cell r="N88"/>
          <cell r="O88">
            <v>12752</v>
          </cell>
          <cell r="P88">
            <v>43877.5</v>
          </cell>
          <cell r="Q88">
            <v>32416.5</v>
          </cell>
        </row>
        <row r="89">
          <cell r="A89" t="str">
            <v>ESP17-012</v>
          </cell>
          <cell r="B89"/>
          <cell r="C89"/>
          <cell r="D89">
            <v>2017</v>
          </cell>
          <cell r="E89" t="str">
            <v>CASTELNAU PEGAYROLS</v>
          </cell>
          <cell r="F89">
            <v>12</v>
          </cell>
          <cell r="G89" t="str">
            <v>BILAN 24H STEP ÉTÉ 2017</v>
          </cell>
          <cell r="H89">
            <v>42859</v>
          </cell>
          <cell r="I89" t="str">
            <v>ASS</v>
          </cell>
          <cell r="J89" t="str">
            <v>PARDON</v>
          </cell>
          <cell r="K89" t="str">
            <v>SBT</v>
          </cell>
          <cell r="L89">
            <v>895</v>
          </cell>
          <cell r="M89">
            <v>895</v>
          </cell>
          <cell r="N89"/>
          <cell r="O89"/>
          <cell r="P89">
            <v>895</v>
          </cell>
          <cell r="Q89">
            <v>0</v>
          </cell>
        </row>
        <row r="90">
          <cell r="A90" t="str">
            <v>ESP17-013</v>
          </cell>
          <cell r="B90"/>
          <cell r="C90"/>
          <cell r="D90">
            <v>2017</v>
          </cell>
          <cell r="E90" t="str">
            <v>TANAVELLE</v>
          </cell>
          <cell r="F90">
            <v>15</v>
          </cell>
          <cell r="G90" t="str">
            <v>ASSAINISSEMENT de Tanavelle</v>
          </cell>
          <cell r="H90">
            <v>42857</v>
          </cell>
          <cell r="I90" t="str">
            <v>ASS</v>
          </cell>
          <cell r="J90" t="str">
            <v>PARDON</v>
          </cell>
          <cell r="K90" t="str">
            <v>SBT</v>
          </cell>
          <cell r="L90">
            <v>12190</v>
          </cell>
          <cell r="M90">
            <v>12190</v>
          </cell>
          <cell r="N90"/>
          <cell r="O90"/>
          <cell r="P90">
            <v>12190</v>
          </cell>
          <cell r="Q90">
            <v>1762.3649999999998</v>
          </cell>
        </row>
        <row r="91">
          <cell r="A91" t="str">
            <v>ESP17-014</v>
          </cell>
          <cell r="B91"/>
          <cell r="C91"/>
          <cell r="D91">
            <v>2017</v>
          </cell>
          <cell r="E91" t="str">
            <v>BROQUIES</v>
          </cell>
          <cell r="F91">
            <v>12</v>
          </cell>
          <cell r="G91" t="str">
            <v>RESEAU AEP</v>
          </cell>
          <cell r="H91">
            <v>42873</v>
          </cell>
          <cell r="I91" t="str">
            <v>AEP</v>
          </cell>
          <cell r="J91" t="str">
            <v>PARDON</v>
          </cell>
          <cell r="K91" t="str">
            <v>ALA</v>
          </cell>
          <cell r="L91">
            <v>30050</v>
          </cell>
          <cell r="M91">
            <v>26106</v>
          </cell>
          <cell r="N91">
            <v>3944</v>
          </cell>
          <cell r="O91"/>
          <cell r="P91">
            <v>30050</v>
          </cell>
          <cell r="Q91">
            <v>2253.6054999999997</v>
          </cell>
        </row>
        <row r="92">
          <cell r="A92" t="str">
            <v>ESP17-016</v>
          </cell>
          <cell r="B92"/>
          <cell r="C92"/>
          <cell r="D92">
            <v>2017</v>
          </cell>
          <cell r="E92" t="str">
            <v>ST BEAUZELY</v>
          </cell>
          <cell r="F92">
            <v>12</v>
          </cell>
          <cell r="G92" t="str">
            <v>BILAN 24H AOUT 2017</v>
          </cell>
          <cell r="H92">
            <v>42877</v>
          </cell>
          <cell r="I92" t="str">
            <v>ASS</v>
          </cell>
          <cell r="J92" t="str">
            <v>PARDON</v>
          </cell>
          <cell r="K92" t="str">
            <v>SBT</v>
          </cell>
          <cell r="L92">
            <v>895</v>
          </cell>
          <cell r="M92">
            <v>895</v>
          </cell>
          <cell r="N92"/>
          <cell r="O92"/>
          <cell r="P92">
            <v>895</v>
          </cell>
          <cell r="Q92">
            <v>0</v>
          </cell>
        </row>
        <row r="93">
          <cell r="A93" t="str">
            <v>ESP17-017</v>
          </cell>
          <cell r="B93"/>
          <cell r="C93"/>
          <cell r="D93">
            <v>2017</v>
          </cell>
          <cell r="E93" t="str">
            <v>COMMUNAUTE CONQUES MARCILLAC</v>
          </cell>
          <cell r="F93">
            <v>12</v>
          </cell>
          <cell r="G93" t="str">
            <v>D840 EN TRAVERSE ST CHRISTOPHE VALLON</v>
          </cell>
          <cell r="H93"/>
          <cell r="I93" t="str">
            <v>ASS</v>
          </cell>
          <cell r="J93" t="str">
            <v>PARDON</v>
          </cell>
          <cell r="K93" t="str">
            <v>HPN</v>
          </cell>
          <cell r="L93">
            <v>53070</v>
          </cell>
          <cell r="M93">
            <v>52070</v>
          </cell>
          <cell r="N93">
            <v>1000</v>
          </cell>
          <cell r="O93"/>
          <cell r="P93">
            <v>53070</v>
          </cell>
          <cell r="Q93">
            <v>26894.6</v>
          </cell>
        </row>
        <row r="94">
          <cell r="A94" t="str">
            <v>ESP17-018</v>
          </cell>
          <cell r="B94"/>
          <cell r="C94"/>
          <cell r="D94">
            <v>2017</v>
          </cell>
          <cell r="E94" t="str">
            <v>SEBAZAC</v>
          </cell>
          <cell r="F94">
            <v>12</v>
          </cell>
          <cell r="G94" t="str">
            <v>ENTRETIEN ET REPARATION VOIRIE  COMMUNAL PROGRAMME 2017</v>
          </cell>
          <cell r="H94">
            <v>42915</v>
          </cell>
          <cell r="I94" t="str">
            <v>VRD</v>
          </cell>
          <cell r="J94" t="str">
            <v>PARDON</v>
          </cell>
          <cell r="K94" t="str">
            <v>GMA</v>
          </cell>
          <cell r="L94">
            <v>5200</v>
          </cell>
          <cell r="M94">
            <v>5200</v>
          </cell>
          <cell r="N94"/>
          <cell r="O94"/>
          <cell r="P94">
            <v>5200</v>
          </cell>
          <cell r="Q94">
            <v>0</v>
          </cell>
        </row>
        <row r="95">
          <cell r="A95" t="str">
            <v>ESP17-019</v>
          </cell>
          <cell r="B95"/>
          <cell r="C95"/>
          <cell r="D95">
            <v>2017</v>
          </cell>
          <cell r="E95" t="str">
            <v>ST BEAUZELY</v>
          </cell>
          <cell r="F95">
            <v>12</v>
          </cell>
          <cell r="G95" t="str">
            <v>ASSAINISSEMENT DE BARRUQUES</v>
          </cell>
          <cell r="H95">
            <v>42906</v>
          </cell>
          <cell r="I95" t="str">
            <v>ASS</v>
          </cell>
          <cell r="J95" t="str">
            <v>PARDON</v>
          </cell>
          <cell r="K95" t="str">
            <v>SBT</v>
          </cell>
          <cell r="L95">
            <v>11788</v>
          </cell>
          <cell r="M95">
            <v>11788</v>
          </cell>
          <cell r="N95"/>
          <cell r="O95"/>
          <cell r="P95">
            <v>11788</v>
          </cell>
          <cell r="Q95">
            <v>5917.15</v>
          </cell>
        </row>
        <row r="96">
          <cell r="A96" t="str">
            <v>ESP17-020</v>
          </cell>
          <cell r="B96"/>
          <cell r="C96"/>
          <cell r="D96">
            <v>2017</v>
          </cell>
          <cell r="E96" t="str">
            <v>MONTJAUX</v>
          </cell>
          <cell r="F96">
            <v>12</v>
          </cell>
          <cell r="G96" t="str">
            <v>MESURE DEBIT RESEAU MARZIALS</v>
          </cell>
          <cell r="H96">
            <v>42926</v>
          </cell>
          <cell r="I96" t="str">
            <v>ASS</v>
          </cell>
          <cell r="J96" t="str">
            <v>PARDON</v>
          </cell>
          <cell r="K96" t="str">
            <v>SBT</v>
          </cell>
          <cell r="L96">
            <v>2440</v>
          </cell>
          <cell r="M96">
            <v>2440</v>
          </cell>
          <cell r="N96"/>
          <cell r="O96"/>
          <cell r="P96">
            <v>2440</v>
          </cell>
          <cell r="Q96">
            <v>0</v>
          </cell>
        </row>
        <row r="97">
          <cell r="A97" t="str">
            <v>ESP17-021</v>
          </cell>
          <cell r="B97"/>
          <cell r="C97"/>
          <cell r="D97">
            <v>2017</v>
          </cell>
          <cell r="E97" t="str">
            <v>LAGUIOLE</v>
          </cell>
          <cell r="F97">
            <v>12</v>
          </cell>
          <cell r="G97" t="str">
            <v>MAJ SDA</v>
          </cell>
          <cell r="H97">
            <v>42853</v>
          </cell>
          <cell r="I97" t="str">
            <v>ASS</v>
          </cell>
          <cell r="J97" t="str">
            <v>PARDON</v>
          </cell>
          <cell r="K97" t="str">
            <v>ALA</v>
          </cell>
          <cell r="L97">
            <v>8305</v>
          </cell>
          <cell r="M97">
            <v>8305</v>
          </cell>
          <cell r="N97"/>
          <cell r="O97"/>
          <cell r="P97">
            <v>8305</v>
          </cell>
          <cell r="Q97">
            <v>2430</v>
          </cell>
        </row>
        <row r="98">
          <cell r="A98" t="str">
            <v>ESP17-022</v>
          </cell>
          <cell r="B98"/>
          <cell r="C98"/>
          <cell r="D98">
            <v>2017</v>
          </cell>
          <cell r="E98" t="str">
            <v>COM COM CLT</v>
          </cell>
          <cell r="F98">
            <v>12</v>
          </cell>
          <cell r="G98" t="str">
            <v>STEP LIOUJAS</v>
          </cell>
          <cell r="H98">
            <v>42853</v>
          </cell>
          <cell r="I98" t="str">
            <v>ASS</v>
          </cell>
          <cell r="J98" t="str">
            <v>PARDON</v>
          </cell>
          <cell r="K98" t="str">
            <v>HPN</v>
          </cell>
          <cell r="L98">
            <v>76170</v>
          </cell>
          <cell r="M98">
            <v>76170</v>
          </cell>
          <cell r="N98"/>
          <cell r="O98">
            <v>12480</v>
          </cell>
          <cell r="P98">
            <v>63690</v>
          </cell>
          <cell r="Q98">
            <v>37209.199999999997</v>
          </cell>
        </row>
        <row r="99">
          <cell r="A99" t="str">
            <v>ESP17-023</v>
          </cell>
          <cell r="B99"/>
          <cell r="C99"/>
          <cell r="D99">
            <v>2017</v>
          </cell>
          <cell r="E99" t="str">
            <v>M. BLANC RENE</v>
          </cell>
          <cell r="F99">
            <v>12</v>
          </cell>
          <cell r="G99" t="str">
            <v>PLAN EAU IRRIGATION A ST PAUL</v>
          </cell>
          <cell r="H99">
            <v>42982</v>
          </cell>
          <cell r="I99" t="str">
            <v>HYDRO</v>
          </cell>
          <cell r="J99" t="str">
            <v>PARDON</v>
          </cell>
          <cell r="K99" t="str">
            <v>ALA</v>
          </cell>
          <cell r="L99">
            <v>5530</v>
          </cell>
          <cell r="M99">
            <v>5530</v>
          </cell>
          <cell r="N99"/>
          <cell r="O99"/>
          <cell r="P99">
            <v>5530</v>
          </cell>
          <cell r="Q99">
            <v>0</v>
          </cell>
        </row>
        <row r="100">
          <cell r="A100" t="str">
            <v>ESP17-024</v>
          </cell>
          <cell r="B100"/>
          <cell r="C100"/>
          <cell r="D100">
            <v>2017</v>
          </cell>
          <cell r="E100" t="str">
            <v>LE FEL</v>
          </cell>
          <cell r="F100">
            <v>12</v>
          </cell>
          <cell r="G100" t="str">
            <v>AMENAG CAMPING</v>
          </cell>
          <cell r="H100">
            <v>42983</v>
          </cell>
          <cell r="I100" t="str">
            <v>VRD</v>
          </cell>
          <cell r="J100" t="str">
            <v>PARDON</v>
          </cell>
          <cell r="K100" t="str">
            <v>GMA</v>
          </cell>
          <cell r="L100">
            <v>18748</v>
          </cell>
          <cell r="M100">
            <v>18748</v>
          </cell>
          <cell r="N100"/>
          <cell r="O100"/>
          <cell r="P100">
            <v>18748</v>
          </cell>
          <cell r="Q100">
            <v>14206.24</v>
          </cell>
        </row>
        <row r="101">
          <cell r="A101" t="str">
            <v>ESP17-025</v>
          </cell>
          <cell r="B101"/>
          <cell r="C101"/>
          <cell r="D101">
            <v>2017</v>
          </cell>
          <cell r="E101" t="str">
            <v>PRIVEZAC</v>
          </cell>
          <cell r="F101">
            <v>12</v>
          </cell>
          <cell r="G101" t="str">
            <v>VTA BARRAGE BRACOUS</v>
          </cell>
          <cell r="H101">
            <v>42975</v>
          </cell>
          <cell r="I101" t="str">
            <v>HYDRO</v>
          </cell>
          <cell r="J101" t="str">
            <v>PARDON</v>
          </cell>
          <cell r="K101" t="str">
            <v>AVA</v>
          </cell>
          <cell r="L101">
            <v>2450</v>
          </cell>
          <cell r="M101">
            <v>2450</v>
          </cell>
          <cell r="N101"/>
          <cell r="O101"/>
          <cell r="P101">
            <v>2450</v>
          </cell>
          <cell r="Q101">
            <v>0</v>
          </cell>
        </row>
        <row r="102">
          <cell r="A102" t="str">
            <v>ESP17-026</v>
          </cell>
          <cell r="B102"/>
          <cell r="C102"/>
          <cell r="D102">
            <v>2017</v>
          </cell>
          <cell r="E102" t="str">
            <v>SOMEDA</v>
          </cell>
          <cell r="F102">
            <v>12</v>
          </cell>
          <cell r="G102" t="str">
            <v>ETUDE SOL POUR ANC</v>
          </cell>
          <cell r="H102">
            <v>42986</v>
          </cell>
          <cell r="I102" t="str">
            <v>ANC</v>
          </cell>
          <cell r="J102" t="str">
            <v>PARDON</v>
          </cell>
          <cell r="K102" t="str">
            <v>ALA</v>
          </cell>
          <cell r="L102">
            <v>900</v>
          </cell>
          <cell r="M102">
            <v>900</v>
          </cell>
          <cell r="N102"/>
          <cell r="O102"/>
          <cell r="P102">
            <v>900</v>
          </cell>
          <cell r="Q102">
            <v>0</v>
          </cell>
        </row>
        <row r="103">
          <cell r="A103" t="str">
            <v>ESP17-027</v>
          </cell>
          <cell r="B103"/>
          <cell r="C103"/>
          <cell r="D103">
            <v>2017</v>
          </cell>
          <cell r="E103" t="str">
            <v>PRADES AUBRAC</v>
          </cell>
          <cell r="F103">
            <v>12</v>
          </cell>
          <cell r="G103" t="str">
            <v>VACATION SUPP SUIVI TRAVAUX ASS</v>
          </cell>
          <cell r="H103">
            <v>43003</v>
          </cell>
          <cell r="I103" t="str">
            <v>ASS</v>
          </cell>
          <cell r="J103" t="str">
            <v>PARDON</v>
          </cell>
          <cell r="K103" t="str">
            <v>SBT</v>
          </cell>
          <cell r="L103">
            <v>1800</v>
          </cell>
          <cell r="M103">
            <v>1800</v>
          </cell>
          <cell r="N103"/>
          <cell r="O103"/>
          <cell r="P103">
            <v>1800</v>
          </cell>
          <cell r="Q103">
            <v>0</v>
          </cell>
        </row>
        <row r="104">
          <cell r="A104" t="str">
            <v>ESP17-028</v>
          </cell>
          <cell r="B104"/>
          <cell r="C104"/>
          <cell r="D104">
            <v>2017</v>
          </cell>
          <cell r="E104" t="str">
            <v>FONDAMENTE</v>
          </cell>
          <cell r="F104">
            <v>12</v>
          </cell>
          <cell r="G104" t="str">
            <v>BILAN 24H 2 STEP</v>
          </cell>
          <cell r="H104">
            <v>43012</v>
          </cell>
          <cell r="I104" t="str">
            <v>ASS</v>
          </cell>
          <cell r="J104" t="str">
            <v>PARDON</v>
          </cell>
          <cell r="K104" t="str">
            <v>SBT</v>
          </cell>
          <cell r="L104">
            <v>2240</v>
          </cell>
          <cell r="M104">
            <v>2240</v>
          </cell>
          <cell r="N104"/>
          <cell r="O104"/>
          <cell r="P104">
            <v>2240</v>
          </cell>
          <cell r="Q104">
            <v>0</v>
          </cell>
        </row>
        <row r="105">
          <cell r="A105" t="str">
            <v>ESP17-029</v>
          </cell>
          <cell r="B105"/>
          <cell r="C105"/>
          <cell r="D105">
            <v>2017</v>
          </cell>
          <cell r="E105" t="str">
            <v>COM COM LEVEZOU PARELOUP</v>
          </cell>
          <cell r="F105">
            <v>12</v>
          </cell>
          <cell r="G105" t="str">
            <v>AMENAG PLAN EAU VEZINS</v>
          </cell>
          <cell r="H105">
            <v>43011</v>
          </cell>
          <cell r="I105" t="str">
            <v>VRD</v>
          </cell>
          <cell r="J105" t="str">
            <v>PARDON</v>
          </cell>
          <cell r="K105" t="str">
            <v>GMA</v>
          </cell>
          <cell r="L105">
            <v>59140</v>
          </cell>
          <cell r="M105">
            <v>59140</v>
          </cell>
          <cell r="N105"/>
          <cell r="O105">
            <v>27480</v>
          </cell>
          <cell r="P105">
            <v>31660</v>
          </cell>
          <cell r="Q105">
            <v>9870</v>
          </cell>
        </row>
        <row r="106">
          <cell r="A106" t="str">
            <v>ESP17-030</v>
          </cell>
          <cell r="B106"/>
          <cell r="C106"/>
          <cell r="D106">
            <v>2017</v>
          </cell>
          <cell r="E106" t="str">
            <v>SIAEP LARZAC</v>
          </cell>
          <cell r="F106">
            <v>12</v>
          </cell>
          <cell r="G106" t="str">
            <v>RENFORCEMENT CANA AEP ENTRE RESERVOIR SERRE AIGLE ET BOURG CAVALERIE</v>
          </cell>
          <cell r="H106">
            <v>43011</v>
          </cell>
          <cell r="I106" t="str">
            <v>AEP</v>
          </cell>
          <cell r="J106" t="str">
            <v>PARDON</v>
          </cell>
          <cell r="K106" t="str">
            <v>SBT</v>
          </cell>
          <cell r="L106">
            <v>31200</v>
          </cell>
          <cell r="M106">
            <v>31200</v>
          </cell>
          <cell r="N106"/>
          <cell r="O106"/>
          <cell r="P106">
            <v>31200</v>
          </cell>
          <cell r="Q106">
            <v>4404</v>
          </cell>
        </row>
        <row r="107">
          <cell r="A107" t="str">
            <v>ESP17-031</v>
          </cell>
          <cell r="B107"/>
          <cell r="C107"/>
          <cell r="D107">
            <v>2017</v>
          </cell>
          <cell r="E107" t="str">
            <v>SMBV2A</v>
          </cell>
          <cell r="F107">
            <v>12</v>
          </cell>
          <cell r="G107" t="str">
            <v>Journée technique, programme Serene 2017</v>
          </cell>
          <cell r="H107">
            <v>43045</v>
          </cell>
          <cell r="I107" t="str">
            <v>HYDRO</v>
          </cell>
          <cell r="J107" t="str">
            <v>PARDON</v>
          </cell>
          <cell r="K107" t="str">
            <v>CPN</v>
          </cell>
          <cell r="L107">
            <v>412.5</v>
          </cell>
          <cell r="M107">
            <v>412.5</v>
          </cell>
          <cell r="N107"/>
          <cell r="O107"/>
          <cell r="P107">
            <v>412.5</v>
          </cell>
          <cell r="Q107">
            <v>0</v>
          </cell>
        </row>
        <row r="108">
          <cell r="A108" t="str">
            <v>ESP17-032</v>
          </cell>
          <cell r="B108"/>
          <cell r="C108"/>
          <cell r="D108">
            <v>2017</v>
          </cell>
          <cell r="E108" t="str">
            <v>ESTAING</v>
          </cell>
          <cell r="F108">
            <v>12</v>
          </cell>
          <cell r="G108" t="str">
            <v>Etude faisabilité aménagement espace public du foirail</v>
          </cell>
          <cell r="H108">
            <v>43048</v>
          </cell>
          <cell r="I108" t="str">
            <v>VRD</v>
          </cell>
          <cell r="J108" t="str">
            <v>PARDON</v>
          </cell>
          <cell r="K108" t="str">
            <v>AVA</v>
          </cell>
          <cell r="L108">
            <v>2220</v>
          </cell>
          <cell r="M108">
            <v>2220</v>
          </cell>
          <cell r="N108"/>
          <cell r="O108"/>
          <cell r="P108">
            <v>2220</v>
          </cell>
          <cell r="Q108">
            <v>0</v>
          </cell>
        </row>
        <row r="109">
          <cell r="A109" t="str">
            <v>ESP17-033</v>
          </cell>
          <cell r="B109"/>
          <cell r="C109"/>
          <cell r="D109">
            <v>2017</v>
          </cell>
          <cell r="E109" t="str">
            <v>ESPALION</v>
          </cell>
          <cell r="F109">
            <v>12</v>
          </cell>
          <cell r="G109" t="str">
            <v>ETUDE FAISABILITE AMENAGEMENT RUE CHAMOINE AUZUECH</v>
          </cell>
          <cell r="H109">
            <v>43041</v>
          </cell>
          <cell r="I109" t="str">
            <v>VRD</v>
          </cell>
          <cell r="J109" t="str">
            <v>PARDON</v>
          </cell>
          <cell r="K109" t="str">
            <v>AVA</v>
          </cell>
          <cell r="L109">
            <v>2980</v>
          </cell>
          <cell r="M109">
            <v>2980</v>
          </cell>
          <cell r="N109"/>
          <cell r="O109"/>
          <cell r="P109">
            <v>2980</v>
          </cell>
          <cell r="Q109">
            <v>0</v>
          </cell>
        </row>
        <row r="110">
          <cell r="A110" t="str">
            <v>ESP17-034</v>
          </cell>
          <cell r="B110"/>
          <cell r="C110"/>
          <cell r="D110">
            <v>2017</v>
          </cell>
          <cell r="E110" t="str">
            <v>LEDERGUES</v>
          </cell>
          <cell r="F110">
            <v>12</v>
          </cell>
          <cell r="G110" t="str">
            <v>EXTENSION ASSAINISSEMENT</v>
          </cell>
          <cell r="H110">
            <v>43067</v>
          </cell>
          <cell r="I110" t="str">
            <v>ASS</v>
          </cell>
          <cell r="J110" t="str">
            <v>PARDON</v>
          </cell>
          <cell r="K110" t="str">
            <v>ALA</v>
          </cell>
          <cell r="L110">
            <v>3150</v>
          </cell>
          <cell r="M110">
            <v>3150</v>
          </cell>
          <cell r="N110"/>
          <cell r="O110"/>
          <cell r="P110">
            <v>3150</v>
          </cell>
          <cell r="Q110">
            <v>1650</v>
          </cell>
        </row>
        <row r="111">
          <cell r="A111" t="str">
            <v>ESP17-035</v>
          </cell>
          <cell r="B111"/>
          <cell r="C111"/>
          <cell r="D111">
            <v>2017</v>
          </cell>
          <cell r="E111" t="str">
            <v>CASTRES</v>
          </cell>
          <cell r="F111">
            <v>81</v>
          </cell>
          <cell r="G111" t="str">
            <v>REPRISE DU DLE USINE MOULIS</v>
          </cell>
          <cell r="H111">
            <v>43013</v>
          </cell>
          <cell r="I111" t="str">
            <v>ASS</v>
          </cell>
          <cell r="J111" t="str">
            <v>PARDON</v>
          </cell>
          <cell r="K111" t="str">
            <v>ALA</v>
          </cell>
          <cell r="L111">
            <v>1500</v>
          </cell>
          <cell r="M111">
            <v>1500</v>
          </cell>
          <cell r="N111"/>
          <cell r="O111"/>
          <cell r="P111">
            <v>1500</v>
          </cell>
          <cell r="Q111">
            <v>0</v>
          </cell>
        </row>
        <row r="112">
          <cell r="A112" t="str">
            <v>ESP17-036</v>
          </cell>
          <cell r="B112"/>
          <cell r="C112"/>
          <cell r="D112">
            <v>2017</v>
          </cell>
          <cell r="E112" t="str">
            <v>VILLEDIEU</v>
          </cell>
          <cell r="F112">
            <v>15</v>
          </cell>
          <cell r="G112" t="str">
            <v>SDA BOURG - L'ESPINASSE ET BOUZENTES</v>
          </cell>
          <cell r="H112">
            <v>43068</v>
          </cell>
          <cell r="I112" t="str">
            <v>ASS</v>
          </cell>
          <cell r="J112" t="str">
            <v>PARDON</v>
          </cell>
          <cell r="K112" t="str">
            <v>ALA</v>
          </cell>
          <cell r="L112">
            <v>14630</v>
          </cell>
          <cell r="M112">
            <v>14630</v>
          </cell>
          <cell r="N112"/>
          <cell r="O112"/>
          <cell r="P112">
            <v>14630</v>
          </cell>
          <cell r="Q112">
            <v>0</v>
          </cell>
        </row>
        <row r="113">
          <cell r="A113" t="str">
            <v>ESP17-037</v>
          </cell>
          <cell r="B113"/>
          <cell r="C113"/>
          <cell r="D113">
            <v>2017</v>
          </cell>
          <cell r="E113" t="str">
            <v>BRALEY</v>
          </cell>
          <cell r="F113">
            <v>12</v>
          </cell>
          <cell r="G113" t="str">
            <v>ETUDE FAISABILITE BASSIN HYDRAULIQUE ET CONFINEMENT</v>
          </cell>
          <cell r="H113">
            <v>43087</v>
          </cell>
          <cell r="I113" t="str">
            <v>HYDRO</v>
          </cell>
          <cell r="J113" t="str">
            <v>PARDON</v>
          </cell>
          <cell r="K113" t="str">
            <v>GMA</v>
          </cell>
          <cell r="L113">
            <v>1950</v>
          </cell>
          <cell r="M113">
            <v>1950</v>
          </cell>
          <cell r="N113"/>
          <cell r="O113"/>
          <cell r="P113">
            <v>1950</v>
          </cell>
          <cell r="Q113">
            <v>0</v>
          </cell>
        </row>
        <row r="114">
          <cell r="A114" t="str">
            <v>ESP17-038</v>
          </cell>
          <cell r="B114"/>
          <cell r="C114"/>
          <cell r="D114">
            <v>2017</v>
          </cell>
          <cell r="E114" t="str">
            <v>RECOULES D'AUBRAC</v>
          </cell>
          <cell r="F114">
            <v>48</v>
          </cell>
          <cell r="G114" t="str">
            <v>MOE AEP TRAVAUX DE DESINFECTION</v>
          </cell>
          <cell r="H114">
            <v>42885</v>
          </cell>
          <cell r="I114" t="str">
            <v>AEP</v>
          </cell>
          <cell r="J114" t="str">
            <v>PARDON</v>
          </cell>
          <cell r="K114" t="str">
            <v>SBT</v>
          </cell>
          <cell r="L114">
            <v>5800</v>
          </cell>
          <cell r="M114">
            <v>1950</v>
          </cell>
          <cell r="N114"/>
          <cell r="O114"/>
          <cell r="P114">
            <v>5800</v>
          </cell>
          <cell r="Q114">
            <v>0</v>
          </cell>
        </row>
        <row r="115">
          <cell r="A115" t="str">
            <v>ESP17-039</v>
          </cell>
          <cell r="B115"/>
          <cell r="C115"/>
          <cell r="D115">
            <v>2017</v>
          </cell>
          <cell r="E115" t="str">
            <v>RECOULES D'AUBRAC</v>
          </cell>
          <cell r="F115">
            <v>48</v>
          </cell>
          <cell r="G115" t="str">
            <v>ASSISTANCE TECH MISE A JOUR SDA ET ENQUETE PUBLIQUE</v>
          </cell>
          <cell r="H115">
            <v>42885</v>
          </cell>
          <cell r="I115" t="str">
            <v>ASS</v>
          </cell>
          <cell r="J115" t="str">
            <v>PARDON</v>
          </cell>
          <cell r="K115" t="str">
            <v>SBT</v>
          </cell>
          <cell r="L115">
            <v>1150</v>
          </cell>
          <cell r="M115">
            <v>1950</v>
          </cell>
          <cell r="N115"/>
          <cell r="O115"/>
          <cell r="P115">
            <v>1150</v>
          </cell>
          <cell r="Q115">
            <v>0</v>
          </cell>
        </row>
        <row r="116">
          <cell r="A116" t="str">
            <v>ESP18-001</v>
          </cell>
          <cell r="B116"/>
          <cell r="C116"/>
          <cell r="D116">
            <v>2018</v>
          </cell>
          <cell r="E116" t="str">
            <v>COMMUNAUTE COMMUNES CLT</v>
          </cell>
          <cell r="F116">
            <v>12</v>
          </cell>
          <cell r="G116" t="str">
            <v>ETUDE URBAINE CENTRE BOURG ESPALION</v>
          </cell>
          <cell r="H116"/>
          <cell r="I116" t="str">
            <v>VRD</v>
          </cell>
          <cell r="J116" t="str">
            <v>PARDON</v>
          </cell>
          <cell r="K116" t="str">
            <v>GMA</v>
          </cell>
          <cell r="L116">
            <v>6325</v>
          </cell>
          <cell r="M116">
            <v>6325</v>
          </cell>
          <cell r="N116"/>
          <cell r="O116"/>
          <cell r="P116">
            <v>6325</v>
          </cell>
          <cell r="Q116">
            <v>0</v>
          </cell>
        </row>
        <row r="117">
          <cell r="A117" t="str">
            <v>ESP18-002</v>
          </cell>
          <cell r="B117"/>
          <cell r="C117"/>
          <cell r="D117">
            <v>2018</v>
          </cell>
          <cell r="E117" t="str">
            <v>COM COM LARZAC VALLEES</v>
          </cell>
          <cell r="F117">
            <v>12</v>
          </cell>
          <cell r="G117" t="str">
            <v>AIRE DE LOISIRS LA ROQUE - ST JEAN DE BRUEL</v>
          </cell>
          <cell r="H117"/>
          <cell r="I117" t="str">
            <v>VRD</v>
          </cell>
          <cell r="J117" t="str">
            <v>PARDON</v>
          </cell>
          <cell r="K117" t="str">
            <v>GMA</v>
          </cell>
          <cell r="L117">
            <v>25080</v>
          </cell>
          <cell r="M117">
            <v>16860</v>
          </cell>
          <cell r="N117">
            <v>8220</v>
          </cell>
          <cell r="O117">
            <v>9540</v>
          </cell>
          <cell r="P117">
            <v>15540</v>
          </cell>
          <cell r="Q117">
            <v>3785.5</v>
          </cell>
        </row>
        <row r="118">
          <cell r="A118" t="str">
            <v>ESP18-003</v>
          </cell>
          <cell r="B118"/>
          <cell r="C118"/>
          <cell r="D118">
            <v>2018</v>
          </cell>
          <cell r="E118" t="str">
            <v>ENTREPRISE ELA</v>
          </cell>
          <cell r="F118">
            <v>12</v>
          </cell>
          <cell r="G118" t="str">
            <v>ETUDE ANC</v>
          </cell>
          <cell r="H118">
            <v>43136</v>
          </cell>
          <cell r="I118" t="str">
            <v>ANC</v>
          </cell>
          <cell r="J118" t="str">
            <v>PARDON</v>
          </cell>
          <cell r="K118" t="str">
            <v>ALA</v>
          </cell>
          <cell r="L118">
            <v>900</v>
          </cell>
          <cell r="M118">
            <v>900</v>
          </cell>
          <cell r="N118"/>
          <cell r="O118"/>
          <cell r="P118">
            <v>900</v>
          </cell>
          <cell r="Q118">
            <v>0</v>
          </cell>
        </row>
        <row r="119">
          <cell r="A119" t="str">
            <v>ESP18-004</v>
          </cell>
          <cell r="B119"/>
          <cell r="C119"/>
          <cell r="D119">
            <v>2018</v>
          </cell>
          <cell r="E119" t="str">
            <v>SAJEV PAYSAGE</v>
          </cell>
          <cell r="F119">
            <v>12</v>
          </cell>
          <cell r="G119" t="str">
            <v>DOSSIER TECHNIQUE ET DLE PLAN EAU</v>
          </cell>
          <cell r="H119">
            <v>43143</v>
          </cell>
          <cell r="I119" t="str">
            <v>HYDRO</v>
          </cell>
          <cell r="J119" t="str">
            <v>PARDON</v>
          </cell>
          <cell r="K119" t="str">
            <v>ALA</v>
          </cell>
          <cell r="L119">
            <v>2980</v>
          </cell>
          <cell r="M119">
            <v>2980</v>
          </cell>
          <cell r="N119"/>
          <cell r="O119"/>
          <cell r="P119">
            <v>2980</v>
          </cell>
          <cell r="Q119">
            <v>0</v>
          </cell>
        </row>
        <row r="120">
          <cell r="A120" t="str">
            <v>ESP18-005</v>
          </cell>
          <cell r="B120"/>
          <cell r="C120"/>
          <cell r="D120">
            <v>2018</v>
          </cell>
          <cell r="E120" t="str">
            <v>GRAMOND</v>
          </cell>
          <cell r="F120">
            <v>12</v>
          </cell>
          <cell r="G120" t="str">
            <v>TEST A LA FUMEE</v>
          </cell>
          <cell r="H120">
            <v>43132</v>
          </cell>
          <cell r="I120" t="str">
            <v>ASS</v>
          </cell>
          <cell r="J120" t="str">
            <v>PARDON</v>
          </cell>
          <cell r="K120" t="str">
            <v>GMA</v>
          </cell>
          <cell r="L120">
            <v>1400</v>
          </cell>
          <cell r="M120">
            <v>1400</v>
          </cell>
          <cell r="N120"/>
          <cell r="O120"/>
          <cell r="P120">
            <v>1400</v>
          </cell>
          <cell r="Q120">
            <v>0</v>
          </cell>
        </row>
        <row r="121">
          <cell r="A121" t="str">
            <v>ESP18-006</v>
          </cell>
          <cell r="B121"/>
          <cell r="C121"/>
          <cell r="D121">
            <v>2018</v>
          </cell>
          <cell r="E121" t="str">
            <v>TANAVELLE</v>
          </cell>
          <cell r="F121">
            <v>15</v>
          </cell>
          <cell r="G121" t="str">
            <v>DIAG EU</v>
          </cell>
          <cell r="H121"/>
          <cell r="I121" t="str">
            <v>ASS</v>
          </cell>
          <cell r="J121" t="str">
            <v>PARDON</v>
          </cell>
          <cell r="K121" t="str">
            <v>SBT</v>
          </cell>
          <cell r="L121">
            <v>10609</v>
          </cell>
          <cell r="M121">
            <v>10609</v>
          </cell>
          <cell r="N121"/>
          <cell r="O121"/>
          <cell r="P121">
            <v>10609</v>
          </cell>
          <cell r="Q121">
            <v>2585</v>
          </cell>
        </row>
        <row r="122">
          <cell r="A122" t="str">
            <v>ESP18-007</v>
          </cell>
          <cell r="B122"/>
          <cell r="C122"/>
          <cell r="D122">
            <v>2018</v>
          </cell>
          <cell r="E122" t="str">
            <v>RODEZ AGGLO HABITAT</v>
          </cell>
          <cell r="F122">
            <v>12</v>
          </cell>
          <cell r="G122" t="str">
            <v>AMENAG ESPACES QUARTIER STADE ONET LE CHÂTEAU</v>
          </cell>
          <cell r="H122"/>
          <cell r="I122" t="str">
            <v>VRD</v>
          </cell>
          <cell r="J122" t="str">
            <v>PARDON</v>
          </cell>
          <cell r="K122" t="str">
            <v>GMA</v>
          </cell>
          <cell r="L122">
            <v>37387.5</v>
          </cell>
          <cell r="M122">
            <v>37387.5</v>
          </cell>
          <cell r="N122"/>
          <cell r="O122">
            <v>18150</v>
          </cell>
          <cell r="P122">
            <v>19237.5</v>
          </cell>
          <cell r="Q122">
            <v>10650.005000000001</v>
          </cell>
        </row>
        <row r="123">
          <cell r="A123" t="str">
            <v>ESP18-008</v>
          </cell>
          <cell r="B123"/>
          <cell r="C123"/>
          <cell r="D123">
            <v>2018</v>
          </cell>
          <cell r="E123" t="str">
            <v>COM COM CONQUES MARCILLAC</v>
          </cell>
          <cell r="F123">
            <v>12</v>
          </cell>
          <cell r="G123" t="str">
            <v>DIAG BRANCHEMENTS PRIVES</v>
          </cell>
          <cell r="H123">
            <v>43180</v>
          </cell>
          <cell r="I123" t="str">
            <v>ASS</v>
          </cell>
          <cell r="J123" t="str">
            <v>PARDON</v>
          </cell>
          <cell r="K123" t="str">
            <v>HPN</v>
          </cell>
          <cell r="L123">
            <v>8337</v>
          </cell>
          <cell r="M123">
            <v>8337</v>
          </cell>
          <cell r="N123"/>
          <cell r="O123"/>
          <cell r="P123">
            <v>8337</v>
          </cell>
          <cell r="Q123">
            <v>0</v>
          </cell>
        </row>
        <row r="124">
          <cell r="A124" t="str">
            <v>ESP18-009</v>
          </cell>
          <cell r="B124"/>
          <cell r="C124"/>
          <cell r="D124">
            <v>2018</v>
          </cell>
          <cell r="E124" t="str">
            <v>ALBARET STE MARIE</v>
          </cell>
          <cell r="F124">
            <v>12</v>
          </cell>
          <cell r="G124" t="str">
            <v>DIAG RESEAUX ASS NOUVELLE INTERVENTION TERRAIN</v>
          </cell>
          <cell r="H124">
            <v>43188</v>
          </cell>
          <cell r="I124" t="str">
            <v>ASS</v>
          </cell>
          <cell r="J124" t="str">
            <v>PARDON</v>
          </cell>
          <cell r="K124" t="str">
            <v>SBT</v>
          </cell>
          <cell r="L124">
            <v>1350</v>
          </cell>
          <cell r="M124">
            <v>1350</v>
          </cell>
          <cell r="N124"/>
          <cell r="O124"/>
          <cell r="P124">
            <v>1350</v>
          </cell>
          <cell r="Q124">
            <v>0</v>
          </cell>
        </row>
        <row r="125">
          <cell r="A125" t="str">
            <v>ESP18-010</v>
          </cell>
          <cell r="B125"/>
          <cell r="C125"/>
          <cell r="D125">
            <v>2018</v>
          </cell>
          <cell r="E125" t="str">
            <v>RODEZ AGGLO</v>
          </cell>
          <cell r="F125">
            <v>12</v>
          </cell>
          <cell r="G125" t="str">
            <v>VIABILISATION SITE PARC EXPO</v>
          </cell>
          <cell r="H125"/>
          <cell r="I125" t="str">
            <v>VRD</v>
          </cell>
          <cell r="J125" t="str">
            <v>PARDON</v>
          </cell>
          <cell r="K125" t="str">
            <v>CPN</v>
          </cell>
          <cell r="L125">
            <v>80019</v>
          </cell>
          <cell r="M125">
            <v>80019</v>
          </cell>
          <cell r="N125"/>
          <cell r="O125"/>
          <cell r="P125">
            <v>80019</v>
          </cell>
          <cell r="Q125">
            <v>78644</v>
          </cell>
        </row>
        <row r="126">
          <cell r="A126" t="str">
            <v>ESP18-011</v>
          </cell>
          <cell r="B126"/>
          <cell r="C126"/>
          <cell r="D126">
            <v>2018</v>
          </cell>
          <cell r="E126" t="str">
            <v>SEBAZAC</v>
          </cell>
          <cell r="F126">
            <v>12</v>
          </cell>
          <cell r="G126" t="str">
            <v>AMENAGEMENT LOTISSEMENT COMMUNAL</v>
          </cell>
          <cell r="H126"/>
          <cell r="I126" t="str">
            <v>VRD</v>
          </cell>
          <cell r="J126" t="str">
            <v>PARDON</v>
          </cell>
          <cell r="K126" t="str">
            <v>GMA</v>
          </cell>
          <cell r="L126">
            <v>20674.93</v>
          </cell>
          <cell r="M126">
            <v>20674.93</v>
          </cell>
          <cell r="N126"/>
          <cell r="O126"/>
          <cell r="P126">
            <v>20674.93</v>
          </cell>
          <cell r="Q126">
            <v>18788.670000000002</v>
          </cell>
        </row>
        <row r="127">
          <cell r="A127" t="str">
            <v>ESP18-012</v>
          </cell>
          <cell r="B127"/>
          <cell r="C127"/>
          <cell r="D127">
            <v>2018</v>
          </cell>
          <cell r="E127" t="str">
            <v>ST COME</v>
          </cell>
          <cell r="F127">
            <v>12</v>
          </cell>
          <cell r="G127" t="str">
            <v>ETUDE REQUALIFICATION ESPACES PUBLICS DEVANT HLM ET TERRAIN BOULES</v>
          </cell>
          <cell r="H127"/>
          <cell r="I127" t="str">
            <v>VRD</v>
          </cell>
          <cell r="J127" t="str">
            <v>PARDON</v>
          </cell>
          <cell r="K127" t="str">
            <v>GMA</v>
          </cell>
          <cell r="L127">
            <v>100</v>
          </cell>
          <cell r="M127">
            <v>100</v>
          </cell>
          <cell r="N127"/>
          <cell r="O127"/>
          <cell r="P127">
            <v>100</v>
          </cell>
          <cell r="Q127">
            <v>0</v>
          </cell>
        </row>
        <row r="128">
          <cell r="A128" t="str">
            <v>ESP18-013</v>
          </cell>
          <cell r="B128"/>
          <cell r="C128"/>
          <cell r="D128">
            <v>2018</v>
          </cell>
          <cell r="E128" t="str">
            <v>SIAEP CAUSSE SAUVETERRE</v>
          </cell>
          <cell r="F128">
            <v>48</v>
          </cell>
          <cell r="G128" t="str">
            <v>RETENUE DE STOCKAGE EAU BRUTE ET TRAITEMENT AEP SITE LAUBIES</v>
          </cell>
          <cell r="H128">
            <v>43217</v>
          </cell>
          <cell r="I128" t="str">
            <v>AEP</v>
          </cell>
          <cell r="J128" t="str">
            <v>PARDON</v>
          </cell>
          <cell r="K128" t="str">
            <v>ALA</v>
          </cell>
          <cell r="L128">
            <v>99258</v>
          </cell>
          <cell r="M128">
            <v>99258</v>
          </cell>
          <cell r="N128"/>
          <cell r="O128">
            <v>25915</v>
          </cell>
          <cell r="P128">
            <v>73343</v>
          </cell>
          <cell r="Q128">
            <v>63807</v>
          </cell>
        </row>
        <row r="129">
          <cell r="A129" t="str">
            <v>ESP18-014</v>
          </cell>
          <cell r="B129"/>
          <cell r="C129"/>
          <cell r="D129">
            <v>2018</v>
          </cell>
          <cell r="E129" t="str">
            <v>EARL FABRE</v>
          </cell>
          <cell r="F129">
            <v>12</v>
          </cell>
          <cell r="G129" t="str">
            <v>Etude technique Plan d'eau et dossier réglementaire</v>
          </cell>
          <cell r="H129">
            <v>43217</v>
          </cell>
          <cell r="I129" t="str">
            <v>AEP</v>
          </cell>
          <cell r="J129" t="str">
            <v>PARDON</v>
          </cell>
          <cell r="K129" t="str">
            <v>ALA</v>
          </cell>
          <cell r="L129">
            <v>2480</v>
          </cell>
          <cell r="M129">
            <v>2480</v>
          </cell>
          <cell r="N129">
            <v>0</v>
          </cell>
          <cell r="O129">
            <v>0</v>
          </cell>
          <cell r="P129">
            <v>2480</v>
          </cell>
          <cell r="Q129">
            <v>0</v>
          </cell>
        </row>
        <row r="130">
          <cell r="A130" t="str">
            <v>ESP18-015</v>
          </cell>
          <cell r="B130"/>
          <cell r="C130"/>
          <cell r="D130">
            <v>2018</v>
          </cell>
          <cell r="E130" t="str">
            <v>ST BEAUZELY</v>
          </cell>
          <cell r="F130">
            <v>12</v>
          </cell>
          <cell r="G130" t="str">
            <v>ETUDE TECHNIQUE LES TERRASSES DU PONT</v>
          </cell>
          <cell r="H130">
            <v>43248</v>
          </cell>
          <cell r="I130" t="str">
            <v>VRD</v>
          </cell>
          <cell r="J130" t="str">
            <v>PARDON</v>
          </cell>
          <cell r="K130" t="str">
            <v>SBT</v>
          </cell>
          <cell r="L130">
            <v>3900</v>
          </cell>
          <cell r="M130">
            <v>3900</v>
          </cell>
          <cell r="N130">
            <v>0</v>
          </cell>
          <cell r="O130">
            <v>0</v>
          </cell>
          <cell r="P130">
            <v>3900</v>
          </cell>
          <cell r="Q130">
            <v>2600</v>
          </cell>
        </row>
        <row r="131">
          <cell r="A131" t="str">
            <v>ESP18-016</v>
          </cell>
          <cell r="B131"/>
          <cell r="C131"/>
          <cell r="D131">
            <v>2018</v>
          </cell>
          <cell r="E131" t="str">
            <v>ST BEAUZELY</v>
          </cell>
          <cell r="F131">
            <v>12</v>
          </cell>
          <cell r="G131" t="str">
            <v>ETUDE TECHNIQUE AZINIERES</v>
          </cell>
          <cell r="H131">
            <v>43248</v>
          </cell>
          <cell r="I131" t="str">
            <v>VRD</v>
          </cell>
          <cell r="J131" t="str">
            <v>PARDON</v>
          </cell>
          <cell r="K131" t="str">
            <v>SBT</v>
          </cell>
          <cell r="L131">
            <v>4100</v>
          </cell>
          <cell r="M131">
            <v>4100</v>
          </cell>
          <cell r="N131"/>
          <cell r="O131"/>
          <cell r="P131">
            <v>4100</v>
          </cell>
          <cell r="Q131">
            <v>0</v>
          </cell>
        </row>
        <row r="132">
          <cell r="A132" t="str">
            <v>ESP18-017</v>
          </cell>
          <cell r="B132"/>
          <cell r="C132"/>
          <cell r="D132">
            <v>2018</v>
          </cell>
          <cell r="E132" t="str">
            <v>RODEZ AGGLO</v>
          </cell>
          <cell r="F132">
            <v>12</v>
          </cell>
          <cell r="G132" t="str">
            <v>AMENAGEMENT DE LA PISTE D'ACCES ET CONFORTEMENT COLLECTEUR AUTERNE</v>
          </cell>
          <cell r="H132">
            <v>43280</v>
          </cell>
          <cell r="I132" t="str">
            <v>VRD</v>
          </cell>
          <cell r="J132" t="str">
            <v>PARDON</v>
          </cell>
          <cell r="K132" t="str">
            <v>HPN</v>
          </cell>
          <cell r="L132">
            <v>16225.02</v>
          </cell>
          <cell r="M132">
            <v>16225.02</v>
          </cell>
          <cell r="N132"/>
          <cell r="O132"/>
          <cell r="P132">
            <v>16225.02</v>
          </cell>
          <cell r="Q132">
            <v>16225.02</v>
          </cell>
        </row>
        <row r="133">
          <cell r="A133" t="str">
            <v>ESP18-018</v>
          </cell>
          <cell r="B133"/>
          <cell r="C133"/>
          <cell r="D133">
            <v>2018</v>
          </cell>
          <cell r="E133" t="str">
            <v>ALLY</v>
          </cell>
          <cell r="F133">
            <v>15</v>
          </cell>
          <cell r="G133" t="str">
            <v>PRESTATION SUIVI TRAV SUPPLEMENTAIRE</v>
          </cell>
          <cell r="H133">
            <v>43284</v>
          </cell>
          <cell r="I133" t="str">
            <v>VRD</v>
          </cell>
          <cell r="J133" t="str">
            <v>PARDON</v>
          </cell>
          <cell r="K133" t="str">
            <v>GMA</v>
          </cell>
          <cell r="L133">
            <v>900</v>
          </cell>
          <cell r="M133">
            <v>900</v>
          </cell>
          <cell r="N133"/>
          <cell r="O133"/>
          <cell r="P133">
            <v>900</v>
          </cell>
          <cell r="Q133">
            <v>0</v>
          </cell>
        </row>
        <row r="134">
          <cell r="A134" t="str">
            <v>ESP18-019</v>
          </cell>
          <cell r="B134"/>
          <cell r="C134"/>
          <cell r="D134">
            <v>2018</v>
          </cell>
          <cell r="E134" t="str">
            <v>M. SANHES</v>
          </cell>
          <cell r="F134">
            <v>12</v>
          </cell>
          <cell r="G134" t="str">
            <v>ETUDE TECH + DLE PLAN EAU LUNEL</v>
          </cell>
          <cell r="H134">
            <v>43281</v>
          </cell>
          <cell r="I134" t="str">
            <v>HYDRO</v>
          </cell>
          <cell r="J134" t="str">
            <v>PARDON</v>
          </cell>
          <cell r="K134" t="str">
            <v>ALA</v>
          </cell>
          <cell r="L134">
            <v>2150</v>
          </cell>
          <cell r="M134">
            <v>2150</v>
          </cell>
          <cell r="N134"/>
          <cell r="O134"/>
          <cell r="P134">
            <v>2150</v>
          </cell>
          <cell r="Q134">
            <v>2150</v>
          </cell>
        </row>
        <row r="135">
          <cell r="A135" t="str">
            <v>ESP18-020</v>
          </cell>
          <cell r="B135"/>
          <cell r="C135"/>
          <cell r="D135">
            <v>2018</v>
          </cell>
          <cell r="E135" t="str">
            <v>SEVIGNE</v>
          </cell>
          <cell r="F135">
            <v>12</v>
          </cell>
          <cell r="G135" t="str">
            <v>BILAN 24H STEP COMBRET/RANCE</v>
          </cell>
          <cell r="H135">
            <v>43285</v>
          </cell>
          <cell r="I135" t="str">
            <v>ASS</v>
          </cell>
          <cell r="J135" t="str">
            <v>PARDON</v>
          </cell>
          <cell r="K135" t="str">
            <v>SBT</v>
          </cell>
          <cell r="L135">
            <v>1105</v>
          </cell>
          <cell r="M135">
            <v>1105</v>
          </cell>
          <cell r="N135"/>
          <cell r="O135"/>
          <cell r="P135">
            <v>1105</v>
          </cell>
          <cell r="Q135">
            <v>0</v>
          </cell>
        </row>
        <row r="136">
          <cell r="A136" t="str">
            <v>ESP18-021</v>
          </cell>
          <cell r="B136"/>
          <cell r="C136"/>
          <cell r="D136">
            <v>2018</v>
          </cell>
          <cell r="E136" t="str">
            <v>ST BEAUZELY</v>
          </cell>
          <cell r="F136">
            <v>12</v>
          </cell>
          <cell r="G136" t="str">
            <v>BILAN 24H STEP ÉTÉ 2018</v>
          </cell>
          <cell r="H136">
            <v>43279</v>
          </cell>
          <cell r="I136" t="str">
            <v>ASS</v>
          </cell>
          <cell r="J136" t="str">
            <v>PARDON</v>
          </cell>
          <cell r="K136" t="str">
            <v>SBT</v>
          </cell>
          <cell r="L136">
            <v>895</v>
          </cell>
          <cell r="M136">
            <v>895</v>
          </cell>
          <cell r="N136"/>
          <cell r="O136"/>
          <cell r="P136">
            <v>895</v>
          </cell>
          <cell r="Q136">
            <v>0</v>
          </cell>
        </row>
        <row r="137">
          <cell r="A137" t="str">
            <v>ESP18-022</v>
          </cell>
          <cell r="B137"/>
          <cell r="C137"/>
          <cell r="D137">
            <v>2018</v>
          </cell>
          <cell r="E137" t="str">
            <v>MOYRAZES</v>
          </cell>
          <cell r="F137">
            <v>12</v>
          </cell>
          <cell r="G137" t="str">
            <v>BILAN 24H STEP ÉTÉ 2018</v>
          </cell>
          <cell r="H137">
            <v>43307</v>
          </cell>
          <cell r="I137" t="str">
            <v>ASS</v>
          </cell>
          <cell r="J137" t="str">
            <v>PARDON</v>
          </cell>
          <cell r="K137" t="str">
            <v>SBT</v>
          </cell>
          <cell r="L137">
            <v>1080</v>
          </cell>
          <cell r="M137">
            <v>1080</v>
          </cell>
          <cell r="N137"/>
          <cell r="O137"/>
          <cell r="P137">
            <v>1080</v>
          </cell>
          <cell r="Q137">
            <v>0</v>
          </cell>
        </row>
        <row r="138">
          <cell r="A138" t="str">
            <v>ESP18-023</v>
          </cell>
          <cell r="B138"/>
          <cell r="C138"/>
          <cell r="D138">
            <v>2018</v>
          </cell>
          <cell r="E138" t="str">
            <v>M. MEJANE</v>
          </cell>
          <cell r="F138">
            <v>12</v>
          </cell>
          <cell r="G138" t="str">
            <v>ETUDE ANC</v>
          </cell>
          <cell r="H138">
            <v>43311</v>
          </cell>
          <cell r="I138" t="str">
            <v>ANC</v>
          </cell>
          <cell r="J138" t="str">
            <v>PARDON</v>
          </cell>
          <cell r="K138" t="str">
            <v>ALA</v>
          </cell>
          <cell r="L138">
            <v>850</v>
          </cell>
          <cell r="M138">
            <v>850</v>
          </cell>
          <cell r="N138"/>
          <cell r="O138"/>
          <cell r="P138">
            <v>850</v>
          </cell>
          <cell r="Q138">
            <v>0</v>
          </cell>
        </row>
        <row r="139">
          <cell r="A139" t="str">
            <v>ESP18-024</v>
          </cell>
          <cell r="B139"/>
          <cell r="C139"/>
          <cell r="D139">
            <v>2018</v>
          </cell>
          <cell r="E139" t="str">
            <v>VAL D'ARCOMIE</v>
          </cell>
          <cell r="F139">
            <v>15</v>
          </cell>
          <cell r="G139" t="str">
            <v>AMELIORATION TRAITEMENT DE LA STATION DE POTABILISATION DE L'ARCOMIE</v>
          </cell>
          <cell r="H139">
            <v>43292</v>
          </cell>
          <cell r="I139" t="str">
            <v>AEP</v>
          </cell>
          <cell r="J139" t="str">
            <v>PARDON</v>
          </cell>
          <cell r="K139" t="str">
            <v>SBT</v>
          </cell>
          <cell r="L139">
            <v>23600</v>
          </cell>
          <cell r="M139">
            <v>23600</v>
          </cell>
          <cell r="N139"/>
          <cell r="O139"/>
          <cell r="P139">
            <v>23600</v>
          </cell>
          <cell r="Q139">
            <v>23600</v>
          </cell>
        </row>
        <row r="140">
          <cell r="A140" t="str">
            <v>ESP18-025</v>
          </cell>
          <cell r="B140"/>
          <cell r="C140"/>
          <cell r="D140">
            <v>2018</v>
          </cell>
          <cell r="E140" t="str">
            <v>SIAEP CANTOIN STE GENEVIEVE</v>
          </cell>
          <cell r="F140">
            <v>12</v>
          </cell>
          <cell r="G140" t="str">
            <v>ASSISTANCE TECH CONFORMITE COMPTAGE PRELEV.VAYSSIERE ET CHLORATION ALPUECH</v>
          </cell>
          <cell r="H140">
            <v>43299</v>
          </cell>
          <cell r="I140" t="str">
            <v>AEP</v>
          </cell>
          <cell r="J140" t="str">
            <v>PARDON</v>
          </cell>
          <cell r="K140" t="str">
            <v>SBT</v>
          </cell>
          <cell r="L140">
            <v>4970</v>
          </cell>
          <cell r="M140">
            <v>4970</v>
          </cell>
          <cell r="N140"/>
          <cell r="O140"/>
          <cell r="P140">
            <v>4970</v>
          </cell>
          <cell r="Q140">
            <v>3020</v>
          </cell>
        </row>
        <row r="141">
          <cell r="A141" t="str">
            <v>ESP18-026</v>
          </cell>
          <cell r="B141"/>
          <cell r="C141"/>
          <cell r="D141">
            <v>2018</v>
          </cell>
          <cell r="E141" t="str">
            <v>NEUVEGLISE</v>
          </cell>
          <cell r="F141">
            <v>15</v>
          </cell>
          <cell r="G141" t="str">
            <v>AMENAGEMENT</v>
          </cell>
          <cell r="H141"/>
          <cell r="I141" t="str">
            <v>VRD</v>
          </cell>
          <cell r="J141" t="str">
            <v>PARDON</v>
          </cell>
          <cell r="K141" t="str">
            <v>HPN</v>
          </cell>
          <cell r="L141">
            <v>21620</v>
          </cell>
          <cell r="M141">
            <v>21620</v>
          </cell>
          <cell r="N141"/>
          <cell r="O141"/>
          <cell r="P141">
            <v>21620</v>
          </cell>
          <cell r="Q141">
            <v>10122.200000000001</v>
          </cell>
        </row>
        <row r="142">
          <cell r="A142" t="str">
            <v>ESP18-027</v>
          </cell>
          <cell r="B142"/>
          <cell r="C142"/>
          <cell r="D142">
            <v>2018</v>
          </cell>
          <cell r="E142" t="str">
            <v>SIAEP NEUVEGLISE</v>
          </cell>
          <cell r="F142">
            <v>15</v>
          </cell>
          <cell r="G142" t="str">
            <v>AEP NEUVEGLISE</v>
          </cell>
          <cell r="H142"/>
          <cell r="I142" t="str">
            <v>AEP</v>
          </cell>
          <cell r="J142" t="str">
            <v>PARDON</v>
          </cell>
          <cell r="K142" t="str">
            <v>HPN</v>
          </cell>
          <cell r="L142">
            <v>0</v>
          </cell>
          <cell r="M142"/>
          <cell r="N142"/>
          <cell r="O142"/>
          <cell r="P142">
            <v>0</v>
          </cell>
          <cell r="Q142">
            <v>-789.36</v>
          </cell>
        </row>
        <row r="143">
          <cell r="A143" t="str">
            <v>ESP18-028</v>
          </cell>
          <cell r="B143"/>
          <cell r="C143"/>
          <cell r="D143">
            <v>2018</v>
          </cell>
          <cell r="E143" t="str">
            <v>SIAEP CANTOIN STE GENEVIEVE</v>
          </cell>
          <cell r="F143">
            <v>12</v>
          </cell>
          <cell r="G143" t="str">
            <v>RESEAU DISTRIBUTION BENAVEN</v>
          </cell>
          <cell r="H143">
            <v>43413</v>
          </cell>
          <cell r="I143" t="str">
            <v>AEP</v>
          </cell>
          <cell r="J143" t="str">
            <v>PARDON</v>
          </cell>
          <cell r="K143" t="str">
            <v>SBT</v>
          </cell>
          <cell r="L143">
            <v>960</v>
          </cell>
          <cell r="M143">
            <v>960</v>
          </cell>
          <cell r="N143"/>
          <cell r="O143"/>
          <cell r="P143">
            <v>960</v>
          </cell>
          <cell r="Q143">
            <v>960</v>
          </cell>
        </row>
        <row r="144">
          <cell r="A144" t="str">
            <v>ESP18-029</v>
          </cell>
          <cell r="B144"/>
          <cell r="C144"/>
          <cell r="D144">
            <v>2018</v>
          </cell>
          <cell r="E144" t="str">
            <v>BERTHOLENE</v>
          </cell>
          <cell r="F144">
            <v>12</v>
          </cell>
          <cell r="G144" t="str">
            <v>INSTRUCTION REVISION ZONAGE ASSAINISSEMENT CAS PAR CAS</v>
          </cell>
          <cell r="H144">
            <v>43383</v>
          </cell>
          <cell r="I144" t="str">
            <v>ASS</v>
          </cell>
          <cell r="J144" t="str">
            <v>PARDON</v>
          </cell>
          <cell r="K144" t="str">
            <v>ALA</v>
          </cell>
          <cell r="L144">
            <v>350</v>
          </cell>
          <cell r="M144">
            <v>350</v>
          </cell>
          <cell r="N144"/>
          <cell r="O144"/>
          <cell r="P144">
            <v>350</v>
          </cell>
          <cell r="Q144">
            <v>0</v>
          </cell>
        </row>
        <row r="145">
          <cell r="A145" t="str">
            <v>ESP18-030</v>
          </cell>
          <cell r="B145"/>
          <cell r="C145"/>
          <cell r="D145">
            <v>2018</v>
          </cell>
          <cell r="E145" t="str">
            <v>SYNDICAT DES EAUX ST CONSTANT ET ST ETIENNE</v>
          </cell>
          <cell r="F145">
            <v>15</v>
          </cell>
          <cell r="G145" t="str">
            <v>ASSISTANCE MOA REHABILITATION USINE LONGUECAMP</v>
          </cell>
          <cell r="H145">
            <v>43392</v>
          </cell>
          <cell r="I145" t="str">
            <v>AEP</v>
          </cell>
          <cell r="J145" t="str">
            <v>PARDON</v>
          </cell>
          <cell r="K145" t="str">
            <v>SBT</v>
          </cell>
          <cell r="L145">
            <v>18670</v>
          </cell>
          <cell r="M145">
            <v>18670</v>
          </cell>
          <cell r="N145"/>
          <cell r="O145"/>
          <cell r="P145">
            <v>18670</v>
          </cell>
          <cell r="Q145">
            <v>18670</v>
          </cell>
        </row>
        <row r="146">
          <cell r="A146" t="str">
            <v>ESP18-031</v>
          </cell>
          <cell r="B146"/>
          <cell r="C146"/>
          <cell r="D146">
            <v>2018</v>
          </cell>
          <cell r="E146" t="str">
            <v>ARGENCE EN AUBRAC</v>
          </cell>
          <cell r="F146">
            <v>12</v>
          </cell>
          <cell r="G146" t="str">
            <v>ASSISTANCE TECH METROLOGIE POSTE FIXE</v>
          </cell>
          <cell r="H146">
            <v>43416</v>
          </cell>
          <cell r="I146" t="str">
            <v>ASS</v>
          </cell>
          <cell r="J146" t="str">
            <v>PARDON</v>
          </cell>
          <cell r="K146" t="str">
            <v>HPN</v>
          </cell>
          <cell r="L146">
            <v>1440</v>
          </cell>
          <cell r="M146">
            <v>1440</v>
          </cell>
          <cell r="N146"/>
          <cell r="O146"/>
          <cell r="P146">
            <v>1440</v>
          </cell>
          <cell r="Q146">
            <v>0</v>
          </cell>
        </row>
        <row r="147">
          <cell r="A147" t="str">
            <v>ESP18-032</v>
          </cell>
          <cell r="B147"/>
          <cell r="C147"/>
          <cell r="D147">
            <v>2018</v>
          </cell>
          <cell r="E147" t="str">
            <v>ESTAING</v>
          </cell>
          <cell r="F147">
            <v>12</v>
          </cell>
          <cell r="G147" t="str">
            <v>AMENAGEMENT FOIRAL</v>
          </cell>
          <cell r="H147">
            <v>43141</v>
          </cell>
          <cell r="I147" t="str">
            <v>VRD</v>
          </cell>
          <cell r="J147" t="str">
            <v>PARDON</v>
          </cell>
          <cell r="K147" t="str">
            <v>GMA</v>
          </cell>
          <cell r="L147">
            <v>11918</v>
          </cell>
          <cell r="M147">
            <v>11918</v>
          </cell>
          <cell r="N147"/>
          <cell r="O147"/>
          <cell r="P147">
            <v>11918</v>
          </cell>
          <cell r="Q147">
            <v>2764.9850000000006</v>
          </cell>
        </row>
        <row r="148">
          <cell r="A148" t="str">
            <v>ESP18-033</v>
          </cell>
          <cell r="B148"/>
          <cell r="C148"/>
          <cell r="D148">
            <v>2018</v>
          </cell>
          <cell r="E148" t="str">
            <v>CCCLT</v>
          </cell>
          <cell r="F148">
            <v>12</v>
          </cell>
          <cell r="G148" t="str">
            <v xml:space="preserve">STEP BOZOULS DOSSIER DECLARATION + DOSSIER DECLASSEMENT </v>
          </cell>
          <cell r="H148">
            <v>43438</v>
          </cell>
          <cell r="I148" t="str">
            <v>ASS</v>
          </cell>
          <cell r="J148" t="str">
            <v>PARDON</v>
          </cell>
          <cell r="K148" t="str">
            <v>HPN</v>
          </cell>
          <cell r="L148">
            <v>4960</v>
          </cell>
          <cell r="M148">
            <v>4960</v>
          </cell>
          <cell r="N148"/>
          <cell r="O148"/>
          <cell r="P148">
            <v>4960</v>
          </cell>
          <cell r="Q148">
            <v>4960</v>
          </cell>
        </row>
        <row r="149">
          <cell r="A149" t="str">
            <v>ESP18-034</v>
          </cell>
          <cell r="B149"/>
          <cell r="C149"/>
          <cell r="D149">
            <v>2018</v>
          </cell>
          <cell r="E149" t="str">
            <v>CALMONT</v>
          </cell>
          <cell r="F149">
            <v>12</v>
          </cell>
          <cell r="G149" t="str">
            <v>STEP</v>
          </cell>
          <cell r="H149"/>
          <cell r="I149" t="str">
            <v>ASS</v>
          </cell>
          <cell r="J149" t="str">
            <v>PARDON</v>
          </cell>
          <cell r="K149" t="str">
            <v>HPN</v>
          </cell>
          <cell r="L149">
            <v>13440</v>
          </cell>
          <cell r="M149">
            <v>13440</v>
          </cell>
          <cell r="N149"/>
          <cell r="O149"/>
          <cell r="P149">
            <v>13440</v>
          </cell>
          <cell r="Q149">
            <v>9633</v>
          </cell>
        </row>
        <row r="150">
          <cell r="A150" t="str">
            <v>ESP19-001</v>
          </cell>
          <cell r="B150"/>
          <cell r="C150"/>
          <cell r="D150">
            <v>2019</v>
          </cell>
          <cell r="E150" t="str">
            <v>NEUVEGLISE</v>
          </cell>
          <cell r="F150">
            <v>15</v>
          </cell>
          <cell r="G150" t="str">
            <v>Etude voirie VC40</v>
          </cell>
          <cell r="H150">
            <v>43468</v>
          </cell>
          <cell r="I150" t="str">
            <v>ASS</v>
          </cell>
          <cell r="J150" t="str">
            <v>PARDON</v>
          </cell>
          <cell r="K150" t="str">
            <v>HPN</v>
          </cell>
          <cell r="L150">
            <v>5350</v>
          </cell>
          <cell r="M150">
            <v>5350</v>
          </cell>
          <cell r="N150"/>
          <cell r="O150">
            <v>3700</v>
          </cell>
          <cell r="P150">
            <v>1650</v>
          </cell>
          <cell r="Q150">
            <v>0</v>
          </cell>
        </row>
        <row r="151">
          <cell r="A151" t="str">
            <v>ESP19-002</v>
          </cell>
          <cell r="B151"/>
          <cell r="C151"/>
          <cell r="D151">
            <v>2019</v>
          </cell>
          <cell r="E151" t="str">
            <v>Rodez Agglomération</v>
          </cell>
          <cell r="F151">
            <v>12</v>
          </cell>
          <cell r="G151" t="str">
            <v>MOE ZA les Moutiers</v>
          </cell>
          <cell r="H151">
            <v>43481</v>
          </cell>
          <cell r="I151" t="str">
            <v>VRD</v>
          </cell>
          <cell r="J151" t="str">
            <v>PARDON</v>
          </cell>
          <cell r="K151" t="str">
            <v>HPN</v>
          </cell>
          <cell r="L151">
            <v>50700</v>
          </cell>
          <cell r="M151">
            <v>50700</v>
          </cell>
          <cell r="N151"/>
          <cell r="O151"/>
          <cell r="P151">
            <v>50700</v>
          </cell>
          <cell r="Q151">
            <v>46635.89</v>
          </cell>
        </row>
        <row r="152">
          <cell r="A152" t="str">
            <v>ESP19-003</v>
          </cell>
          <cell r="B152"/>
          <cell r="C152"/>
          <cell r="D152">
            <v>2019</v>
          </cell>
          <cell r="E152" t="str">
            <v>SEBAZAC CONCOURES</v>
          </cell>
          <cell r="F152">
            <v>12</v>
          </cell>
          <cell r="G152" t="str">
            <v>TERRAIN DE FOOT SYNTHETIQUE</v>
          </cell>
          <cell r="H152">
            <v>43486</v>
          </cell>
          <cell r="I152" t="str">
            <v>VRD</v>
          </cell>
          <cell r="J152" t="str">
            <v>PARDON</v>
          </cell>
          <cell r="K152" t="str">
            <v>GMA</v>
          </cell>
          <cell r="L152">
            <v>50701</v>
          </cell>
          <cell r="M152">
            <v>50701</v>
          </cell>
          <cell r="N152"/>
          <cell r="O152"/>
          <cell r="P152">
            <v>50701</v>
          </cell>
          <cell r="Q152">
            <v>14580.500000000002</v>
          </cell>
        </row>
        <row r="153">
          <cell r="A153" t="str">
            <v>ESP19-004</v>
          </cell>
          <cell r="B153"/>
          <cell r="C153"/>
          <cell r="D153">
            <v>2019</v>
          </cell>
          <cell r="E153" t="str">
            <v>TANAVELLE</v>
          </cell>
          <cell r="F153">
            <v>15</v>
          </cell>
          <cell r="G153" t="str">
            <v>Analyse passage caméra</v>
          </cell>
          <cell r="H153">
            <v>43486</v>
          </cell>
          <cell r="I153" t="str">
            <v>ASS</v>
          </cell>
          <cell r="J153" t="str">
            <v>PARDON</v>
          </cell>
          <cell r="K153" t="str">
            <v>SBT</v>
          </cell>
          <cell r="L153">
            <v>50701</v>
          </cell>
          <cell r="M153">
            <v>50701</v>
          </cell>
          <cell r="N153"/>
          <cell r="O153"/>
          <cell r="P153">
            <v>50701</v>
          </cell>
          <cell r="Q153">
            <v>0</v>
          </cell>
        </row>
        <row r="154">
          <cell r="A154" t="str">
            <v>ESP19-005</v>
          </cell>
          <cell r="B154"/>
          <cell r="C154"/>
          <cell r="D154">
            <v>2019</v>
          </cell>
          <cell r="E154" t="str">
            <v>TANAVELLE</v>
          </cell>
          <cell r="F154">
            <v>15</v>
          </cell>
          <cell r="G154" t="str">
            <v>DIAG BRANCHEMENT ASSAINISSEMENT PRIVATIF</v>
          </cell>
          <cell r="H154">
            <v>43494</v>
          </cell>
          <cell r="I154" t="str">
            <v>ASS</v>
          </cell>
          <cell r="J154" t="str">
            <v>PARDON</v>
          </cell>
          <cell r="K154" t="str">
            <v>SBT</v>
          </cell>
          <cell r="L154">
            <v>8919.6</v>
          </cell>
          <cell r="M154">
            <v>8919.6</v>
          </cell>
          <cell r="N154"/>
          <cell r="O154"/>
          <cell r="P154">
            <v>8919.6</v>
          </cell>
          <cell r="Q154">
            <v>0</v>
          </cell>
        </row>
        <row r="155">
          <cell r="A155" t="str">
            <v>ESP19-006</v>
          </cell>
          <cell r="B155"/>
          <cell r="C155"/>
          <cell r="D155">
            <v>2019</v>
          </cell>
          <cell r="E155" t="str">
            <v>POLE EMPLOI</v>
          </cell>
          <cell r="F155">
            <v>15</v>
          </cell>
          <cell r="G155" t="str">
            <v>AFPR Le Camus</v>
          </cell>
          <cell r="H155">
            <v>43494</v>
          </cell>
          <cell r="I155" t="str">
            <v>Divers</v>
          </cell>
          <cell r="J155" t="str">
            <v>PARDON</v>
          </cell>
          <cell r="K155" t="str">
            <v>CPN</v>
          </cell>
          <cell r="L155">
            <v>700</v>
          </cell>
          <cell r="M155">
            <v>700</v>
          </cell>
          <cell r="N155"/>
          <cell r="O155"/>
          <cell r="P155">
            <v>700</v>
          </cell>
          <cell r="Q155">
            <v>0</v>
          </cell>
        </row>
        <row r="156">
          <cell r="A156" t="str">
            <v>ESP19-007</v>
          </cell>
          <cell r="B156"/>
          <cell r="C156"/>
          <cell r="D156">
            <v>2019</v>
          </cell>
          <cell r="E156" t="str">
            <v>EARL DE LA PLANQUE</v>
          </cell>
          <cell r="F156">
            <v>12</v>
          </cell>
          <cell r="G156" t="str">
            <v>ETUDE TECH PLAN EAU</v>
          </cell>
          <cell r="H156">
            <v>43495</v>
          </cell>
          <cell r="I156" t="str">
            <v>HYDRO</v>
          </cell>
          <cell r="J156" t="str">
            <v>PARDON</v>
          </cell>
          <cell r="K156" t="str">
            <v>ALA</v>
          </cell>
          <cell r="L156">
            <v>4850</v>
          </cell>
          <cell r="M156">
            <v>4850</v>
          </cell>
          <cell r="N156"/>
          <cell r="O156"/>
          <cell r="P156">
            <v>4850</v>
          </cell>
          <cell r="Q156">
            <v>0</v>
          </cell>
        </row>
        <row r="157">
          <cell r="A157" t="str">
            <v>ESP19-008</v>
          </cell>
          <cell r="B157"/>
          <cell r="C157"/>
          <cell r="D157">
            <v>2019</v>
          </cell>
          <cell r="E157" t="str">
            <v>SARL G3S M. et Mme BAURENS</v>
          </cell>
          <cell r="F157">
            <v>12</v>
          </cell>
          <cell r="G157" t="str">
            <v>ETUDE ANC GABRIAC LIEU DIT COMBRES</v>
          </cell>
          <cell r="H157">
            <v>43510</v>
          </cell>
          <cell r="I157" t="str">
            <v>ANC</v>
          </cell>
          <cell r="J157" t="str">
            <v>PARDON</v>
          </cell>
          <cell r="K157" t="str">
            <v>ALA</v>
          </cell>
          <cell r="L157">
            <v>850</v>
          </cell>
          <cell r="M157">
            <v>850</v>
          </cell>
          <cell r="N157"/>
          <cell r="O157"/>
          <cell r="P157">
            <v>850</v>
          </cell>
          <cell r="Q157">
            <v>0</v>
          </cell>
        </row>
        <row r="158">
          <cell r="A158" t="str">
            <v>ESP19-009</v>
          </cell>
          <cell r="B158"/>
          <cell r="C158"/>
          <cell r="D158">
            <v>2019</v>
          </cell>
          <cell r="E158" t="str">
            <v>CABA Hydraulique passerelle</v>
          </cell>
          <cell r="F158">
            <v>12</v>
          </cell>
          <cell r="G158" t="str">
            <v>ETUDE passerelle  Mandailles</v>
          </cell>
          <cell r="H158">
            <v>43510</v>
          </cell>
          <cell r="I158" t="str">
            <v>HYDRO</v>
          </cell>
          <cell r="J158" t="str">
            <v>PARDON</v>
          </cell>
          <cell r="K158" t="str">
            <v>CPN</v>
          </cell>
          <cell r="L158">
            <v>1810</v>
          </cell>
          <cell r="M158">
            <v>1810</v>
          </cell>
          <cell r="N158"/>
          <cell r="O158"/>
          <cell r="P158">
            <v>1810</v>
          </cell>
          <cell r="Q158">
            <v>0</v>
          </cell>
        </row>
        <row r="159">
          <cell r="A159" t="str">
            <v>ESP19-010</v>
          </cell>
          <cell r="B159"/>
          <cell r="C159"/>
          <cell r="D159">
            <v>2019</v>
          </cell>
          <cell r="E159" t="str">
            <v>BRUSQUE</v>
          </cell>
          <cell r="F159">
            <v>12</v>
          </cell>
          <cell r="G159" t="str">
            <v>DIAG SYSTÈME ASSAINISSEMENT VILLAGE VACANCES CERAS</v>
          </cell>
          <cell r="H159">
            <v>43544</v>
          </cell>
          <cell r="I159" t="str">
            <v>ASS</v>
          </cell>
          <cell r="J159" t="str">
            <v>PARDON</v>
          </cell>
          <cell r="K159" t="str">
            <v>ALA</v>
          </cell>
          <cell r="L159">
            <v>10055</v>
          </cell>
          <cell r="M159">
            <v>10055</v>
          </cell>
          <cell r="N159"/>
          <cell r="O159"/>
          <cell r="P159">
            <v>10055</v>
          </cell>
          <cell r="Q159">
            <v>10055</v>
          </cell>
        </row>
        <row r="160">
          <cell r="A160" t="str">
            <v>ESP19-011</v>
          </cell>
          <cell r="B160"/>
          <cell r="C160"/>
          <cell r="D160">
            <v>2019</v>
          </cell>
          <cell r="E160" t="str">
            <v>SIAEP de Neuvéglise</v>
          </cell>
          <cell r="F160">
            <v>12</v>
          </cell>
          <cell r="G160" t="str">
            <v>Réseau AEP à Tanavelle</v>
          </cell>
          <cell r="H160" t="str">
            <v>??/04/2019</v>
          </cell>
          <cell r="I160" t="str">
            <v>AEP</v>
          </cell>
          <cell r="J160" t="str">
            <v>PARDON</v>
          </cell>
          <cell r="K160" t="str">
            <v>SBT</v>
          </cell>
          <cell r="L160">
            <v>9997.5</v>
          </cell>
          <cell r="M160">
            <v>9997.5</v>
          </cell>
          <cell r="N160"/>
          <cell r="O160"/>
          <cell r="P160">
            <v>9997.5</v>
          </cell>
          <cell r="Q160">
            <v>5298.68</v>
          </cell>
        </row>
        <row r="161">
          <cell r="A161" t="str">
            <v>ESP19-012</v>
          </cell>
          <cell r="B161"/>
          <cell r="C161"/>
          <cell r="D161">
            <v>2019</v>
          </cell>
          <cell r="E161" t="str">
            <v>CASSAGNE BEGONHES</v>
          </cell>
          <cell r="F161">
            <v>12</v>
          </cell>
          <cell r="G161" t="str">
            <v>AMENAGEMENT  PLACE CEOR</v>
          </cell>
          <cell r="H161">
            <v>43570</v>
          </cell>
          <cell r="I161" t="str">
            <v>VRD</v>
          </cell>
          <cell r="J161" t="str">
            <v>PARDON</v>
          </cell>
          <cell r="K161" t="str">
            <v>GMA</v>
          </cell>
          <cell r="L161">
            <v>20322.5</v>
          </cell>
          <cell r="M161">
            <v>20322.5</v>
          </cell>
          <cell r="N161"/>
          <cell r="O161">
            <v>6025</v>
          </cell>
          <cell r="P161">
            <v>14297.5</v>
          </cell>
          <cell r="Q161">
            <v>14297.5</v>
          </cell>
        </row>
        <row r="162">
          <cell r="A162" t="str">
            <v>ESP19-013</v>
          </cell>
          <cell r="B162"/>
          <cell r="C162"/>
          <cell r="D162">
            <v>2019</v>
          </cell>
          <cell r="E162" t="str">
            <v>MONTAGNOL</v>
          </cell>
          <cell r="F162">
            <v>12</v>
          </cell>
          <cell r="G162" t="str">
            <v>ASSAINISSEMENT</v>
          </cell>
          <cell r="H162">
            <v>43570</v>
          </cell>
          <cell r="I162" t="str">
            <v>ASS</v>
          </cell>
          <cell r="J162" t="str">
            <v>PARDON</v>
          </cell>
          <cell r="K162" t="str">
            <v>ALA</v>
          </cell>
          <cell r="L162">
            <v>27000</v>
          </cell>
          <cell r="M162">
            <v>27000</v>
          </cell>
          <cell r="N162"/>
          <cell r="O162"/>
          <cell r="P162">
            <v>27000</v>
          </cell>
          <cell r="Q162">
            <v>27000</v>
          </cell>
        </row>
        <row r="163">
          <cell r="A163" t="str">
            <v>ESP19-014</v>
          </cell>
          <cell r="B163"/>
          <cell r="C163"/>
          <cell r="D163">
            <v>2019</v>
          </cell>
          <cell r="E163" t="str">
            <v>SEBAZAC</v>
          </cell>
          <cell r="F163">
            <v>12</v>
          </cell>
          <cell r="G163" t="str">
            <v>ENTRETIEN VOIRIE</v>
          </cell>
          <cell r="H163">
            <v>43584</v>
          </cell>
          <cell r="I163" t="str">
            <v>VRD</v>
          </cell>
          <cell r="J163" t="str">
            <v>PARDON</v>
          </cell>
          <cell r="K163" t="str">
            <v>GMA</v>
          </cell>
          <cell r="L163">
            <v>3890</v>
          </cell>
          <cell r="M163">
            <v>3890</v>
          </cell>
          <cell r="N163"/>
          <cell r="O163"/>
          <cell r="P163">
            <v>3890</v>
          </cell>
          <cell r="Q163">
            <v>3890</v>
          </cell>
        </row>
        <row r="164">
          <cell r="A164" t="str">
            <v>ESP19-015</v>
          </cell>
          <cell r="B164"/>
          <cell r="C164"/>
          <cell r="D164">
            <v>2019</v>
          </cell>
          <cell r="E164" t="str">
            <v>SUD CONTROLES</v>
          </cell>
          <cell r="F164">
            <v>12</v>
          </cell>
          <cell r="G164" t="str">
            <v>BILAN 24H STEP CASTELMUS - ASPRIERES ET ROUQUET</v>
          </cell>
          <cell r="H164">
            <v>43602</v>
          </cell>
          <cell r="I164" t="str">
            <v>ASS</v>
          </cell>
          <cell r="J164" t="str">
            <v>PARDON</v>
          </cell>
          <cell r="K164" t="str">
            <v>SBT</v>
          </cell>
          <cell r="L164">
            <v>3150</v>
          </cell>
          <cell r="M164">
            <v>3150</v>
          </cell>
          <cell r="N164"/>
          <cell r="O164"/>
          <cell r="P164">
            <v>3150</v>
          </cell>
          <cell r="Q164">
            <v>3150</v>
          </cell>
        </row>
        <row r="165">
          <cell r="A165" t="str">
            <v>ESP19-016</v>
          </cell>
          <cell r="B165"/>
          <cell r="C165"/>
          <cell r="D165">
            <v>2019</v>
          </cell>
          <cell r="E165" t="str">
            <v>SMAEP MONTBAZENS-RIGNAC</v>
          </cell>
          <cell r="F165">
            <v>12</v>
          </cell>
          <cell r="G165" t="str">
            <v>VACATION SUPP SUIVI TRAVAUX ASS</v>
          </cell>
          <cell r="H165"/>
          <cell r="I165" t="str">
            <v>ASS</v>
          </cell>
          <cell r="J165" t="str">
            <v>PARDON</v>
          </cell>
          <cell r="K165" t="str">
            <v>SBT</v>
          </cell>
          <cell r="L165">
            <v>3150</v>
          </cell>
          <cell r="M165">
            <v>3150</v>
          </cell>
          <cell r="N165"/>
          <cell r="O165"/>
          <cell r="P165">
            <v>3150</v>
          </cell>
          <cell r="Q165">
            <v>0</v>
          </cell>
        </row>
        <row r="166">
          <cell r="A166" t="str">
            <v>ESP19-017</v>
          </cell>
          <cell r="B166"/>
          <cell r="C166"/>
          <cell r="D166">
            <v>2019</v>
          </cell>
          <cell r="E166" t="str">
            <v>FIGEAC</v>
          </cell>
          <cell r="F166">
            <v>46</v>
          </cell>
          <cell r="G166" t="str">
            <v>SDA QUARTIER PONT DU GUA</v>
          </cell>
          <cell r="H166">
            <v>43628</v>
          </cell>
          <cell r="I166" t="str">
            <v>ASS</v>
          </cell>
          <cell r="J166" t="str">
            <v>PARDON</v>
          </cell>
          <cell r="K166" t="str">
            <v>SBT</v>
          </cell>
          <cell r="L166">
            <v>8350</v>
          </cell>
          <cell r="M166">
            <v>8350</v>
          </cell>
          <cell r="N166"/>
          <cell r="O166"/>
          <cell r="P166">
            <v>8350</v>
          </cell>
          <cell r="Q166">
            <v>8350</v>
          </cell>
        </row>
        <row r="167">
          <cell r="A167" t="str">
            <v>ESP19-018</v>
          </cell>
          <cell r="B167"/>
          <cell r="C167"/>
          <cell r="D167">
            <v>2019</v>
          </cell>
          <cell r="E167" t="str">
            <v>SEBAZAC</v>
          </cell>
          <cell r="F167">
            <v>12</v>
          </cell>
          <cell r="G167" t="str">
            <v>PLACE SAINT BARNABE</v>
          </cell>
          <cell r="H167">
            <v>43628</v>
          </cell>
          <cell r="I167" t="str">
            <v>VRD</v>
          </cell>
          <cell r="J167" t="str">
            <v>PARDON</v>
          </cell>
          <cell r="K167" t="str">
            <v>GMA</v>
          </cell>
          <cell r="L167">
            <v>22935</v>
          </cell>
          <cell r="M167">
            <v>22935</v>
          </cell>
          <cell r="N167"/>
          <cell r="O167">
            <v>3850</v>
          </cell>
          <cell r="P167">
            <v>19085</v>
          </cell>
          <cell r="Q167">
            <v>19085</v>
          </cell>
        </row>
        <row r="168">
          <cell r="A168" t="str">
            <v>ESP19-019</v>
          </cell>
          <cell r="B168"/>
          <cell r="C168"/>
          <cell r="D168">
            <v>2019</v>
          </cell>
          <cell r="E168" t="str">
            <v>CASTELNAU PEGAYROLS</v>
          </cell>
          <cell r="F168">
            <v>12</v>
          </cell>
          <cell r="G168" t="str">
            <v>BILAN 24H STEP ÉTÉ 2019</v>
          </cell>
          <cell r="H168">
            <v>43620</v>
          </cell>
          <cell r="I168" t="str">
            <v>ASS</v>
          </cell>
          <cell r="J168" t="str">
            <v>PARDON</v>
          </cell>
          <cell r="K168" t="str">
            <v>SBT</v>
          </cell>
          <cell r="L168">
            <v>905</v>
          </cell>
          <cell r="M168">
            <v>905</v>
          </cell>
          <cell r="N168"/>
          <cell r="O168"/>
          <cell r="P168">
            <v>905</v>
          </cell>
          <cell r="Q168">
            <v>905</v>
          </cell>
        </row>
        <row r="169">
          <cell r="A169" t="str">
            <v>ESP19-020</v>
          </cell>
          <cell r="B169"/>
          <cell r="C169"/>
          <cell r="D169">
            <v>2019</v>
          </cell>
          <cell r="E169" t="str">
            <v>SAINT BEAUZELY</v>
          </cell>
          <cell r="F169">
            <v>12</v>
          </cell>
          <cell r="G169" t="str">
            <v>BILAN 24H STEP ÉTÉ 2019</v>
          </cell>
          <cell r="H169">
            <v>43622</v>
          </cell>
          <cell r="I169" t="str">
            <v>ASS</v>
          </cell>
          <cell r="J169" t="str">
            <v>PARDON</v>
          </cell>
          <cell r="K169" t="str">
            <v>SBT</v>
          </cell>
          <cell r="L169">
            <v>905</v>
          </cell>
          <cell r="M169">
            <v>905</v>
          </cell>
          <cell r="N169"/>
          <cell r="O169"/>
          <cell r="P169">
            <v>905</v>
          </cell>
          <cell r="Q169">
            <v>905</v>
          </cell>
        </row>
        <row r="170">
          <cell r="A170" t="str">
            <v>ESP19-021</v>
          </cell>
          <cell r="B170"/>
          <cell r="C170"/>
          <cell r="D170">
            <v>2019</v>
          </cell>
          <cell r="E170" t="str">
            <v>FONDAMENTE</v>
          </cell>
          <cell r="F170">
            <v>12</v>
          </cell>
          <cell r="G170" t="str">
            <v>BILAN 24H STEP ÉTÉ 2019</v>
          </cell>
          <cell r="H170">
            <v>43636</v>
          </cell>
          <cell r="I170" t="str">
            <v>ASS</v>
          </cell>
          <cell r="J170" t="str">
            <v>PARDON</v>
          </cell>
          <cell r="K170" t="str">
            <v>SBT</v>
          </cell>
          <cell r="L170">
            <v>2240</v>
          </cell>
          <cell r="M170">
            <v>2240</v>
          </cell>
          <cell r="N170"/>
          <cell r="O170"/>
          <cell r="P170">
            <v>2240</v>
          </cell>
          <cell r="Q170">
            <v>2240</v>
          </cell>
        </row>
        <row r="171">
          <cell r="A171" t="str">
            <v>ESP19-022</v>
          </cell>
          <cell r="B171"/>
          <cell r="C171"/>
          <cell r="D171">
            <v>2019</v>
          </cell>
          <cell r="E171" t="str">
            <v>REGIE EAU AUBRAC CARLADEZ LAGUIOLE</v>
          </cell>
          <cell r="F171">
            <v>12</v>
          </cell>
          <cell r="G171" t="str">
            <v>ASSISTANCE TECH RPQS 2018</v>
          </cell>
          <cell r="H171">
            <v>43656</v>
          </cell>
          <cell r="I171" t="str">
            <v>AEP</v>
          </cell>
          <cell r="J171" t="str">
            <v>PARDON</v>
          </cell>
          <cell r="K171" t="str">
            <v>SBT</v>
          </cell>
          <cell r="L171">
            <v>1575</v>
          </cell>
          <cell r="M171">
            <v>1575</v>
          </cell>
          <cell r="N171"/>
          <cell r="O171"/>
          <cell r="P171">
            <v>1575</v>
          </cell>
          <cell r="Q171">
            <v>1575</v>
          </cell>
        </row>
        <row r="172">
          <cell r="A172" t="str">
            <v>ESP19-023</v>
          </cell>
          <cell r="B172"/>
          <cell r="C172"/>
          <cell r="D172">
            <v>2019</v>
          </cell>
          <cell r="E172" t="str">
            <v>POLE EMPLOI</v>
          </cell>
          <cell r="F172">
            <v>12</v>
          </cell>
          <cell r="G172" t="str">
            <v>AFPR Gastal</v>
          </cell>
          <cell r="H172">
            <v>43656</v>
          </cell>
          <cell r="I172" t="str">
            <v>divers</v>
          </cell>
          <cell r="J172" t="str">
            <v>PARDON</v>
          </cell>
          <cell r="K172" t="str">
            <v>CPN</v>
          </cell>
          <cell r="L172">
            <v>466.66666666666669</v>
          </cell>
          <cell r="M172">
            <v>466.66666666666669</v>
          </cell>
          <cell r="N172"/>
          <cell r="O172"/>
          <cell r="P172">
            <v>466.66666666666669</v>
          </cell>
          <cell r="Q172">
            <v>466.66666666666669</v>
          </cell>
        </row>
        <row r="173">
          <cell r="A173" t="str">
            <v>ESP19-024</v>
          </cell>
          <cell r="B173"/>
          <cell r="C173"/>
          <cell r="D173">
            <v>2019</v>
          </cell>
          <cell r="E173" t="str">
            <v>NEUVEGLISE</v>
          </cell>
          <cell r="F173">
            <v>15</v>
          </cell>
          <cell r="G173" t="str">
            <v>ASSISTANCE TECH TRAVAUX VOIRIE VC 40</v>
          </cell>
          <cell r="H173">
            <v>43655</v>
          </cell>
          <cell r="I173" t="str">
            <v>VRD</v>
          </cell>
          <cell r="J173" t="str">
            <v>PARDON</v>
          </cell>
          <cell r="K173" t="str">
            <v>HPN</v>
          </cell>
          <cell r="L173">
            <v>4550</v>
          </cell>
          <cell r="M173">
            <v>4550</v>
          </cell>
          <cell r="N173"/>
          <cell r="O173"/>
          <cell r="P173">
            <v>4550</v>
          </cell>
          <cell r="Q173">
            <v>4550</v>
          </cell>
        </row>
        <row r="174">
          <cell r="A174" t="str">
            <v>ESP19-025</v>
          </cell>
          <cell r="B174"/>
          <cell r="C174"/>
          <cell r="D174">
            <v>2019</v>
          </cell>
          <cell r="E174" t="str">
            <v>ST GENIEZ OLT ET AUBRAC</v>
          </cell>
          <cell r="F174">
            <v>12</v>
          </cell>
          <cell r="G174" t="str">
            <v>EXTENSION RESEAU AEP MONCAN</v>
          </cell>
          <cell r="H174">
            <v>43668</v>
          </cell>
          <cell r="I174" t="str">
            <v>AEP</v>
          </cell>
          <cell r="J174" t="str">
            <v>PARDON</v>
          </cell>
          <cell r="K174" t="str">
            <v>SBT</v>
          </cell>
          <cell r="L174">
            <v>3405</v>
          </cell>
          <cell r="M174">
            <v>3405</v>
          </cell>
          <cell r="N174"/>
          <cell r="O174"/>
          <cell r="P174">
            <v>3405</v>
          </cell>
          <cell r="Q174">
            <v>3405</v>
          </cell>
        </row>
        <row r="175">
          <cell r="A175" t="str">
            <v>ESP19-026</v>
          </cell>
          <cell r="B175"/>
          <cell r="C175"/>
          <cell r="D175">
            <v>2019</v>
          </cell>
          <cell r="E175" t="str">
            <v>EARL DE LA PLANQUE</v>
          </cell>
          <cell r="F175">
            <v>12</v>
          </cell>
          <cell r="G175" t="str">
            <v>DLE PLAN EAU</v>
          </cell>
          <cell r="H175">
            <v>43600</v>
          </cell>
          <cell r="I175" t="str">
            <v>HYDRO</v>
          </cell>
          <cell r="J175" t="str">
            <v>PARDON</v>
          </cell>
          <cell r="K175" t="str">
            <v>ALA</v>
          </cell>
          <cell r="L175">
            <v>1200</v>
          </cell>
          <cell r="M175">
            <v>1200</v>
          </cell>
          <cell r="N175"/>
          <cell r="O175"/>
          <cell r="P175">
            <v>1200</v>
          </cell>
          <cell r="Q175">
            <v>1200</v>
          </cell>
        </row>
        <row r="176">
          <cell r="A176" t="str">
            <v>ESP19-027</v>
          </cell>
          <cell r="B176"/>
          <cell r="C176"/>
          <cell r="D176">
            <v>2019</v>
          </cell>
          <cell r="E176" t="str">
            <v>BRUSQUE</v>
          </cell>
          <cell r="F176">
            <v>12</v>
          </cell>
          <cell r="G176" t="str">
            <v>ANC REGROUPE LA BARRAQUE</v>
          </cell>
          <cell r="H176">
            <v>43683</v>
          </cell>
          <cell r="I176" t="str">
            <v>ANC</v>
          </cell>
          <cell r="J176" t="str">
            <v>PARDON</v>
          </cell>
          <cell r="K176" t="str">
            <v>ALA</v>
          </cell>
          <cell r="L176">
            <v>4700</v>
          </cell>
          <cell r="M176">
            <v>4700</v>
          </cell>
          <cell r="N176"/>
          <cell r="O176"/>
          <cell r="P176">
            <v>4700</v>
          </cell>
          <cell r="Q176">
            <v>4700</v>
          </cell>
        </row>
        <row r="177">
          <cell r="A177" t="str">
            <v>ESP19-028</v>
          </cell>
          <cell r="B177"/>
          <cell r="C177"/>
          <cell r="D177">
            <v>2019</v>
          </cell>
          <cell r="E177" t="str">
            <v>SIAEP RIVES DU TARN</v>
          </cell>
          <cell r="F177">
            <v>12</v>
          </cell>
          <cell r="G177" t="str">
            <v>REFECTION AEP ESCOURBIAC</v>
          </cell>
          <cell r="H177">
            <v>43711</v>
          </cell>
          <cell r="I177" t="str">
            <v>AEP</v>
          </cell>
          <cell r="J177" t="str">
            <v>PARDON</v>
          </cell>
          <cell r="K177" t="str">
            <v>ALA</v>
          </cell>
          <cell r="L177">
            <v>6500</v>
          </cell>
          <cell r="M177">
            <v>6500</v>
          </cell>
          <cell r="N177"/>
          <cell r="O177"/>
          <cell r="P177">
            <v>6500</v>
          </cell>
          <cell r="Q177">
            <v>6500</v>
          </cell>
        </row>
        <row r="178">
          <cell r="A178" t="str">
            <v>ESP19-029</v>
          </cell>
          <cell r="B178"/>
          <cell r="C178"/>
          <cell r="D178">
            <v>2019</v>
          </cell>
          <cell r="E178" t="str">
            <v>BRUSQUE</v>
          </cell>
          <cell r="F178">
            <v>12</v>
          </cell>
          <cell r="G178" t="str">
            <v>ETUDE FAISAB ASS CRIBAS-BAS</v>
          </cell>
          <cell r="H178">
            <v>43739</v>
          </cell>
          <cell r="I178" t="str">
            <v>ASS</v>
          </cell>
          <cell r="J178" t="str">
            <v>PARDON</v>
          </cell>
          <cell r="K178" t="str">
            <v>ALA</v>
          </cell>
          <cell r="L178">
            <v>2350</v>
          </cell>
          <cell r="M178">
            <v>2350</v>
          </cell>
          <cell r="N178"/>
          <cell r="O178"/>
          <cell r="P178">
            <v>2350</v>
          </cell>
          <cell r="Q178">
            <v>2350</v>
          </cell>
        </row>
        <row r="179">
          <cell r="A179" t="str">
            <v>ESP19-030</v>
          </cell>
          <cell r="B179"/>
          <cell r="C179"/>
          <cell r="D179">
            <v>2019</v>
          </cell>
          <cell r="E179" t="str">
            <v>NEUVEGLISE</v>
          </cell>
          <cell r="F179">
            <v>15</v>
          </cell>
          <cell r="G179" t="str">
            <v>AMENAGEMENT VILLAGE CHAMBERNON</v>
          </cell>
          <cell r="H179">
            <v>43753</v>
          </cell>
          <cell r="I179" t="str">
            <v>VRD</v>
          </cell>
          <cell r="J179" t="str">
            <v>PARDON</v>
          </cell>
          <cell r="K179" t="str">
            <v>HPN</v>
          </cell>
          <cell r="L179">
            <v>24500</v>
          </cell>
          <cell r="M179">
            <v>24500</v>
          </cell>
          <cell r="N179"/>
          <cell r="O179"/>
          <cell r="P179">
            <v>24500</v>
          </cell>
          <cell r="Q179">
            <v>24500</v>
          </cell>
        </row>
        <row r="180">
          <cell r="A180" t="str">
            <v>ESP19-031</v>
          </cell>
          <cell r="B180"/>
          <cell r="C180"/>
          <cell r="D180">
            <v>2019</v>
          </cell>
          <cell r="E180" t="str">
            <v>ST CHELY D'AUBRAC</v>
          </cell>
          <cell r="F180">
            <v>12</v>
          </cell>
          <cell r="G180" t="str">
            <v>ETUDE AIRIE DEPOTAGE CAMPING-CAR</v>
          </cell>
          <cell r="H180">
            <v>43776</v>
          </cell>
          <cell r="I180" t="str">
            <v>ASS</v>
          </cell>
          <cell r="J180" t="str">
            <v>PARDON</v>
          </cell>
          <cell r="K180" t="str">
            <v>SBT</v>
          </cell>
          <cell r="L180">
            <v>2250</v>
          </cell>
          <cell r="M180">
            <v>2250</v>
          </cell>
          <cell r="N180"/>
          <cell r="O180"/>
          <cell r="P180">
            <v>2250</v>
          </cell>
          <cell r="Q180">
            <v>2250</v>
          </cell>
        </row>
        <row r="181">
          <cell r="A181" t="str">
            <v>ESP19-032</v>
          </cell>
          <cell r="B181"/>
          <cell r="C181"/>
          <cell r="D181">
            <v>2019</v>
          </cell>
          <cell r="E181" t="str">
            <v>CAPDENAC Gare</v>
          </cell>
          <cell r="F181">
            <v>12</v>
          </cell>
          <cell r="G181" t="str">
            <v>STEP CAPDENAC Service assainissement</v>
          </cell>
          <cell r="H181">
            <v>43776</v>
          </cell>
          <cell r="I181" t="str">
            <v>ASS</v>
          </cell>
          <cell r="J181" t="str">
            <v>PARDON</v>
          </cell>
          <cell r="K181" t="str">
            <v>ALA</v>
          </cell>
          <cell r="L181">
            <v>24610</v>
          </cell>
          <cell r="M181">
            <v>24610</v>
          </cell>
          <cell r="N181"/>
          <cell r="O181"/>
          <cell r="P181">
            <v>24610</v>
          </cell>
          <cell r="Q181">
            <v>24610</v>
          </cell>
        </row>
        <row r="182">
          <cell r="A182" t="str">
            <v>ESP19-033</v>
          </cell>
          <cell r="B182"/>
          <cell r="C182"/>
          <cell r="D182">
            <v>2019</v>
          </cell>
          <cell r="E182" t="str">
            <v>ST GENIEZ OLT ET AUBRAC</v>
          </cell>
          <cell r="F182">
            <v>12</v>
          </cell>
          <cell r="G182" t="str">
            <v>VACATION SUPP SUIVI TRAVAUX ASS</v>
          </cell>
          <cell r="H182">
            <v>43723</v>
          </cell>
          <cell r="I182" t="str">
            <v>ASS</v>
          </cell>
          <cell r="J182" t="str">
            <v>PARDON</v>
          </cell>
          <cell r="K182" t="str">
            <v>SBT</v>
          </cell>
          <cell r="L182">
            <v>1800</v>
          </cell>
          <cell r="M182">
            <v>1800</v>
          </cell>
          <cell r="N182"/>
          <cell r="O182"/>
          <cell r="P182">
            <v>1800</v>
          </cell>
          <cell r="Q182">
            <v>1800</v>
          </cell>
        </row>
        <row r="183">
          <cell r="A183" t="str">
            <v>ESP19-034</v>
          </cell>
          <cell r="B183"/>
          <cell r="C183"/>
          <cell r="D183">
            <v>2019</v>
          </cell>
          <cell r="E183" t="str">
            <v>GAEC AMBIAS</v>
          </cell>
          <cell r="F183">
            <v>12</v>
          </cell>
          <cell r="G183" t="str">
            <v>NOTE TECHNIQUE DECLASSEMENT BARRAGE AMBIAS AVAL</v>
          </cell>
          <cell r="H183">
            <v>43809</v>
          </cell>
          <cell r="I183" t="str">
            <v>HYDRO</v>
          </cell>
          <cell r="J183" t="str">
            <v>PARDON</v>
          </cell>
          <cell r="K183" t="str">
            <v>ALA</v>
          </cell>
          <cell r="L183">
            <v>2950</v>
          </cell>
          <cell r="M183">
            <v>2950</v>
          </cell>
          <cell r="N183"/>
          <cell r="O183"/>
          <cell r="P183">
            <v>2950</v>
          </cell>
          <cell r="Q183">
            <v>2950</v>
          </cell>
        </row>
        <row r="184">
          <cell r="A184" t="str">
            <v>ESP19-035</v>
          </cell>
          <cell r="B184"/>
          <cell r="C184"/>
          <cell r="D184">
            <v>2019</v>
          </cell>
          <cell r="E184" t="str">
            <v>BOURNAC</v>
          </cell>
          <cell r="F184">
            <v>46</v>
          </cell>
          <cell r="G184" t="str">
            <v>VARAIRE ASSAINISSEMENT</v>
          </cell>
          <cell r="H184">
            <v>43819</v>
          </cell>
          <cell r="I184" t="str">
            <v>ASS</v>
          </cell>
          <cell r="J184" t="str">
            <v>PARDON</v>
          </cell>
          <cell r="K184" t="str">
            <v>ALA</v>
          </cell>
          <cell r="L184">
            <v>15660</v>
          </cell>
          <cell r="M184">
            <v>15660</v>
          </cell>
          <cell r="N184"/>
          <cell r="O184"/>
          <cell r="P184">
            <v>15660</v>
          </cell>
          <cell r="Q184">
            <v>15660</v>
          </cell>
        </row>
        <row r="185">
          <cell r="A185" t="str">
            <v>ESP19-036</v>
          </cell>
          <cell r="B185"/>
          <cell r="C185"/>
          <cell r="D185">
            <v>2019</v>
          </cell>
          <cell r="E185" t="str">
            <v>tutu</v>
          </cell>
          <cell r="F185">
            <v>18</v>
          </cell>
          <cell r="G185"/>
          <cell r="H185">
            <v>43809</v>
          </cell>
          <cell r="I185" t="str">
            <v>HYDRO</v>
          </cell>
          <cell r="J185" t="str">
            <v>PARDON</v>
          </cell>
          <cell r="K185" t="str">
            <v>ALA</v>
          </cell>
          <cell r="L185">
            <v>2950</v>
          </cell>
          <cell r="M185">
            <v>2950</v>
          </cell>
          <cell r="N185"/>
          <cell r="O185"/>
          <cell r="P185">
            <v>2950</v>
          </cell>
          <cell r="Q185">
            <v>2950</v>
          </cell>
        </row>
        <row r="186">
          <cell r="A186" t="str">
            <v>ESP19-037</v>
          </cell>
          <cell r="B186"/>
          <cell r="C186"/>
          <cell r="D186">
            <v>2019</v>
          </cell>
          <cell r="E186" t="str">
            <v>titi</v>
          </cell>
          <cell r="F186">
            <v>18</v>
          </cell>
          <cell r="G186"/>
          <cell r="H186">
            <v>43809</v>
          </cell>
          <cell r="I186" t="str">
            <v>HYDRO</v>
          </cell>
          <cell r="J186" t="str">
            <v>PARDON</v>
          </cell>
          <cell r="K186" t="str">
            <v>ALA</v>
          </cell>
          <cell r="L186">
            <v>2950</v>
          </cell>
          <cell r="M186">
            <v>2950</v>
          </cell>
          <cell r="N186"/>
          <cell r="O186"/>
          <cell r="P186">
            <v>2950</v>
          </cell>
          <cell r="Q186">
            <v>2950</v>
          </cell>
        </row>
        <row r="187">
          <cell r="A187" t="str">
            <v>ESP19-038</v>
          </cell>
          <cell r="B187"/>
          <cell r="C187"/>
          <cell r="D187">
            <v>2019</v>
          </cell>
          <cell r="E187" t="str">
            <v>toto</v>
          </cell>
          <cell r="F187">
            <v>18</v>
          </cell>
          <cell r="G187"/>
          <cell r="H187">
            <v>43809</v>
          </cell>
          <cell r="I187" t="str">
            <v>HYDRO</v>
          </cell>
          <cell r="J187" t="str">
            <v>PARDON</v>
          </cell>
          <cell r="K187" t="str">
            <v>ALA</v>
          </cell>
          <cell r="L187">
            <v>2950</v>
          </cell>
          <cell r="M187">
            <v>2950</v>
          </cell>
          <cell r="N187"/>
          <cell r="O187"/>
          <cell r="P187">
            <v>2950</v>
          </cell>
          <cell r="Q187">
            <v>2950</v>
          </cell>
        </row>
        <row r="188">
          <cell r="A188" t="str">
            <v>ESP19-039</v>
          </cell>
          <cell r="B188"/>
          <cell r="C188"/>
          <cell r="D188">
            <v>2019</v>
          </cell>
          <cell r="E188" t="str">
            <v>toto</v>
          </cell>
          <cell r="F188">
            <v>18</v>
          </cell>
          <cell r="G188"/>
          <cell r="H188">
            <v>43809</v>
          </cell>
          <cell r="I188" t="str">
            <v>HYDRO</v>
          </cell>
          <cell r="J188" t="str">
            <v>PARDON</v>
          </cell>
          <cell r="K188" t="str">
            <v>ALA</v>
          </cell>
          <cell r="L188">
            <v>2950</v>
          </cell>
          <cell r="M188">
            <v>2950</v>
          </cell>
          <cell r="N188"/>
          <cell r="O188"/>
          <cell r="P188">
            <v>2950</v>
          </cell>
          <cell r="Q188">
            <v>2950</v>
          </cell>
        </row>
        <row r="189">
          <cell r="A189" t="str">
            <v>ESP19-040</v>
          </cell>
          <cell r="B189"/>
          <cell r="C189"/>
          <cell r="D189">
            <v>2019</v>
          </cell>
          <cell r="E189" t="str">
            <v>toto</v>
          </cell>
          <cell r="F189">
            <v>18</v>
          </cell>
          <cell r="G189"/>
          <cell r="H189">
            <v>43809</v>
          </cell>
          <cell r="I189" t="str">
            <v>HYDRO</v>
          </cell>
          <cell r="J189" t="str">
            <v>PARDON</v>
          </cell>
          <cell r="K189" t="str">
            <v>ALA</v>
          </cell>
          <cell r="L189">
            <v>2950</v>
          </cell>
          <cell r="M189">
            <v>2950</v>
          </cell>
          <cell r="N189"/>
          <cell r="O189"/>
          <cell r="P189">
            <v>2950</v>
          </cell>
          <cell r="Q189">
            <v>2950</v>
          </cell>
        </row>
        <row r="190">
          <cell r="A190" t="str">
            <v>ESP19-041</v>
          </cell>
          <cell r="B190"/>
          <cell r="C190"/>
          <cell r="D190">
            <v>2019</v>
          </cell>
          <cell r="E190" t="str">
            <v>toto</v>
          </cell>
          <cell r="F190">
            <v>18</v>
          </cell>
          <cell r="G190"/>
          <cell r="H190">
            <v>43809</v>
          </cell>
          <cell r="I190" t="str">
            <v>HYDRO</v>
          </cell>
          <cell r="J190" t="str">
            <v>PARDON</v>
          </cell>
          <cell r="K190" t="str">
            <v>ALA</v>
          </cell>
          <cell r="L190">
            <v>2950</v>
          </cell>
          <cell r="M190">
            <v>2950</v>
          </cell>
          <cell r="N190"/>
          <cell r="O190"/>
          <cell r="P190">
            <v>2950</v>
          </cell>
          <cell r="Q190">
            <v>2950</v>
          </cell>
        </row>
        <row r="191">
          <cell r="A191" t="str">
            <v>ESP19-042</v>
          </cell>
          <cell r="B191"/>
          <cell r="C191"/>
          <cell r="D191">
            <v>2019</v>
          </cell>
          <cell r="E191" t="str">
            <v>toto</v>
          </cell>
          <cell r="F191">
            <v>18</v>
          </cell>
          <cell r="G191"/>
          <cell r="H191">
            <v>43809</v>
          </cell>
          <cell r="I191" t="str">
            <v>HYDRO</v>
          </cell>
          <cell r="J191" t="str">
            <v>PARDON</v>
          </cell>
          <cell r="K191" t="str">
            <v>ALA</v>
          </cell>
          <cell r="L191">
            <v>2950</v>
          </cell>
          <cell r="M191">
            <v>2950</v>
          </cell>
          <cell r="N191"/>
          <cell r="O191"/>
          <cell r="P191">
            <v>2950</v>
          </cell>
          <cell r="Q191">
            <v>2950</v>
          </cell>
        </row>
        <row r="192">
          <cell r="A192" t="str">
            <v>ESP19-043</v>
          </cell>
          <cell r="B192"/>
          <cell r="C192"/>
          <cell r="D192">
            <v>2019</v>
          </cell>
          <cell r="E192" t="str">
            <v>toto</v>
          </cell>
          <cell r="F192">
            <v>18</v>
          </cell>
          <cell r="G192"/>
          <cell r="H192">
            <v>43809</v>
          </cell>
          <cell r="I192" t="str">
            <v>HYDRO</v>
          </cell>
          <cell r="J192" t="str">
            <v>PARDON</v>
          </cell>
          <cell r="K192" t="str">
            <v>ALA</v>
          </cell>
          <cell r="L192">
            <v>2950</v>
          </cell>
          <cell r="M192">
            <v>2950</v>
          </cell>
          <cell r="N192"/>
          <cell r="O192"/>
          <cell r="P192">
            <v>2950</v>
          </cell>
          <cell r="Q192">
            <v>2950</v>
          </cell>
        </row>
        <row r="193">
          <cell r="A193" t="str">
            <v>ESP19-044</v>
          </cell>
          <cell r="B193"/>
          <cell r="C193"/>
          <cell r="D193">
            <v>2019</v>
          </cell>
          <cell r="E193" t="str">
            <v>toto</v>
          </cell>
          <cell r="F193">
            <v>18</v>
          </cell>
          <cell r="G193"/>
          <cell r="H193">
            <v>43809</v>
          </cell>
          <cell r="I193" t="str">
            <v>HYDRO</v>
          </cell>
          <cell r="J193" t="str">
            <v>PARDON</v>
          </cell>
          <cell r="K193" t="str">
            <v>ALA</v>
          </cell>
          <cell r="L193">
            <v>2950</v>
          </cell>
          <cell r="M193">
            <v>2950</v>
          </cell>
          <cell r="N193"/>
          <cell r="O193"/>
          <cell r="P193">
            <v>2950</v>
          </cell>
          <cell r="Q193">
            <v>2950</v>
          </cell>
        </row>
        <row r="194">
          <cell r="A194" t="str">
            <v>ESP19-045</v>
          </cell>
          <cell r="B194"/>
          <cell r="C194"/>
          <cell r="D194">
            <v>2019</v>
          </cell>
          <cell r="E194" t="str">
            <v>toto</v>
          </cell>
          <cell r="F194">
            <v>18</v>
          </cell>
          <cell r="G194"/>
          <cell r="H194">
            <v>43809</v>
          </cell>
          <cell r="I194" t="str">
            <v>HYDRO</v>
          </cell>
          <cell r="J194" t="str">
            <v>PARDON</v>
          </cell>
          <cell r="K194" t="str">
            <v>ALA</v>
          </cell>
          <cell r="L194">
            <v>2950</v>
          </cell>
          <cell r="M194">
            <v>2950</v>
          </cell>
          <cell r="N194"/>
          <cell r="O194"/>
          <cell r="P194">
            <v>2950</v>
          </cell>
          <cell r="Q194">
            <v>2950</v>
          </cell>
        </row>
        <row r="195">
          <cell r="A195" t="str">
            <v>ESP19-046</v>
          </cell>
          <cell r="B195"/>
          <cell r="C195"/>
          <cell r="D195">
            <v>2019</v>
          </cell>
          <cell r="E195" t="str">
            <v>toto</v>
          </cell>
          <cell r="F195">
            <v>18</v>
          </cell>
          <cell r="G195"/>
          <cell r="H195">
            <v>43809</v>
          </cell>
          <cell r="I195" t="str">
            <v>HYDRO</v>
          </cell>
          <cell r="J195" t="str">
            <v>PARDON</v>
          </cell>
          <cell r="K195" t="str">
            <v>ALA</v>
          </cell>
          <cell r="L195">
            <v>2950</v>
          </cell>
          <cell r="M195">
            <v>2950</v>
          </cell>
          <cell r="N195"/>
          <cell r="O195"/>
          <cell r="P195">
            <v>2950</v>
          </cell>
          <cell r="Q195">
            <v>2950</v>
          </cell>
        </row>
        <row r="196">
          <cell r="A196" t="str">
            <v>ESP19-047</v>
          </cell>
          <cell r="B196"/>
          <cell r="C196"/>
          <cell r="D196">
            <v>2019</v>
          </cell>
          <cell r="E196" t="str">
            <v>toto</v>
          </cell>
          <cell r="F196">
            <v>18</v>
          </cell>
          <cell r="G196"/>
          <cell r="H196">
            <v>43809</v>
          </cell>
          <cell r="I196" t="str">
            <v>HYDRO</v>
          </cell>
          <cell r="J196" t="str">
            <v>PARDON</v>
          </cell>
          <cell r="K196" t="str">
            <v>ALA</v>
          </cell>
          <cell r="L196">
            <v>2950</v>
          </cell>
          <cell r="M196">
            <v>2950</v>
          </cell>
          <cell r="N196"/>
          <cell r="O196"/>
          <cell r="P196">
            <v>2950</v>
          </cell>
          <cell r="Q196">
            <v>2950</v>
          </cell>
        </row>
        <row r="197">
          <cell r="A197" t="str">
            <v>ESP19-048</v>
          </cell>
          <cell r="B197"/>
          <cell r="C197"/>
          <cell r="D197">
            <v>2019</v>
          </cell>
          <cell r="E197" t="str">
            <v>toto</v>
          </cell>
          <cell r="F197">
            <v>18</v>
          </cell>
          <cell r="G197"/>
          <cell r="H197">
            <v>43809</v>
          </cell>
          <cell r="I197" t="str">
            <v>HYDRO</v>
          </cell>
          <cell r="J197" t="str">
            <v>PARDON</v>
          </cell>
          <cell r="K197" t="str">
            <v>ALA</v>
          </cell>
          <cell r="L197">
            <v>2950</v>
          </cell>
          <cell r="M197">
            <v>2950</v>
          </cell>
          <cell r="N197"/>
          <cell r="O197"/>
          <cell r="P197">
            <v>2950</v>
          </cell>
          <cell r="Q197">
            <v>2950</v>
          </cell>
        </row>
        <row r="198">
          <cell r="A198" t="str">
            <v>ESP19-049</v>
          </cell>
          <cell r="B198"/>
          <cell r="C198"/>
          <cell r="D198">
            <v>2019</v>
          </cell>
          <cell r="E198" t="str">
            <v>toto</v>
          </cell>
          <cell r="F198">
            <v>18</v>
          </cell>
          <cell r="G198"/>
          <cell r="H198">
            <v>43809</v>
          </cell>
          <cell r="I198" t="str">
            <v>HYDRO</v>
          </cell>
          <cell r="J198" t="str">
            <v>PARDON</v>
          </cell>
          <cell r="K198" t="str">
            <v>ALA</v>
          </cell>
          <cell r="L198">
            <v>2950</v>
          </cell>
          <cell r="M198">
            <v>2950</v>
          </cell>
          <cell r="N198"/>
          <cell r="O198"/>
          <cell r="P198">
            <v>2950</v>
          </cell>
          <cell r="Q198">
            <v>2950</v>
          </cell>
        </row>
        <row r="199">
          <cell r="A199" t="str">
            <v>ESP19-050</v>
          </cell>
          <cell r="B199"/>
          <cell r="C199"/>
          <cell r="D199">
            <v>2019</v>
          </cell>
          <cell r="E199" t="str">
            <v>toto</v>
          </cell>
          <cell r="F199">
            <v>18</v>
          </cell>
          <cell r="G199"/>
          <cell r="H199">
            <v>43809</v>
          </cell>
          <cell r="I199" t="str">
            <v>HYDRO</v>
          </cell>
          <cell r="J199" t="str">
            <v>PARDON</v>
          </cell>
          <cell r="K199" t="str">
            <v>ALA</v>
          </cell>
          <cell r="L199">
            <v>2950</v>
          </cell>
          <cell r="M199">
            <v>2950</v>
          </cell>
          <cell r="N199"/>
          <cell r="O199"/>
          <cell r="P199">
            <v>2950</v>
          </cell>
          <cell r="Q199">
            <v>2950</v>
          </cell>
        </row>
        <row r="200">
          <cell r="A200" t="str">
            <v>ESP19-051</v>
          </cell>
          <cell r="B200"/>
          <cell r="C200"/>
          <cell r="D200">
            <v>2019</v>
          </cell>
          <cell r="E200" t="str">
            <v>toto</v>
          </cell>
          <cell r="F200">
            <v>18</v>
          </cell>
          <cell r="G200"/>
          <cell r="H200">
            <v>43809</v>
          </cell>
          <cell r="I200" t="str">
            <v>HYDRO</v>
          </cell>
          <cell r="J200" t="str">
            <v>PARDON</v>
          </cell>
          <cell r="K200" t="str">
            <v>ALA</v>
          </cell>
          <cell r="L200">
            <v>2950</v>
          </cell>
          <cell r="M200">
            <v>2950</v>
          </cell>
          <cell r="N200"/>
          <cell r="O200"/>
          <cell r="P200">
            <v>2950</v>
          </cell>
          <cell r="Q200">
            <v>2950</v>
          </cell>
        </row>
        <row r="201">
          <cell r="A201" t="str">
            <v>ESP19-052</v>
          </cell>
          <cell r="B201"/>
          <cell r="C201"/>
          <cell r="D201">
            <v>2019</v>
          </cell>
          <cell r="E201" t="str">
            <v>toto</v>
          </cell>
          <cell r="F201">
            <v>18</v>
          </cell>
          <cell r="G201"/>
          <cell r="H201">
            <v>43809</v>
          </cell>
          <cell r="I201" t="str">
            <v>HYDRO</v>
          </cell>
          <cell r="J201" t="str">
            <v>PARDON</v>
          </cell>
          <cell r="K201" t="str">
            <v>ALA</v>
          </cell>
          <cell r="L201">
            <v>2950</v>
          </cell>
          <cell r="M201">
            <v>2950</v>
          </cell>
          <cell r="N201"/>
          <cell r="O201"/>
          <cell r="P201">
            <v>2950</v>
          </cell>
          <cell r="Q201">
            <v>2950</v>
          </cell>
        </row>
        <row r="202">
          <cell r="A202" t="str">
            <v>ESP19-053</v>
          </cell>
          <cell r="B202"/>
          <cell r="C202"/>
          <cell r="D202">
            <v>2019</v>
          </cell>
          <cell r="E202" t="str">
            <v>toto</v>
          </cell>
          <cell r="F202">
            <v>18</v>
          </cell>
          <cell r="G202"/>
          <cell r="H202">
            <v>43809</v>
          </cell>
          <cell r="I202" t="str">
            <v>HYDRO</v>
          </cell>
          <cell r="J202" t="str">
            <v>PARDON</v>
          </cell>
          <cell r="K202" t="str">
            <v>ALA</v>
          </cell>
          <cell r="L202">
            <v>2950</v>
          </cell>
          <cell r="M202">
            <v>2950</v>
          </cell>
          <cell r="N202"/>
          <cell r="O202"/>
          <cell r="P202">
            <v>2950</v>
          </cell>
          <cell r="Q202">
            <v>2950</v>
          </cell>
        </row>
        <row r="203">
          <cell r="A203" t="str">
            <v>ESP19-054</v>
          </cell>
          <cell r="B203"/>
          <cell r="C203"/>
          <cell r="D203">
            <v>2019</v>
          </cell>
          <cell r="E203" t="str">
            <v>toto</v>
          </cell>
          <cell r="F203">
            <v>18</v>
          </cell>
          <cell r="G203"/>
          <cell r="H203">
            <v>43809</v>
          </cell>
          <cell r="I203" t="str">
            <v>HYDRO</v>
          </cell>
          <cell r="J203" t="str">
            <v>PARDON</v>
          </cell>
          <cell r="K203" t="str">
            <v>ALA</v>
          </cell>
          <cell r="L203">
            <v>2950</v>
          </cell>
          <cell r="M203">
            <v>2950</v>
          </cell>
          <cell r="N203"/>
          <cell r="O203"/>
          <cell r="P203">
            <v>2950</v>
          </cell>
          <cell r="Q203">
            <v>2950</v>
          </cell>
        </row>
        <row r="204">
          <cell r="A204" t="str">
            <v>ESP19-055</v>
          </cell>
          <cell r="B204"/>
          <cell r="C204"/>
          <cell r="D204">
            <v>2019</v>
          </cell>
          <cell r="E204" t="str">
            <v>toto</v>
          </cell>
          <cell r="F204">
            <v>18</v>
          </cell>
          <cell r="G204"/>
          <cell r="H204">
            <v>43809</v>
          </cell>
          <cell r="I204" t="str">
            <v>HYDRO</v>
          </cell>
          <cell r="J204" t="str">
            <v>PARDON</v>
          </cell>
          <cell r="K204" t="str">
            <v>ALA</v>
          </cell>
          <cell r="L204">
            <v>2950</v>
          </cell>
          <cell r="M204">
            <v>2950</v>
          </cell>
          <cell r="N204"/>
          <cell r="O204"/>
          <cell r="P204">
            <v>2950</v>
          </cell>
          <cell r="Q204">
            <v>2950</v>
          </cell>
        </row>
        <row r="205">
          <cell r="A205" t="str">
            <v>ESP19-056</v>
          </cell>
          <cell r="B205"/>
          <cell r="C205"/>
          <cell r="D205">
            <v>2019</v>
          </cell>
          <cell r="E205" t="str">
            <v>toto</v>
          </cell>
          <cell r="F205">
            <v>18</v>
          </cell>
          <cell r="G205"/>
          <cell r="H205">
            <v>43809</v>
          </cell>
          <cell r="I205" t="str">
            <v>HYDRO</v>
          </cell>
          <cell r="J205" t="str">
            <v>PARDON</v>
          </cell>
          <cell r="K205" t="str">
            <v>ALA</v>
          </cell>
          <cell r="L205">
            <v>2950</v>
          </cell>
          <cell r="M205">
            <v>2950</v>
          </cell>
          <cell r="N205"/>
          <cell r="O205"/>
          <cell r="P205">
            <v>2950</v>
          </cell>
          <cell r="Q205">
            <v>2950</v>
          </cell>
        </row>
        <row r="206">
          <cell r="A206" t="str">
            <v>ESP19-057</v>
          </cell>
          <cell r="B206"/>
          <cell r="C206"/>
          <cell r="D206">
            <v>2019</v>
          </cell>
          <cell r="E206" t="str">
            <v>toto</v>
          </cell>
          <cell r="F206">
            <v>18</v>
          </cell>
          <cell r="G206"/>
          <cell r="H206">
            <v>43809</v>
          </cell>
          <cell r="I206" t="str">
            <v>HYDRO</v>
          </cell>
          <cell r="J206" t="str">
            <v>PARDON</v>
          </cell>
          <cell r="K206" t="str">
            <v>ALA</v>
          </cell>
          <cell r="L206">
            <v>2950</v>
          </cell>
          <cell r="M206">
            <v>2950</v>
          </cell>
          <cell r="N206"/>
          <cell r="O206"/>
          <cell r="P206">
            <v>2950</v>
          </cell>
          <cell r="Q206">
            <v>2950</v>
          </cell>
        </row>
        <row r="207">
          <cell r="A207" t="str">
            <v>ESP19-058</v>
          </cell>
          <cell r="B207"/>
          <cell r="C207"/>
          <cell r="D207">
            <v>2019</v>
          </cell>
          <cell r="E207" t="str">
            <v>toto</v>
          </cell>
          <cell r="F207">
            <v>18</v>
          </cell>
          <cell r="G207"/>
          <cell r="H207">
            <v>43809</v>
          </cell>
          <cell r="I207" t="str">
            <v>HYDRO</v>
          </cell>
          <cell r="J207" t="str">
            <v>PARDON</v>
          </cell>
          <cell r="K207" t="str">
            <v>ALA</v>
          </cell>
          <cell r="L207">
            <v>2950</v>
          </cell>
          <cell r="M207">
            <v>2950</v>
          </cell>
          <cell r="N207"/>
          <cell r="O207"/>
          <cell r="P207">
            <v>2950</v>
          </cell>
          <cell r="Q207">
            <v>2950</v>
          </cell>
        </row>
        <row r="208">
          <cell r="A208" t="str">
            <v>ESP19-059</v>
          </cell>
          <cell r="B208"/>
          <cell r="C208"/>
          <cell r="D208">
            <v>2019</v>
          </cell>
          <cell r="E208" t="str">
            <v>toto</v>
          </cell>
          <cell r="F208">
            <v>18</v>
          </cell>
          <cell r="G208"/>
          <cell r="H208">
            <v>43809</v>
          </cell>
          <cell r="I208" t="str">
            <v>HYDRO</v>
          </cell>
          <cell r="J208" t="str">
            <v>PARDON</v>
          </cell>
          <cell r="K208" t="str">
            <v>ALA</v>
          </cell>
          <cell r="L208">
            <v>2950</v>
          </cell>
          <cell r="M208">
            <v>2950</v>
          </cell>
          <cell r="N208"/>
          <cell r="O208"/>
          <cell r="P208">
            <v>2950</v>
          </cell>
          <cell r="Q208">
            <v>2950</v>
          </cell>
        </row>
        <row r="209">
          <cell r="A209" t="str">
            <v>ESP19-060</v>
          </cell>
          <cell r="B209"/>
          <cell r="C209"/>
          <cell r="D209">
            <v>2019</v>
          </cell>
          <cell r="E209" t="str">
            <v>toto</v>
          </cell>
          <cell r="F209">
            <v>18</v>
          </cell>
          <cell r="G209"/>
          <cell r="H209">
            <v>43809</v>
          </cell>
          <cell r="I209" t="str">
            <v>HYDRO</v>
          </cell>
          <cell r="J209" t="str">
            <v>PARDON</v>
          </cell>
          <cell r="K209" t="str">
            <v>ALA</v>
          </cell>
          <cell r="L209">
            <v>2950</v>
          </cell>
          <cell r="M209">
            <v>2950</v>
          </cell>
          <cell r="N209"/>
          <cell r="O209"/>
          <cell r="P209">
            <v>2950</v>
          </cell>
          <cell r="Q209">
            <v>2950</v>
          </cell>
        </row>
        <row r="210">
          <cell r="A210" t="str">
            <v>ESP19-061</v>
          </cell>
          <cell r="B210"/>
          <cell r="C210"/>
          <cell r="D210">
            <v>2019</v>
          </cell>
          <cell r="E210" t="str">
            <v>toto</v>
          </cell>
          <cell r="F210">
            <v>18</v>
          </cell>
          <cell r="G210"/>
          <cell r="H210">
            <v>43809</v>
          </cell>
          <cell r="I210" t="str">
            <v>HYDRO</v>
          </cell>
          <cell r="J210" t="str">
            <v>PARDON</v>
          </cell>
          <cell r="K210" t="str">
            <v>ALA</v>
          </cell>
          <cell r="L210">
            <v>2950</v>
          </cell>
          <cell r="M210">
            <v>2950</v>
          </cell>
          <cell r="N210"/>
          <cell r="O210"/>
          <cell r="P210">
            <v>2950</v>
          </cell>
          <cell r="Q210">
            <v>2950</v>
          </cell>
        </row>
        <row r="211">
          <cell r="A211" t="str">
            <v>ESP19-062</v>
          </cell>
          <cell r="B211"/>
          <cell r="C211"/>
          <cell r="D211">
            <v>2019</v>
          </cell>
          <cell r="E211" t="str">
            <v>toto</v>
          </cell>
          <cell r="F211">
            <v>18</v>
          </cell>
          <cell r="G211"/>
          <cell r="H211">
            <v>43809</v>
          </cell>
          <cell r="I211" t="str">
            <v>HYDRO</v>
          </cell>
          <cell r="J211" t="str">
            <v>PARDON</v>
          </cell>
          <cell r="K211" t="str">
            <v>ALA</v>
          </cell>
          <cell r="L211">
            <v>2950</v>
          </cell>
          <cell r="M211">
            <v>2950</v>
          </cell>
          <cell r="N211"/>
          <cell r="O211"/>
          <cell r="P211">
            <v>2950</v>
          </cell>
          <cell r="Q211">
            <v>2950</v>
          </cell>
        </row>
        <row r="212">
          <cell r="A212" t="str">
            <v>ESP19-063</v>
          </cell>
          <cell r="B212"/>
          <cell r="C212"/>
          <cell r="D212">
            <v>2019</v>
          </cell>
          <cell r="E212" t="str">
            <v>toto</v>
          </cell>
          <cell r="F212">
            <v>18</v>
          </cell>
          <cell r="G212"/>
          <cell r="H212">
            <v>43809</v>
          </cell>
          <cell r="I212" t="str">
            <v>HYDRO</v>
          </cell>
          <cell r="J212" t="str">
            <v>PARDON</v>
          </cell>
          <cell r="K212" t="str">
            <v>ALA</v>
          </cell>
          <cell r="L212">
            <v>2950</v>
          </cell>
          <cell r="M212">
            <v>2950</v>
          </cell>
          <cell r="N212"/>
          <cell r="O212"/>
          <cell r="P212">
            <v>2950</v>
          </cell>
          <cell r="Q212">
            <v>2950</v>
          </cell>
        </row>
        <row r="213">
          <cell r="A213" t="str">
            <v>ESP19-064</v>
          </cell>
          <cell r="B213"/>
          <cell r="C213"/>
          <cell r="D213">
            <v>2019</v>
          </cell>
          <cell r="E213" t="str">
            <v>toto</v>
          </cell>
          <cell r="F213">
            <v>18</v>
          </cell>
          <cell r="G213"/>
          <cell r="H213">
            <v>43809</v>
          </cell>
          <cell r="I213" t="str">
            <v>HYDRO</v>
          </cell>
          <cell r="J213" t="str">
            <v>PARDON</v>
          </cell>
          <cell r="K213" t="str">
            <v>ALA</v>
          </cell>
          <cell r="L213">
            <v>2950</v>
          </cell>
          <cell r="M213">
            <v>2950</v>
          </cell>
          <cell r="N213"/>
          <cell r="O213"/>
          <cell r="P213">
            <v>2950</v>
          </cell>
          <cell r="Q213">
            <v>2950</v>
          </cell>
        </row>
        <row r="214">
          <cell r="A214"/>
          <cell r="B214"/>
          <cell r="C214"/>
          <cell r="D214"/>
          <cell r="E214"/>
          <cell r="F214"/>
          <cell r="G214"/>
          <cell r="H214"/>
          <cell r="I214"/>
          <cell r="J214"/>
          <cell r="K214"/>
          <cell r="L214"/>
          <cell r="M214"/>
          <cell r="N214"/>
          <cell r="O214"/>
          <cell r="P214"/>
          <cell r="Q214"/>
        </row>
        <row r="215">
          <cell r="A215"/>
          <cell r="B215"/>
          <cell r="C215"/>
          <cell r="D215"/>
          <cell r="E215"/>
          <cell r="F215"/>
          <cell r="G215"/>
          <cell r="H215"/>
          <cell r="I215"/>
          <cell r="J215"/>
          <cell r="K215"/>
          <cell r="L215"/>
          <cell r="M215"/>
          <cell r="N215"/>
          <cell r="O215"/>
          <cell r="P215"/>
          <cell r="Q215"/>
        </row>
        <row r="216">
          <cell r="A216" t="str">
            <v>Ligne à laisser vide</v>
          </cell>
          <cell r="B216"/>
          <cell r="C216"/>
          <cell r="D216"/>
          <cell r="E216"/>
          <cell r="F216"/>
          <cell r="G216"/>
          <cell r="H216"/>
          <cell r="I216"/>
          <cell r="J216"/>
          <cell r="K216"/>
          <cell r="L216">
            <v>0</v>
          </cell>
          <cell r="M216"/>
          <cell r="N216"/>
          <cell r="O216"/>
          <cell r="P216">
            <v>0</v>
          </cell>
          <cell r="Q216"/>
        </row>
      </sheetData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id="2" name="Sourcecommande" displayName="Sourcecommande" ref="B1:H288" totalsRowShown="0" headerRowDxfId="102" tableBorderDxfId="101">
  <tableColumns count="7">
    <tableColumn id="1" name="Numérotation Sud Infra Environnement" dataDxfId="100" dataCellStyle="Normal 2"/>
    <tableColumn id="2" name="Libellé Affaire" dataDxfId="99" dataCellStyle="Normal 2"/>
    <tableColumn id="3" name="Noms du client" dataDxfId="98" dataCellStyle="Normal 2"/>
    <tableColumn id="4" name="Année de commande" dataDxfId="97" dataCellStyle="Normal 2"/>
    <tableColumn id="5" name="Activité" dataDxfId="96" dataCellStyle="Normal 2"/>
    <tableColumn id="6" name="Chargé de projet" dataDxfId="95" dataCellStyle="Normal 2"/>
    <tableColumn id="7" name="Dépt" dataDxfId="94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E11:AA30" totalsRowShown="0" headerRowDxfId="93" dataDxfId="91" headerRowBorderDxfId="92">
  <autoFilter ref="E11:AA30"/>
  <tableColumns count="23">
    <tableColumn id="1" name="N° d'affaire" dataDxfId="90"/>
    <tableColumn id="2" name="Dates  :" dataDxfId="89"/>
    <tableColumn id="3" name="Destination" dataDxfId="88"/>
    <tableColumn id="4" name="km Parcourus" dataDxfId="87"/>
    <tableColumn id="5" name="Indémités /km" dataDxfId="86"/>
    <tableColumn id="6" name="Montant  indémités km" dataDxfId="85"/>
    <tableColumn id="7" name="Location véhicule" dataDxfId="84"/>
    <tableColumn id="8" name="Péage / Parking/Carbu" dataDxfId="83"/>
    <tableColumn id="9" name="Taxi / Bus / Métro" dataDxfId="82"/>
    <tableColumn id="10" name="Train / Avion / …" dataDxfId="81"/>
    <tableColumn id="11" name="Hotel" dataDxfId="80"/>
    <tableColumn id="12" name="Déjeuners / Diners" dataDxfId="79"/>
    <tableColumn id="13" name="Invitations (Internes)" dataDxfId="78"/>
    <tableColumn id="14" name="Invitations (Clientèle)" dataDxfId="77"/>
    <tableColumn id="15" name="Divers Alimentation entretien" dataDxfId="76"/>
    <tableColumn id="17" name="Fourn. bureau  " dataDxfId="75"/>
    <tableColumn id="18" name="Frais postaux" dataDxfId="74"/>
    <tableColumn id="20" name="Documentation  " dataDxfId="73"/>
    <tableColumn id="22" name="Fourn. Chantier " dataDxfId="72"/>
    <tableColumn id="23" name="Location mat." dataDxfId="71"/>
    <tableColumn id="27" name="Autres" dataDxfId="70" dataCellStyle="Normal 2"/>
    <tableColumn id="24" name="TOTAUX TTC" dataDxfId="69">
      <calculatedColumnFormula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calculatedColumnFormula>
    </tableColumn>
    <tableColumn id="25" name="TVA récupérable" dataDxfId="68">
      <calculatedColumnFormula>Tableau1[[#This Row],[Montant  indémités km]]*SBT!$AC12:$AS30+Tableau1[[#This Row],[Location véhicule]]*SBT!$AC12:$AS30+Tableau1[[#This Row],[Péage / Parking/Carbu]]*SBT!$AC12:$AS30+Tableau1[[#This Row],[Taxi / Bus / Métro]]*SBT!$AC12:$AS30+Tableau1[[#This Row],[Train / Avion / …]]*SBT!$AC12:$AS30+Tableau1[[#This Row],[Hotel]]*SBT!$AC12:$AS30+Tableau1[[#This Row],[Déjeuners / Diners]]*SBT!$AC12:$AS30+Tableau1[[#This Row],[Invitations (Internes)]]*SBT!$AC12:$AS30+Tableau1[[#This Row],[Invitations (Clientèle)]]*SBT!$AC12:$AS30+Tableau1[[#This Row],[Divers Alimentation entretien]]*SBT!$AC12:$AS30+Tableau1[[#This Row],[Fourn. bureau  ]]*SBT!$AC12:$AS30+Tableau1[[#This Row],[Frais postaux]]*SBT!$AC12:$AS30+Tableau1[[#This Row],[Documentation  ]]*SBT!$AC12:$AS30+Tableau1[[#This Row],[Fourn. Chantier ]]*SBT!$AC12:$AS30+Tableau1[[#This Row],[Location mat.]]*SBT!$AC12:$AS30+Tableau1[[#This Row],[Autres]]*SBT!$AC12:$AS30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15" displayName="Tableau15" ref="E47:AA67" totalsRowShown="0" headerRowDxfId="37" dataDxfId="36" headerRowBorderDxfId="35">
  <autoFilter ref="E47:AA67"/>
  <tableColumns count="23">
    <tableColumn id="1" name="N° d'affaire" dataDxfId="34"/>
    <tableColumn id="2" name="Dates  :" dataDxfId="33"/>
    <tableColumn id="3" name="Destination" dataDxfId="32"/>
    <tableColumn id="4" name="km Parcourus" dataDxfId="31"/>
    <tableColumn id="5" name="Indémités /km" dataDxfId="30"/>
    <tableColumn id="6" name="Montant  indémités km" dataDxfId="29"/>
    <tableColumn id="7" name="Location véhicule" dataDxfId="28"/>
    <tableColumn id="8" name="Péage / Parking/Carbu" dataDxfId="27"/>
    <tableColumn id="9" name="Taxi / Bus / Métro" dataDxfId="26"/>
    <tableColumn id="10" name="Train / Avion / …" dataDxfId="25"/>
    <tableColumn id="11" name="Hotel" dataDxfId="24"/>
    <tableColumn id="12" name="Déjeuners / Diners" dataDxfId="23"/>
    <tableColumn id="13" name="Invitations (Internes)" dataDxfId="22"/>
    <tableColumn id="14" name="Invitations (Clientèle)" dataDxfId="21"/>
    <tableColumn id="15" name="Divers Alimentation entretien" dataDxfId="20"/>
    <tableColumn id="17" name="Fourn. bureau  " dataDxfId="19"/>
    <tableColumn id="18" name="Frais postaux" dataDxfId="18"/>
    <tableColumn id="20" name="Documentation  " dataDxfId="17"/>
    <tableColumn id="22" name="Fourn. Chantier " dataDxfId="16"/>
    <tableColumn id="23" name="Location mat." dataDxfId="15"/>
    <tableColumn id="27" name="Autres" dataDxfId="14" dataCellStyle="Normal 2"/>
    <tableColumn id="24" name="TOTAUX TTC" dataDxfId="1">
      <calculatedColumnFormula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calculatedColumnFormula>
    </tableColumn>
    <tableColumn id="25" name="TVA récupérable" dataDxfId="0">
      <calculatedColumnFormula>Tableau1[[#This Row],[Montant  indémités km]]*SBT!$AD48+Tableau1[[#This Row],[Location véhicule]]*SBT!$AE48+Tableau1[[#This Row],[Péage / Parking/Carbu]]*SBT!$AF48+Tableau1[[#This Row],[Taxi / Bus / Métro]]*SBT!$AG48+Tableau1[[#This Row],[Train / Avion / …]]*SBT!$AH48+Tableau1[[#This Row],[Hotel]]*SBT!$AI48+Tableau1[[#This Row],[Déjeuners / Diners]]*SBT!$AJ48+Tableau1[[#This Row],[Invitations (Internes)]]*SBT!$AK48+Tableau1[[#This Row],[Invitations (Clientèle)]]*SBT!$AL48+Tableau1[[#This Row],[Divers Alimentation entretien]]*SBT!$AM48+Tableau1[[#This Row],[Fourn. bureau  ]]*SBT!$AN48+Tableau1[[#This Row],[Frais postaux]]*SBT!$AO48+Tableau1[[#This Row],[Documentation  ]]*SBT!$AP48+Tableau1[[#This Row],[Fourn. Chantier ]]*SBT!$AQ48+Tableau1[[#This Row],[Location mat.]]*SBT!$AR48+Tableau1[[#This Row],[Autres]]*SBT!$AS48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5:AA288" totalsRowShown="0" headerRowDxfId="67" headerRowBorderDxfId="66" tableBorderDxfId="65" headerRowCellStyle="Normal_Feuil1">
  <autoFilter ref="A5:AA288"/>
  <tableColumns count="27">
    <tableColumn id="1" name="Numérotation Sud Infra Environnement" dataDxfId="64">
      <calculatedColumnFormula>Sourcecommande[[#This Row],[Numérotation Sud Infra Environnement]]</calculatedColumnFormula>
    </tableColumn>
    <tableColumn id="2" name="Libellé Affaire" dataDxfId="63">
      <calculatedColumnFormula>VLOOKUP(A6,Sourcecommande[],2,FALSE)</calculatedColumnFormula>
    </tableColumn>
    <tableColumn id="3" name="Noms du client" dataDxfId="62">
      <calculatedColumnFormula>VLOOKUP(A6,Sourcecommande[],3,FALSE)</calculatedColumnFormula>
    </tableColumn>
    <tableColumn id="4" name="Année de commande" dataDxfId="61">
      <calculatedColumnFormula>VLOOKUP(A6,Sourcecommande[],4,FALSE)</calculatedColumnFormula>
    </tableColumn>
    <tableColumn id="5" name="Activité" dataDxfId="60">
      <calculatedColumnFormula>VLOOKUP(A6,Sourcecommande[],5,FALSE)</calculatedColumnFormula>
    </tableColumn>
    <tableColumn id="6" name="Chargé de projet" dataDxfId="59">
      <calculatedColumnFormula>VLOOKUP(A6,Sourcecommande[],6,FALSE)</calculatedColumnFormula>
    </tableColumn>
    <tableColumn id="7" name="Dépt" dataDxfId="58">
      <calculatedColumnFormula>VLOOKUP(A6,Sourcecommande[],7,FALSE)</calculatedColumnFormula>
    </tableColumn>
    <tableColumn id="8" name="Indemnités  km " dataDxfId="57">
      <calculatedColumnFormula>SUMIFS(SBT!H:H,SBT!$E:$E,Tableau3[[#This Row],[Numérotation Sud Infra Environnement]],SBT!$AT:$AT,1)</calculatedColumnFormula>
    </tableColumn>
    <tableColumn id="10" name="Montant  indémités km" dataDxfId="56">
      <calculatedColumnFormula>SUMIFS(SBT!J:J,SBT!$E:$E,Tableau3[[#This Row],[Numérotation Sud Infra Environnement]],SBT!$AT:$AT,1)</calculatedColumnFormula>
    </tableColumn>
    <tableColumn id="12" name="Location véhicule" dataDxfId="55">
      <calculatedColumnFormula>SUMIFS(SBT!K:K,SBT!$E:$E,Tableau3[[#This Row],[Numérotation Sud Infra Environnement]],SBT!$AT:$AT,1)</calculatedColumnFormula>
    </tableColumn>
    <tableColumn id="14" name="Péage / Parking/Carbu" dataDxfId="54">
      <calculatedColumnFormula>SUMIFS(SBT!L:L,SBT!$E:$E,Tableau3[[#This Row],[Numérotation Sud Infra Environnement]],SBT!$AT:$AT,1)</calculatedColumnFormula>
    </tableColumn>
    <tableColumn id="16" name="Taxi / Bus / Métro" dataDxfId="53">
      <calculatedColumnFormula>SUMIFS(SBT!M:M,SBT!$E:$E,Tableau3[[#This Row],[Numérotation Sud Infra Environnement]],SBT!$AT:$AT,1)</calculatedColumnFormula>
    </tableColumn>
    <tableColumn id="18" name="Train / Avion / …" dataDxfId="52">
      <calculatedColumnFormula>SUMIFS(SBT!N:N,SBT!$E:$E,Tableau3[[#This Row],[Numérotation Sud Infra Environnement]],SBT!$AT:$AT,1)</calculatedColumnFormula>
    </tableColumn>
    <tableColumn id="20" name="Hotel" dataDxfId="51">
      <calculatedColumnFormula>SUMIFS(SBT!O:O,SBT!$E:$E,Tableau3[[#This Row],[Numérotation Sud Infra Environnement]],SBT!$AT:$AT,1)</calculatedColumnFormula>
    </tableColumn>
    <tableColumn id="22" name="Déjeuners / Diners" dataDxfId="50">
      <calculatedColumnFormula>SUMIFS(SBT!P:P,SBT!$E:$E,Tableau3[[#This Row],[Numérotation Sud Infra Environnement]],SBT!$AT:$AT,1)</calculatedColumnFormula>
    </tableColumn>
    <tableColumn id="24" name="Invitations (Internes)" dataDxfId="49">
      <calculatedColumnFormula>SUMIFS(SBT!Q:Q,SBT!$E:$E,Tableau3[[#This Row],[Numérotation Sud Infra Environnement]],SBT!$AT:$AT,1)</calculatedColumnFormula>
    </tableColumn>
    <tableColumn id="26" name="Invitations (Clientèle)" dataDxfId="48">
      <calculatedColumnFormula>SUMIFS(SBT!R:R,SBT!$E:$E,Tableau3[[#This Row],[Numérotation Sud Infra Environnement]],SBT!$AT:$AT,1)</calculatedColumnFormula>
    </tableColumn>
    <tableColumn id="28" name="Divers Alimentation entretien" dataDxfId="47">
      <calculatedColumnFormula>SUMIFS(SBT!S:S,SBT!$E:$E,Tableau3[[#This Row],[Numérotation Sud Infra Environnement]],SBT!$AT:$AT,1)</calculatedColumnFormula>
    </tableColumn>
    <tableColumn id="30" name="Fourn. bureau  " dataDxfId="46">
      <calculatedColumnFormula>SUMIFS(SBT!T:T,SBT!$E:$E,Tableau3[[#This Row],[Numérotation Sud Infra Environnement]],SBT!$AT:$AT,1)</calculatedColumnFormula>
    </tableColumn>
    <tableColumn id="32" name="Frais postaux" dataDxfId="45">
      <calculatedColumnFormula>SUMIFS(SBT!U:U,SBT!$E:$E,Tableau3[[#This Row],[Numérotation Sud Infra Environnement]],SBT!$AT:$AT,1)</calculatedColumnFormula>
    </tableColumn>
    <tableColumn id="34" name="Documentation  " dataDxfId="44">
      <calculatedColumnFormula>SUMIFS(SBT!V:V,SBT!$E:$E,Tableau3[[#This Row],[Numérotation Sud Infra Environnement]],SBT!$AT:$AT,1)</calculatedColumnFormula>
    </tableColumn>
    <tableColumn id="36" name="Fourn. Chantier " dataDxfId="43">
      <calculatedColumnFormula>SUMIFS(SBT!W:W,SBT!$E:$E,Tableau3[[#This Row],[Numérotation Sud Infra Environnement]],SBT!$AT:$AT,1)</calculatedColumnFormula>
    </tableColumn>
    <tableColumn id="38" name="Location mat." dataDxfId="42">
      <calculatedColumnFormula>SUMIFS(SBT!X:X,SBT!$E:$E,Tableau3[[#This Row],[Numérotation Sud Infra Environnement]],SBT!$AT:$AT,1)</calculatedColumnFormula>
    </tableColumn>
    <tableColumn id="40" name="Autres" dataDxfId="41">
      <calculatedColumnFormula>SUMIFS(SBT!Y:Y,SBT!$E:$E,Tableau3[[#This Row],[Numérotation Sud Infra Environnement]],SBT!$AT:$AT,1)</calculatedColumnFormula>
    </tableColumn>
    <tableColumn id="42" name="TOTAUX TTC" dataDxfId="40">
      <calculatedColumnFormula>SUMIFS(SBT!Z:Z,SBT!$E:$E,Tableau3[[#This Row],[Numérotation Sud Infra Environnement]],SBT!$AT:$AT,1)</calculatedColumnFormula>
    </tableColumn>
    <tableColumn id="43" name="TVA récupérable" dataDxfId="39">
      <calculatedColumnFormula>SUMIFS(SBT!AA:AA,SBT!$E:$E,Tableau3[[#This Row],[Numérotation Sud Infra Environnement]],SBT!$AT:$AT,1)</calculatedColumnFormula>
    </tableColumn>
    <tableColumn id="44" name="Total HT par affaire" dataDxfId="38">
      <calculatedColumnFormula>Tableau3[[#This Row],[TOTAUX TTC]]-Tableau3[[#This Row],[TVA récupérable]]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image" Target="../media/image5.emf"/><Relationship Id="rId3" Type="http://schemas.openxmlformats.org/officeDocument/2006/relationships/vmlDrawing" Target="../drawings/vmlDrawing2.vml"/><Relationship Id="rId7" Type="http://schemas.openxmlformats.org/officeDocument/2006/relationships/control" Target="../activeX/activeX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5" Type="http://schemas.openxmlformats.org/officeDocument/2006/relationships/image" Target="../media/image4.emf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7" Type="http://schemas.openxmlformats.org/officeDocument/2006/relationships/comments" Target="../comments2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sbousquet.espalion.sie@orange.fr" TargetMode="External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vmlDrawing" Target="../drawings/vmlDrawing4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HISTORIQUE_ACCES"/>
  <dimension ref="A1:G81"/>
  <sheetViews>
    <sheetView showRowColHeaders="0" workbookViewId="0">
      <pane ySplit="4" topLeftCell="A5" activePane="bottomLeft" state="frozenSplit"/>
      <selection pane="bottomLeft" activeCell="D9" sqref="D9"/>
    </sheetView>
  </sheetViews>
  <sheetFormatPr baseColWidth="10" defaultRowHeight="18" customHeight="1" x14ac:dyDescent="0.25"/>
  <cols>
    <col min="1" max="1" width="6.5703125" style="5" customWidth="1"/>
    <col min="2" max="2" width="23" style="5" customWidth="1"/>
    <col min="3" max="3" width="13" style="5" customWidth="1"/>
    <col min="4" max="4" width="13" style="16" customWidth="1"/>
    <col min="5" max="5" width="19.140625" style="5" customWidth="1"/>
    <col min="6" max="6" width="15.5703125" style="5" customWidth="1"/>
    <col min="7" max="7" width="10" style="5" customWidth="1"/>
    <col min="8" max="16384" width="11.42578125" style="4"/>
  </cols>
  <sheetData>
    <row r="1" spans="1:7" ht="27.75" customHeight="1" x14ac:dyDescent="0.25">
      <c r="A1" s="4"/>
      <c r="B1" s="4"/>
      <c r="C1" s="4"/>
      <c r="D1" s="13"/>
      <c r="E1" s="4"/>
      <c r="F1" s="4"/>
      <c r="G1" s="4"/>
    </row>
    <row r="2" spans="1:7" ht="27.75" customHeight="1" x14ac:dyDescent="0.25">
      <c r="A2" s="4"/>
      <c r="B2" s="4"/>
      <c r="C2" s="4"/>
      <c r="D2" s="13"/>
      <c r="E2" s="4"/>
      <c r="F2" s="4"/>
      <c r="G2" s="4"/>
    </row>
    <row r="3" spans="1:7" ht="27.75" customHeight="1" x14ac:dyDescent="0.25">
      <c r="A3" s="4"/>
      <c r="B3" s="4"/>
      <c r="C3" s="4"/>
      <c r="D3" s="13"/>
      <c r="E3" s="4"/>
      <c r="F3" s="4"/>
      <c r="G3" s="4"/>
    </row>
    <row r="4" spans="1:7" ht="24" customHeight="1" thickBot="1" x14ac:dyDescent="0.3">
      <c r="A4" s="7" t="s">
        <v>5</v>
      </c>
      <c r="B4" s="7" t="s">
        <v>4</v>
      </c>
      <c r="C4" s="7" t="s">
        <v>0</v>
      </c>
      <c r="D4" s="14" t="s">
        <v>1</v>
      </c>
      <c r="E4" s="7" t="s">
        <v>2</v>
      </c>
      <c r="F4" s="7" t="s">
        <v>3</v>
      </c>
      <c r="G4" s="7" t="s">
        <v>6</v>
      </c>
    </row>
    <row r="5" spans="1:7" ht="18" customHeight="1" thickTop="1" x14ac:dyDescent="0.25">
      <c r="A5" s="6">
        <v>1</v>
      </c>
      <c r="B5" s="219" t="s">
        <v>104</v>
      </c>
      <c r="C5" s="8">
        <v>43858</v>
      </c>
      <c r="D5" s="15">
        <v>0.91813657407407412</v>
      </c>
      <c r="E5" s="220"/>
      <c r="F5" s="220"/>
      <c r="G5" s="6">
        <v>2010</v>
      </c>
    </row>
    <row r="6" spans="1:7" ht="18" customHeight="1" x14ac:dyDescent="0.25">
      <c r="A6" s="5">
        <v>2</v>
      </c>
      <c r="B6" s="11" t="s">
        <v>106</v>
      </c>
      <c r="C6" s="10">
        <v>43858</v>
      </c>
      <c r="D6" s="16">
        <v>0.91895833333333332</v>
      </c>
      <c r="E6" s="12" t="s">
        <v>105</v>
      </c>
      <c r="F6" s="12" t="s">
        <v>107</v>
      </c>
      <c r="G6" s="5">
        <v>2010</v>
      </c>
    </row>
    <row r="7" spans="1:7" ht="18" customHeight="1" x14ac:dyDescent="0.25">
      <c r="A7" s="5">
        <v>3</v>
      </c>
      <c r="B7" s="9" t="s">
        <v>108</v>
      </c>
      <c r="C7" s="10">
        <v>43858</v>
      </c>
      <c r="D7" s="16">
        <v>0.97725694444444444</v>
      </c>
      <c r="E7" s="26"/>
      <c r="F7" s="26"/>
      <c r="G7" s="5">
        <v>2010</v>
      </c>
    </row>
    <row r="8" spans="1:7" ht="18" customHeight="1" x14ac:dyDescent="0.25">
      <c r="A8" s="5">
        <v>4</v>
      </c>
      <c r="B8" s="222" t="s">
        <v>110</v>
      </c>
      <c r="C8" s="10">
        <v>43858</v>
      </c>
      <c r="D8" s="16">
        <v>0.97782407407407401</v>
      </c>
      <c r="E8" s="12" t="s">
        <v>109</v>
      </c>
      <c r="F8" s="12" t="s">
        <v>107</v>
      </c>
      <c r="G8" s="5">
        <v>2010</v>
      </c>
    </row>
    <row r="9" spans="1:7" ht="18" customHeight="1" x14ac:dyDescent="0.25">
      <c r="A9" s="5">
        <v>5</v>
      </c>
      <c r="B9" s="11" t="s">
        <v>106</v>
      </c>
      <c r="C9" s="10">
        <v>43858</v>
      </c>
      <c r="D9" s="16">
        <v>0.9786921296296297</v>
      </c>
      <c r="E9" s="12" t="s">
        <v>105</v>
      </c>
      <c r="F9" s="12" t="s">
        <v>107</v>
      </c>
      <c r="G9" s="5">
        <v>2010</v>
      </c>
    </row>
    <row r="10" spans="1:7" ht="18" customHeight="1" x14ac:dyDescent="0.25">
      <c r="A10" s="5">
        <v>6</v>
      </c>
      <c r="B10" s="222" t="s">
        <v>110</v>
      </c>
      <c r="C10" s="10">
        <v>43858</v>
      </c>
      <c r="D10" s="16">
        <v>0.97913194444444451</v>
      </c>
      <c r="E10" s="12" t="s">
        <v>109</v>
      </c>
      <c r="F10" s="12" t="s">
        <v>107</v>
      </c>
      <c r="G10" s="5">
        <v>2010</v>
      </c>
    </row>
    <row r="11" spans="1:7" ht="18" customHeight="1" x14ac:dyDescent="0.25">
      <c r="A11" s="5">
        <v>7</v>
      </c>
      <c r="B11" s="11" t="s">
        <v>106</v>
      </c>
      <c r="C11" s="10">
        <v>43858</v>
      </c>
      <c r="D11" s="16">
        <v>0.97953703703703709</v>
      </c>
      <c r="E11" s="12" t="s">
        <v>105</v>
      </c>
      <c r="F11" s="12" t="s">
        <v>107</v>
      </c>
      <c r="G11" s="5">
        <v>2010</v>
      </c>
    </row>
    <row r="12" spans="1:7" ht="18" customHeight="1" x14ac:dyDescent="0.25">
      <c r="A12" s="5">
        <v>8</v>
      </c>
      <c r="B12" s="9" t="s">
        <v>108</v>
      </c>
      <c r="C12" s="10">
        <v>43858</v>
      </c>
      <c r="D12" s="16">
        <v>0.97969907407407408</v>
      </c>
      <c r="E12" s="26"/>
      <c r="F12" s="26"/>
      <c r="G12" s="5">
        <v>2010</v>
      </c>
    </row>
    <row r="13" spans="1:7" ht="18" customHeight="1" x14ac:dyDescent="0.25">
      <c r="A13" s="5">
        <v>9</v>
      </c>
      <c r="B13" s="11" t="s">
        <v>106</v>
      </c>
      <c r="C13" s="10">
        <v>43858</v>
      </c>
      <c r="D13" s="16">
        <v>0.98017361111111112</v>
      </c>
      <c r="E13" s="12" t="s">
        <v>109</v>
      </c>
      <c r="F13" s="12" t="s">
        <v>107</v>
      </c>
      <c r="G13" s="5">
        <v>2010</v>
      </c>
    </row>
    <row r="14" spans="1:7" ht="18" customHeight="1" x14ac:dyDescent="0.25">
      <c r="A14" s="5">
        <v>10</v>
      </c>
      <c r="B14" s="9" t="s">
        <v>108</v>
      </c>
      <c r="C14" s="10">
        <v>43858</v>
      </c>
      <c r="D14" s="16">
        <v>0.98200231481481481</v>
      </c>
      <c r="E14" s="26"/>
      <c r="F14" s="26"/>
      <c r="G14" s="5">
        <v>2010</v>
      </c>
    </row>
    <row r="15" spans="1:7" ht="18" customHeight="1" x14ac:dyDescent="0.25">
      <c r="A15" s="5">
        <v>11</v>
      </c>
      <c r="B15" s="11" t="s">
        <v>106</v>
      </c>
      <c r="C15" s="10">
        <v>43860</v>
      </c>
      <c r="D15" s="16">
        <v>0.8628703703703704</v>
      </c>
      <c r="E15" s="12" t="s">
        <v>105</v>
      </c>
      <c r="F15" s="12" t="s">
        <v>107</v>
      </c>
      <c r="G15" s="5">
        <v>2010</v>
      </c>
    </row>
    <row r="16" spans="1:7" ht="18" customHeight="1" x14ac:dyDescent="0.25">
      <c r="A16" s="5">
        <v>12</v>
      </c>
      <c r="B16" s="9" t="s">
        <v>108</v>
      </c>
      <c r="C16" s="10">
        <v>43860</v>
      </c>
      <c r="D16" s="16">
        <v>0.86811342592592589</v>
      </c>
      <c r="E16" s="26"/>
      <c r="F16" s="26"/>
      <c r="G16" s="5">
        <v>2010</v>
      </c>
    </row>
    <row r="17" spans="1:7" ht="18" customHeight="1" x14ac:dyDescent="0.25">
      <c r="A17" s="5">
        <v>13</v>
      </c>
      <c r="B17" s="9" t="s">
        <v>108</v>
      </c>
      <c r="C17" s="10">
        <v>43860</v>
      </c>
      <c r="D17" s="16">
        <v>0.88916666666666666</v>
      </c>
      <c r="E17" s="26"/>
      <c r="F17" s="26"/>
      <c r="G17" s="5">
        <v>2010</v>
      </c>
    </row>
    <row r="18" spans="1:7" ht="18" customHeight="1" x14ac:dyDescent="0.25">
      <c r="A18" s="5">
        <v>14</v>
      </c>
      <c r="B18" s="9" t="s">
        <v>108</v>
      </c>
      <c r="C18" s="10">
        <v>43860</v>
      </c>
      <c r="D18" s="16">
        <v>0.89496527777777779</v>
      </c>
      <c r="E18" s="26"/>
      <c r="F18" s="26"/>
      <c r="G18" s="5">
        <v>2010</v>
      </c>
    </row>
    <row r="19" spans="1:7" ht="18" customHeight="1" x14ac:dyDescent="0.25">
      <c r="A19" s="5">
        <v>15</v>
      </c>
      <c r="B19" s="9" t="s">
        <v>108</v>
      </c>
      <c r="C19" s="10">
        <v>43860</v>
      </c>
      <c r="D19" s="16">
        <v>0.89518518518518519</v>
      </c>
      <c r="E19" s="26"/>
      <c r="F19" s="26"/>
      <c r="G19" s="5">
        <v>2010</v>
      </c>
    </row>
    <row r="20" spans="1:7" ht="18" customHeight="1" x14ac:dyDescent="0.25">
      <c r="A20" s="5">
        <v>16</v>
      </c>
      <c r="B20" s="11" t="s">
        <v>106</v>
      </c>
      <c r="C20" s="10">
        <v>43860</v>
      </c>
      <c r="D20" s="16">
        <v>0.89629629629629637</v>
      </c>
      <c r="E20" s="12" t="s">
        <v>109</v>
      </c>
      <c r="F20" s="12" t="s">
        <v>107</v>
      </c>
      <c r="G20" s="5">
        <v>2010</v>
      </c>
    </row>
    <row r="21" spans="1:7" ht="18" customHeight="1" x14ac:dyDescent="0.25">
      <c r="A21" s="5">
        <v>17</v>
      </c>
      <c r="B21" s="9" t="s">
        <v>108</v>
      </c>
      <c r="C21" s="10">
        <v>43860</v>
      </c>
      <c r="D21" s="16">
        <v>0.92732638888888885</v>
      </c>
      <c r="E21" s="26"/>
      <c r="F21" s="26"/>
      <c r="G21" s="5">
        <v>2010</v>
      </c>
    </row>
    <row r="22" spans="1:7" ht="18" customHeight="1" x14ac:dyDescent="0.25">
      <c r="A22" s="5">
        <v>18</v>
      </c>
      <c r="B22" s="9" t="s">
        <v>108</v>
      </c>
      <c r="C22" s="10">
        <v>43860</v>
      </c>
      <c r="D22" s="16">
        <v>0.98856481481481484</v>
      </c>
      <c r="E22" s="26"/>
      <c r="F22" s="26"/>
      <c r="G22" s="5">
        <v>2010</v>
      </c>
    </row>
    <row r="23" spans="1:7" ht="18" customHeight="1" x14ac:dyDescent="0.25">
      <c r="A23" s="5">
        <v>19</v>
      </c>
      <c r="B23" s="9" t="s">
        <v>108</v>
      </c>
      <c r="C23" s="10">
        <v>43860</v>
      </c>
      <c r="D23" s="16">
        <v>0.99687500000000007</v>
      </c>
      <c r="E23" s="26"/>
      <c r="F23" s="26"/>
      <c r="G23" s="5">
        <v>2010</v>
      </c>
    </row>
    <row r="24" spans="1:7" ht="18" customHeight="1" x14ac:dyDescent="0.25">
      <c r="A24" s="5">
        <v>20</v>
      </c>
      <c r="B24" s="11" t="s">
        <v>106</v>
      </c>
      <c r="C24" s="10">
        <v>43860</v>
      </c>
      <c r="D24" s="16">
        <v>0.99920138888888888</v>
      </c>
      <c r="E24" s="12" t="s">
        <v>109</v>
      </c>
      <c r="F24" s="12" t="s">
        <v>107</v>
      </c>
      <c r="G24" s="5">
        <v>2010</v>
      </c>
    </row>
    <row r="25" spans="1:7" ht="18" customHeight="1" x14ac:dyDescent="0.25">
      <c r="A25" s="5">
        <v>21</v>
      </c>
      <c r="B25" s="9" t="s">
        <v>108</v>
      </c>
      <c r="C25" s="10">
        <v>43861</v>
      </c>
      <c r="D25" s="16">
        <v>8.3564814814814804E-3</v>
      </c>
      <c r="E25" s="26"/>
      <c r="F25" s="26"/>
      <c r="G25" s="5">
        <v>2010</v>
      </c>
    </row>
    <row r="26" spans="1:7" ht="18" customHeight="1" x14ac:dyDescent="0.25">
      <c r="A26" s="5">
        <v>22</v>
      </c>
      <c r="B26" s="9" t="s">
        <v>108</v>
      </c>
      <c r="C26" s="10">
        <v>43861</v>
      </c>
      <c r="D26" s="16">
        <v>1.7361111111111112E-2</v>
      </c>
      <c r="E26" s="26"/>
      <c r="F26" s="26"/>
      <c r="G26" s="5">
        <v>2010</v>
      </c>
    </row>
    <row r="27" spans="1:7" ht="18" customHeight="1" x14ac:dyDescent="0.25">
      <c r="A27" s="5">
        <v>23</v>
      </c>
      <c r="B27" s="9" t="s">
        <v>108</v>
      </c>
      <c r="C27" s="10">
        <v>43861</v>
      </c>
      <c r="D27" s="16">
        <v>2.179398148148148E-2</v>
      </c>
      <c r="E27" s="26"/>
      <c r="F27" s="26"/>
      <c r="G27" s="5">
        <v>2010</v>
      </c>
    </row>
    <row r="28" spans="1:7" ht="18" customHeight="1" x14ac:dyDescent="0.25">
      <c r="A28" s="5">
        <v>24</v>
      </c>
      <c r="B28" s="11" t="s">
        <v>106</v>
      </c>
      <c r="C28" s="10">
        <v>43861</v>
      </c>
      <c r="D28" s="16">
        <v>0.87305555555555558</v>
      </c>
      <c r="E28" s="12" t="s">
        <v>105</v>
      </c>
      <c r="F28" s="12" t="s">
        <v>107</v>
      </c>
      <c r="G28" s="5">
        <v>2010</v>
      </c>
    </row>
    <row r="29" spans="1:7" ht="18" customHeight="1" x14ac:dyDescent="0.25">
      <c r="A29" s="5">
        <v>25</v>
      </c>
      <c r="B29" s="11" t="s">
        <v>106</v>
      </c>
      <c r="C29" s="10">
        <v>43861</v>
      </c>
      <c r="D29" s="16">
        <v>0.87787037037037041</v>
      </c>
      <c r="E29" s="12" t="s">
        <v>109</v>
      </c>
      <c r="F29" s="12" t="s">
        <v>107</v>
      </c>
      <c r="G29" s="5">
        <v>2010</v>
      </c>
    </row>
    <row r="30" spans="1:7" ht="18" customHeight="1" x14ac:dyDescent="0.25">
      <c r="A30" s="5">
        <v>26</v>
      </c>
      <c r="B30" s="9" t="s">
        <v>108</v>
      </c>
      <c r="C30" s="10">
        <v>43861</v>
      </c>
      <c r="D30" s="16">
        <v>0.99201388888888886</v>
      </c>
      <c r="E30" s="26"/>
      <c r="F30" s="26"/>
      <c r="G30" s="5">
        <v>2010</v>
      </c>
    </row>
    <row r="31" spans="1:7" ht="18" customHeight="1" x14ac:dyDescent="0.25">
      <c r="A31" s="5">
        <v>27</v>
      </c>
      <c r="B31" s="9" t="s">
        <v>108</v>
      </c>
      <c r="C31" s="10">
        <v>43862</v>
      </c>
      <c r="D31" s="16">
        <v>4.9444444444444437E-2</v>
      </c>
      <c r="E31" s="26"/>
      <c r="F31" s="26"/>
      <c r="G31" s="5">
        <v>2010</v>
      </c>
    </row>
    <row r="32" spans="1:7" ht="18" customHeight="1" x14ac:dyDescent="0.25">
      <c r="A32" s="5">
        <v>28</v>
      </c>
      <c r="B32" s="9" t="s">
        <v>108</v>
      </c>
      <c r="C32" s="10">
        <v>43862</v>
      </c>
      <c r="D32" s="16">
        <v>5.0069444444444444E-2</v>
      </c>
      <c r="E32" s="26"/>
      <c r="F32" s="26"/>
      <c r="G32" s="5">
        <v>2010</v>
      </c>
    </row>
    <row r="33" spans="1:7" ht="18" customHeight="1" x14ac:dyDescent="0.25">
      <c r="A33" s="5">
        <v>29</v>
      </c>
      <c r="B33" s="11" t="s">
        <v>106</v>
      </c>
      <c r="C33" s="10">
        <v>43862</v>
      </c>
      <c r="D33" s="16">
        <v>0.40732638888888889</v>
      </c>
      <c r="E33" s="12" t="s">
        <v>109</v>
      </c>
      <c r="F33" s="12" t="s">
        <v>107</v>
      </c>
      <c r="G33" s="5">
        <v>2010</v>
      </c>
    </row>
    <row r="34" spans="1:7" ht="18" customHeight="1" x14ac:dyDescent="0.25">
      <c r="A34" s="5">
        <v>30</v>
      </c>
      <c r="B34" s="9" t="s">
        <v>108</v>
      </c>
      <c r="C34" s="10">
        <v>43862</v>
      </c>
      <c r="D34" s="16">
        <v>0.41214120370370372</v>
      </c>
      <c r="E34" s="26"/>
      <c r="F34" s="26"/>
      <c r="G34" s="5">
        <v>2010</v>
      </c>
    </row>
    <row r="35" spans="1:7" ht="18" customHeight="1" x14ac:dyDescent="0.25">
      <c r="A35" s="5">
        <v>31</v>
      </c>
      <c r="B35" s="9" t="s">
        <v>108</v>
      </c>
      <c r="C35" s="10">
        <v>43862</v>
      </c>
      <c r="D35" s="16">
        <v>0.417025462962963</v>
      </c>
      <c r="E35" s="26"/>
      <c r="F35" s="26"/>
      <c r="G35" s="5">
        <v>2010</v>
      </c>
    </row>
    <row r="36" spans="1:7" ht="18" customHeight="1" x14ac:dyDescent="0.25">
      <c r="A36" s="5">
        <v>32</v>
      </c>
      <c r="B36" s="9" t="s">
        <v>108</v>
      </c>
      <c r="C36" s="10">
        <v>43862</v>
      </c>
      <c r="D36" s="16">
        <v>0.41931712962962964</v>
      </c>
      <c r="E36" s="26"/>
      <c r="F36" s="26"/>
      <c r="G36" s="5">
        <v>2010</v>
      </c>
    </row>
    <row r="37" spans="1:7" ht="18" customHeight="1" x14ac:dyDescent="0.25">
      <c r="A37" s="5">
        <v>33</v>
      </c>
      <c r="B37" s="9" t="s">
        <v>108</v>
      </c>
      <c r="C37" s="10">
        <v>43862</v>
      </c>
      <c r="D37" s="16">
        <v>0.4378009259259259</v>
      </c>
      <c r="E37" s="26"/>
      <c r="F37" s="26"/>
      <c r="G37" s="5">
        <v>2010</v>
      </c>
    </row>
    <row r="38" spans="1:7" ht="18" customHeight="1" x14ac:dyDescent="0.25">
      <c r="A38" s="5">
        <v>34</v>
      </c>
      <c r="B38" s="11" t="s">
        <v>106</v>
      </c>
      <c r="C38" s="10">
        <v>43862</v>
      </c>
      <c r="D38" s="16">
        <v>0.62570601851851848</v>
      </c>
      <c r="E38" s="12" t="s">
        <v>109</v>
      </c>
      <c r="F38" s="12" t="s">
        <v>107</v>
      </c>
      <c r="G38" s="5">
        <v>2010</v>
      </c>
    </row>
    <row r="39" spans="1:7" ht="18" customHeight="1" x14ac:dyDescent="0.25">
      <c r="A39" s="5">
        <v>35</v>
      </c>
      <c r="B39" s="9" t="s">
        <v>108</v>
      </c>
      <c r="C39" s="10">
        <v>43862</v>
      </c>
      <c r="D39" s="16">
        <v>0.6378935185185185</v>
      </c>
      <c r="E39" s="26"/>
      <c r="F39" s="26"/>
      <c r="G39" s="5">
        <v>2010</v>
      </c>
    </row>
    <row r="40" spans="1:7" ht="18" customHeight="1" x14ac:dyDescent="0.25">
      <c r="A40" s="5">
        <v>36</v>
      </c>
      <c r="B40" s="9" t="s">
        <v>108</v>
      </c>
      <c r="C40" s="10">
        <v>43862</v>
      </c>
      <c r="D40" s="16">
        <v>0.68516203703703704</v>
      </c>
      <c r="E40" s="26"/>
      <c r="F40" s="26"/>
      <c r="G40" s="5">
        <v>2010</v>
      </c>
    </row>
    <row r="41" spans="1:7" ht="18" customHeight="1" x14ac:dyDescent="0.25">
      <c r="A41" s="5">
        <v>37</v>
      </c>
      <c r="B41" s="9" t="s">
        <v>108</v>
      </c>
      <c r="C41" s="10">
        <v>43862</v>
      </c>
      <c r="D41" s="16">
        <v>0.69465277777777779</v>
      </c>
      <c r="E41" s="26"/>
      <c r="F41" s="26"/>
      <c r="G41" s="5">
        <v>2010</v>
      </c>
    </row>
    <row r="42" spans="1:7" ht="18" customHeight="1" x14ac:dyDescent="0.25">
      <c r="A42" s="5">
        <v>38</v>
      </c>
      <c r="B42" s="11" t="s">
        <v>106</v>
      </c>
      <c r="C42" s="10">
        <v>43862</v>
      </c>
      <c r="D42" s="16">
        <v>0.73037037037037045</v>
      </c>
      <c r="E42" s="12" t="s">
        <v>109</v>
      </c>
      <c r="F42" s="12" t="s">
        <v>107</v>
      </c>
      <c r="G42" s="5">
        <v>2010</v>
      </c>
    </row>
    <row r="43" spans="1:7" ht="18" customHeight="1" x14ac:dyDescent="0.25">
      <c r="A43" s="5">
        <v>39</v>
      </c>
      <c r="B43" s="11" t="s">
        <v>106</v>
      </c>
      <c r="C43" s="10">
        <v>43862</v>
      </c>
      <c r="D43" s="16">
        <v>0.7409027777777778</v>
      </c>
      <c r="E43" s="12" t="s">
        <v>109</v>
      </c>
      <c r="F43" s="12" t="s">
        <v>107</v>
      </c>
      <c r="G43" s="5">
        <v>2010</v>
      </c>
    </row>
    <row r="44" spans="1:7" ht="18" customHeight="1" x14ac:dyDescent="0.25">
      <c r="A44" s="5">
        <v>40</v>
      </c>
      <c r="B44" s="11" t="s">
        <v>106</v>
      </c>
      <c r="C44" s="10">
        <v>43862</v>
      </c>
      <c r="D44" s="16">
        <v>0.7434722222222222</v>
      </c>
      <c r="E44" s="12" t="s">
        <v>109</v>
      </c>
      <c r="F44" s="12" t="s">
        <v>107</v>
      </c>
      <c r="G44" s="5">
        <v>2010</v>
      </c>
    </row>
    <row r="45" spans="1:7" ht="18" customHeight="1" x14ac:dyDescent="0.25">
      <c r="A45" s="5">
        <v>41</v>
      </c>
      <c r="B45" s="9" t="s">
        <v>108</v>
      </c>
      <c r="C45" s="10">
        <v>43862</v>
      </c>
      <c r="D45" s="16">
        <v>0.74530092592592589</v>
      </c>
      <c r="E45" s="26"/>
      <c r="F45" s="26"/>
      <c r="G45" s="5">
        <v>2010</v>
      </c>
    </row>
    <row r="46" spans="1:7" ht="18" customHeight="1" x14ac:dyDescent="0.25">
      <c r="A46" s="5">
        <v>42</v>
      </c>
      <c r="B46" s="9" t="s">
        <v>108</v>
      </c>
      <c r="C46" s="10">
        <v>43862</v>
      </c>
      <c r="D46" s="16">
        <v>0.74783564814814818</v>
      </c>
      <c r="E46" s="26"/>
      <c r="F46" s="26"/>
      <c r="G46" s="5">
        <v>2010</v>
      </c>
    </row>
    <row r="47" spans="1:7" ht="18" customHeight="1" x14ac:dyDescent="0.25">
      <c r="A47" s="5">
        <v>43</v>
      </c>
      <c r="B47" s="9" t="s">
        <v>108</v>
      </c>
      <c r="C47" s="10">
        <v>43862</v>
      </c>
      <c r="D47" s="16">
        <v>0.77579861111111104</v>
      </c>
      <c r="E47" s="26"/>
      <c r="F47" s="26"/>
      <c r="G47" s="5">
        <v>2010</v>
      </c>
    </row>
    <row r="48" spans="1:7" ht="18" customHeight="1" x14ac:dyDescent="0.25">
      <c r="A48" s="5">
        <v>44</v>
      </c>
      <c r="B48" s="11" t="s">
        <v>106</v>
      </c>
      <c r="C48" s="10">
        <v>43862</v>
      </c>
      <c r="D48" s="16">
        <v>0.77626157407407403</v>
      </c>
      <c r="E48" s="12" t="s">
        <v>109</v>
      </c>
      <c r="F48" s="12" t="s">
        <v>107</v>
      </c>
      <c r="G48" s="5">
        <v>2010</v>
      </c>
    </row>
    <row r="49" spans="1:7" ht="18" customHeight="1" x14ac:dyDescent="0.25">
      <c r="A49" s="5">
        <v>45</v>
      </c>
      <c r="B49" s="9" t="s">
        <v>108</v>
      </c>
      <c r="C49" s="10">
        <v>43862</v>
      </c>
      <c r="D49" s="16">
        <v>0.78034722222222219</v>
      </c>
      <c r="E49" s="26"/>
      <c r="F49" s="26"/>
      <c r="G49" s="5">
        <v>2010</v>
      </c>
    </row>
    <row r="50" spans="1:7" ht="18" customHeight="1" x14ac:dyDescent="0.25">
      <c r="A50" s="5">
        <v>46</v>
      </c>
      <c r="B50" s="9" t="s">
        <v>108</v>
      </c>
      <c r="C50" s="10">
        <v>43862</v>
      </c>
      <c r="D50" s="16">
        <v>0.7842824074074074</v>
      </c>
      <c r="E50" s="26"/>
      <c r="F50" s="26"/>
      <c r="G50" s="5">
        <v>2010</v>
      </c>
    </row>
    <row r="51" spans="1:7" ht="18" customHeight="1" x14ac:dyDescent="0.25">
      <c r="A51" s="5">
        <v>47</v>
      </c>
      <c r="B51" s="9" t="s">
        <v>108</v>
      </c>
      <c r="C51" s="10">
        <v>43862</v>
      </c>
      <c r="D51" s="16">
        <v>0.78449074074074077</v>
      </c>
      <c r="E51" s="26"/>
      <c r="F51" s="26"/>
      <c r="G51" s="5">
        <v>2010</v>
      </c>
    </row>
    <row r="52" spans="1:7" ht="18" customHeight="1" x14ac:dyDescent="0.25">
      <c r="A52" s="5">
        <v>48</v>
      </c>
      <c r="B52" s="9" t="s">
        <v>108</v>
      </c>
      <c r="C52" s="10">
        <v>43862</v>
      </c>
      <c r="D52" s="16">
        <v>0.81927083333333339</v>
      </c>
      <c r="E52" s="26"/>
      <c r="F52" s="26"/>
      <c r="G52" s="5">
        <v>2010</v>
      </c>
    </row>
    <row r="53" spans="1:7" ht="18" customHeight="1" x14ac:dyDescent="0.25">
      <c r="A53" s="5">
        <v>49</v>
      </c>
      <c r="B53" s="9" t="s">
        <v>108</v>
      </c>
      <c r="C53" s="10">
        <v>43862</v>
      </c>
      <c r="D53" s="16">
        <v>0.82133101851851853</v>
      </c>
      <c r="E53" s="26"/>
      <c r="F53" s="26"/>
      <c r="G53" s="5">
        <v>2010</v>
      </c>
    </row>
    <row r="54" spans="1:7" ht="18" customHeight="1" x14ac:dyDescent="0.25">
      <c r="A54" s="5">
        <v>50</v>
      </c>
      <c r="B54" s="9" t="s">
        <v>108</v>
      </c>
      <c r="C54" s="10">
        <v>43862</v>
      </c>
      <c r="D54" s="16">
        <v>0.89886574074074066</v>
      </c>
      <c r="E54" s="26"/>
      <c r="F54" s="26"/>
      <c r="G54" s="5">
        <v>2010</v>
      </c>
    </row>
    <row r="55" spans="1:7" ht="18" customHeight="1" x14ac:dyDescent="0.25">
      <c r="A55" s="5">
        <v>51</v>
      </c>
      <c r="B55" s="9" t="s">
        <v>108</v>
      </c>
      <c r="C55" s="10">
        <v>43862</v>
      </c>
      <c r="D55" s="16">
        <v>0.91857638888888893</v>
      </c>
      <c r="E55" s="26"/>
      <c r="F55" s="26"/>
      <c r="G55" s="5">
        <v>2010</v>
      </c>
    </row>
    <row r="56" spans="1:7" ht="18" customHeight="1" x14ac:dyDescent="0.25">
      <c r="A56" s="5">
        <v>52</v>
      </c>
      <c r="B56" s="9" t="s">
        <v>108</v>
      </c>
      <c r="C56" s="10">
        <v>43862</v>
      </c>
      <c r="D56" s="16">
        <v>0.96275462962962965</v>
      </c>
      <c r="E56" s="26"/>
      <c r="F56" s="26"/>
      <c r="G56" s="5">
        <v>2010</v>
      </c>
    </row>
    <row r="57" spans="1:7" ht="18" customHeight="1" x14ac:dyDescent="0.25">
      <c r="A57" s="5">
        <v>53</v>
      </c>
      <c r="B57" s="9" t="s">
        <v>108</v>
      </c>
      <c r="C57" s="10">
        <v>43862</v>
      </c>
      <c r="D57" s="16">
        <v>0.96453703703703697</v>
      </c>
      <c r="E57" s="26"/>
      <c r="F57" s="26"/>
      <c r="G57" s="5">
        <v>2010</v>
      </c>
    </row>
    <row r="58" spans="1:7" ht="18" customHeight="1" x14ac:dyDescent="0.25">
      <c r="A58" s="5">
        <v>54</v>
      </c>
      <c r="B58" s="9" t="s">
        <v>108</v>
      </c>
      <c r="C58" s="10">
        <v>43862</v>
      </c>
      <c r="D58" s="16">
        <v>0.96774305555555562</v>
      </c>
      <c r="E58" s="26"/>
      <c r="F58" s="26"/>
      <c r="G58" s="5">
        <v>2010</v>
      </c>
    </row>
    <row r="59" spans="1:7" ht="18" customHeight="1" x14ac:dyDescent="0.25">
      <c r="A59" s="5">
        <v>55</v>
      </c>
      <c r="B59" s="9" t="s">
        <v>108</v>
      </c>
      <c r="C59" s="10">
        <v>43862</v>
      </c>
      <c r="D59" s="16">
        <v>0.97775462962962967</v>
      </c>
      <c r="E59" s="26"/>
      <c r="F59" s="26"/>
      <c r="G59" s="5">
        <v>2010</v>
      </c>
    </row>
    <row r="60" spans="1:7" ht="18" customHeight="1" x14ac:dyDescent="0.25">
      <c r="A60" s="5">
        <v>56</v>
      </c>
      <c r="B60" s="22" t="s">
        <v>123</v>
      </c>
      <c r="C60" s="10">
        <v>43863</v>
      </c>
      <c r="D60" s="16">
        <v>7.0706018518518529E-2</v>
      </c>
      <c r="E60" s="12" t="s">
        <v>109</v>
      </c>
      <c r="F60" s="25" t="s">
        <v>124</v>
      </c>
      <c r="G60" s="5">
        <v>2010</v>
      </c>
    </row>
    <row r="61" spans="1:7" ht="18" customHeight="1" x14ac:dyDescent="0.25">
      <c r="A61" s="5">
        <v>57</v>
      </c>
      <c r="B61" s="11" t="s">
        <v>106</v>
      </c>
      <c r="C61" s="10">
        <v>43863</v>
      </c>
      <c r="D61" s="16">
        <v>7.0833333333333331E-2</v>
      </c>
      <c r="E61" s="12" t="s">
        <v>109</v>
      </c>
      <c r="F61" s="12" t="s">
        <v>107</v>
      </c>
      <c r="G61" s="5">
        <v>2010</v>
      </c>
    </row>
    <row r="62" spans="1:7" ht="18" customHeight="1" x14ac:dyDescent="0.25">
      <c r="A62" s="5">
        <v>58</v>
      </c>
      <c r="B62" s="11" t="s">
        <v>106</v>
      </c>
      <c r="C62" s="10">
        <v>43863</v>
      </c>
      <c r="D62" s="16">
        <v>0.34375</v>
      </c>
      <c r="E62" s="12" t="s">
        <v>109</v>
      </c>
      <c r="F62" s="12" t="s">
        <v>107</v>
      </c>
      <c r="G62" s="5">
        <v>2010</v>
      </c>
    </row>
    <row r="63" spans="1:7" ht="18" customHeight="1" x14ac:dyDescent="0.25">
      <c r="A63" s="5">
        <v>59</v>
      </c>
      <c r="B63" s="9" t="s">
        <v>108</v>
      </c>
      <c r="C63" s="10">
        <v>43863</v>
      </c>
      <c r="D63" s="16">
        <v>0.34429398148148144</v>
      </c>
      <c r="E63" s="26"/>
      <c r="F63" s="26"/>
      <c r="G63" s="5">
        <v>2010</v>
      </c>
    </row>
    <row r="64" spans="1:7" ht="18" customHeight="1" x14ac:dyDescent="0.25">
      <c r="A64" s="5">
        <v>60</v>
      </c>
      <c r="B64" s="11" t="s">
        <v>106</v>
      </c>
      <c r="C64" s="10">
        <v>43863</v>
      </c>
      <c r="D64" s="16">
        <v>0.44533564814814813</v>
      </c>
      <c r="E64" s="12" t="s">
        <v>105</v>
      </c>
      <c r="F64" s="12" t="s">
        <v>107</v>
      </c>
      <c r="G64" s="5">
        <v>2010</v>
      </c>
    </row>
    <row r="65" spans="1:7" ht="18" customHeight="1" x14ac:dyDescent="0.25">
      <c r="A65" s="5">
        <v>61</v>
      </c>
      <c r="B65" s="9" t="s">
        <v>108</v>
      </c>
      <c r="C65" s="10">
        <v>43863</v>
      </c>
      <c r="D65" s="16">
        <v>0.44560185185185186</v>
      </c>
      <c r="E65" s="26"/>
      <c r="F65" s="26"/>
      <c r="G65" s="5">
        <v>2010</v>
      </c>
    </row>
    <row r="66" spans="1:7" ht="18" customHeight="1" x14ac:dyDescent="0.25">
      <c r="B66" s="19"/>
      <c r="C66" s="10"/>
      <c r="E66" s="18"/>
      <c r="F66" s="18"/>
    </row>
    <row r="67" spans="1:7" ht="18" customHeight="1" x14ac:dyDescent="0.25">
      <c r="B67" s="19"/>
      <c r="C67" s="10"/>
      <c r="E67" s="18"/>
      <c r="F67" s="18"/>
    </row>
    <row r="68" spans="1:7" ht="18" customHeight="1" x14ac:dyDescent="0.25">
      <c r="B68" s="20"/>
      <c r="C68" s="10"/>
      <c r="E68" s="21"/>
      <c r="F68" s="21"/>
    </row>
    <row r="69" spans="1:7" ht="18" customHeight="1" x14ac:dyDescent="0.25">
      <c r="B69" s="19"/>
      <c r="C69" s="10"/>
      <c r="E69" s="18"/>
      <c r="F69" s="18"/>
    </row>
    <row r="70" spans="1:7" ht="18" customHeight="1" x14ac:dyDescent="0.25">
      <c r="B70" s="19"/>
      <c r="C70" s="10"/>
      <c r="E70" s="18"/>
      <c r="F70" s="18"/>
    </row>
    <row r="71" spans="1:7" ht="18" customHeight="1" x14ac:dyDescent="0.25">
      <c r="B71" s="17"/>
      <c r="C71" s="10"/>
      <c r="E71" s="18"/>
      <c r="F71" s="18"/>
    </row>
    <row r="72" spans="1:7" ht="18" customHeight="1" x14ac:dyDescent="0.25">
      <c r="B72" s="22"/>
      <c r="C72" s="10"/>
      <c r="E72" s="23"/>
      <c r="F72" s="18"/>
    </row>
    <row r="73" spans="1:7" ht="18" customHeight="1" x14ac:dyDescent="0.25">
      <c r="B73" s="24"/>
      <c r="C73" s="10"/>
      <c r="E73" s="25"/>
      <c r="F73" s="18"/>
    </row>
    <row r="74" spans="1:7" ht="18" customHeight="1" x14ac:dyDescent="0.25">
      <c r="B74" s="20"/>
      <c r="C74" s="10"/>
      <c r="E74" s="21"/>
      <c r="F74" s="21"/>
    </row>
    <row r="75" spans="1:7" ht="18" customHeight="1" x14ac:dyDescent="0.25">
      <c r="B75" s="17"/>
      <c r="C75" s="10"/>
      <c r="E75" s="18"/>
      <c r="F75" s="18"/>
    </row>
    <row r="76" spans="1:7" ht="18" customHeight="1" x14ac:dyDescent="0.25">
      <c r="B76" s="20"/>
      <c r="C76" s="10"/>
      <c r="E76" s="21"/>
      <c r="F76" s="21"/>
    </row>
    <row r="77" spans="1:7" ht="18" customHeight="1" x14ac:dyDescent="0.25">
      <c r="B77" s="17"/>
      <c r="C77" s="10"/>
      <c r="E77" s="18"/>
      <c r="F77" s="18"/>
    </row>
    <row r="78" spans="1:7" ht="18" customHeight="1" x14ac:dyDescent="0.25">
      <c r="B78" s="22"/>
      <c r="C78" s="10"/>
      <c r="E78" s="21"/>
      <c r="F78" s="23"/>
    </row>
    <row r="79" spans="1:7" ht="18" customHeight="1" x14ac:dyDescent="0.25">
      <c r="B79" s="20"/>
      <c r="C79" s="10"/>
      <c r="E79" s="21"/>
      <c r="F79" s="21"/>
    </row>
    <row r="80" spans="1:7" ht="18" customHeight="1" x14ac:dyDescent="0.25">
      <c r="B80" s="19"/>
      <c r="C80" s="10"/>
      <c r="E80" s="18"/>
      <c r="F80" s="18"/>
    </row>
    <row r="81" spans="2:6" ht="18" customHeight="1" x14ac:dyDescent="0.25">
      <c r="B81" s="19"/>
      <c r="C81" s="10"/>
      <c r="E81" s="18"/>
      <c r="F81" s="18"/>
    </row>
  </sheetData>
  <phoneticPr fontId="8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272" r:id="rId4" name="CommandButton_options">
          <controlPr defaultSize="0" autoLine="0" r:id="rId5">
            <anchor>
              <from>
                <xdr:col>7</xdr:col>
                <xdr:colOff>9525</xdr:colOff>
                <xdr:row>3</xdr:row>
                <xdr:rowOff>0</xdr:rowOff>
              </from>
              <to>
                <xdr:col>8</xdr:col>
                <xdr:colOff>38100</xdr:colOff>
                <xdr:row>4</xdr:row>
                <xdr:rowOff>0</xdr:rowOff>
              </to>
            </anchor>
          </controlPr>
        </control>
      </mc:Choice>
      <mc:Fallback>
        <control shapeId="6272" r:id="rId4" name="CommandButton_option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ACROS"/>
  <dimension ref="B2"/>
  <sheetViews>
    <sheetView showRowColHeaders="0" workbookViewId="0">
      <selection activeCell="B2" sqref="B2"/>
    </sheetView>
  </sheetViews>
  <sheetFormatPr baseColWidth="10" defaultRowHeight="15" x14ac:dyDescent="0.25"/>
  <cols>
    <col min="1" max="16384" width="11.42578125" style="1"/>
  </cols>
  <sheetData>
    <row r="2" spans="2:2" x14ac:dyDescent="0.25">
      <c r="B2" s="3"/>
    </row>
  </sheetData>
  <sheetProtection password="C446" sheet="1" objects="1" scenarios="1" selectLockedCells="1"/>
  <phoneticPr fontId="8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ACCES"/>
  <dimension ref="B2"/>
  <sheetViews>
    <sheetView showRowColHeaders="0" workbookViewId="0">
      <selection activeCell="B2" sqref="B2"/>
    </sheetView>
  </sheetViews>
  <sheetFormatPr baseColWidth="10" defaultRowHeight="15" x14ac:dyDescent="0.25"/>
  <cols>
    <col min="1" max="16384" width="11.42578125" style="1"/>
  </cols>
  <sheetData>
    <row r="2" spans="2:2" x14ac:dyDescent="0.25">
      <c r="B2" s="2"/>
    </row>
  </sheetData>
  <sheetProtection password="C446" sheet="1" objects="1" scenarios="1" selectLockedCells="1"/>
  <phoneticPr fontId="8" type="noConversion"/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3082" r:id="rId4" name="TextBox_login">
          <controlPr defaultSize="0" autoLine="0" r:id="rId5">
            <anchor moveWithCells="1">
              <from>
                <xdr:col>4</xdr:col>
                <xdr:colOff>495300</xdr:colOff>
                <xdr:row>13</xdr:row>
                <xdr:rowOff>133350</xdr:rowOff>
              </from>
              <to>
                <xdr:col>7</xdr:col>
                <xdr:colOff>428625</xdr:colOff>
                <xdr:row>15</xdr:row>
                <xdr:rowOff>57150</xdr:rowOff>
              </to>
            </anchor>
          </controlPr>
        </control>
      </mc:Choice>
      <mc:Fallback>
        <control shapeId="3082" r:id="rId4" name="TextBox_login"/>
      </mc:Fallback>
    </mc:AlternateContent>
    <mc:AlternateContent xmlns:mc="http://schemas.openxmlformats.org/markup-compatibility/2006">
      <mc:Choice Requires="x14">
        <control shapeId="3084" r:id="rId6" name="TextBox_mdp">
          <controlPr defaultSize="0" autoLine="0" r:id="rId5">
            <anchor moveWithCells="1">
              <from>
                <xdr:col>4</xdr:col>
                <xdr:colOff>495300</xdr:colOff>
                <xdr:row>17</xdr:row>
                <xdr:rowOff>0</xdr:rowOff>
              </from>
              <to>
                <xdr:col>7</xdr:col>
                <xdr:colOff>428625</xdr:colOff>
                <xdr:row>18</xdr:row>
                <xdr:rowOff>114300</xdr:rowOff>
              </to>
            </anchor>
          </controlPr>
        </control>
      </mc:Choice>
      <mc:Fallback>
        <control shapeId="3084" r:id="rId6" name="TextBox_mdp"/>
      </mc:Fallback>
    </mc:AlternateContent>
    <mc:AlternateContent xmlns:mc="http://schemas.openxmlformats.org/markup-compatibility/2006">
      <mc:Choice Requires="x14">
        <control shapeId="3086" r:id="rId7" name="Label_entrer">
          <controlPr defaultSize="0" autoLine="0" r:id="rId8">
            <anchor moveWithCells="1">
              <from>
                <xdr:col>3</xdr:col>
                <xdr:colOff>152400</xdr:colOff>
                <xdr:row>20</xdr:row>
                <xdr:rowOff>180975</xdr:rowOff>
              </from>
              <to>
                <xdr:col>6</xdr:col>
                <xdr:colOff>247650</xdr:colOff>
                <xdr:row>24</xdr:row>
                <xdr:rowOff>28575</xdr:rowOff>
              </to>
            </anchor>
          </controlPr>
        </control>
      </mc:Choice>
      <mc:Fallback>
        <control shapeId="3086" r:id="rId7" name="Label_entrer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288"/>
  <sheetViews>
    <sheetView topLeftCell="B1" workbookViewId="0">
      <pane xSplit="13005" ySplit="1485" topLeftCell="H57" activePane="bottomLeft"/>
      <selection sqref="A1:A1048576"/>
      <selection pane="topRight" activeCell="N1" sqref="N1:O1048576"/>
      <selection pane="bottomLeft" activeCell="B1" sqref="B1:H1"/>
      <selection pane="bottomRight" activeCell="M4" sqref="M4"/>
    </sheetView>
  </sheetViews>
  <sheetFormatPr baseColWidth="10" defaultColWidth="11.42578125" defaultRowHeight="12.75" x14ac:dyDescent="0.2"/>
  <cols>
    <col min="1" max="1" width="123.140625" style="42" hidden="1" customWidth="1"/>
    <col min="2" max="2" width="14.42578125" style="42" customWidth="1"/>
    <col min="3" max="3" width="35" style="52" customWidth="1"/>
    <col min="4" max="4" width="26.140625" style="52" customWidth="1"/>
    <col min="5" max="5" width="12.42578125" style="53" customWidth="1"/>
    <col min="6" max="6" width="8" style="53" customWidth="1"/>
    <col min="7" max="7" width="8.42578125" style="53" customWidth="1"/>
    <col min="8" max="8" width="6.28515625" style="53" customWidth="1"/>
    <col min="9" max="9" width="11.5703125" style="42" customWidth="1"/>
    <col min="10" max="11" width="11.42578125" style="42" hidden="1" customWidth="1"/>
    <col min="12" max="12" width="108" style="42" hidden="1" customWidth="1"/>
    <col min="13" max="13" width="18.85546875" style="42" customWidth="1"/>
    <col min="14" max="16384" width="11.42578125" style="42"/>
  </cols>
  <sheetData>
    <row r="1" spans="1:19" ht="45.75" customHeight="1" thickBot="1" x14ac:dyDescent="0.25">
      <c r="A1" s="56" t="s">
        <v>69</v>
      </c>
      <c r="B1" s="37" t="s">
        <v>59</v>
      </c>
      <c r="C1" s="38" t="s">
        <v>60</v>
      </c>
      <c r="D1" s="39" t="s">
        <v>61</v>
      </c>
      <c r="E1" s="40" t="s">
        <v>62</v>
      </c>
      <c r="F1" s="41" t="s">
        <v>63</v>
      </c>
      <c r="G1" s="41" t="s">
        <v>64</v>
      </c>
      <c r="H1" s="41" t="s">
        <v>65</v>
      </c>
      <c r="J1" s="62" t="s">
        <v>72</v>
      </c>
      <c r="K1" s="68" t="s">
        <v>73</v>
      </c>
      <c r="L1" s="63" t="s">
        <v>74</v>
      </c>
      <c r="S1" s="43"/>
    </row>
    <row r="2" spans="1:19" x14ac:dyDescent="0.2">
      <c r="A2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ESP06-010/Moeuvre AEP du Limargue/SM du limargue/AEP/CPN</v>
      </c>
      <c r="B2" s="44" t="str">
        <f>[1]Espalion!$A6</f>
        <v>ESP06-010</v>
      </c>
      <c r="C2" s="45" t="str">
        <f>VLOOKUP(B2,[1]Espalion!$A$5:$Q$216,7,FALSE)</f>
        <v>Moeuvre AEP du Limargue</v>
      </c>
      <c r="D2" s="45" t="str">
        <f>VLOOKUP(B2,[1]Espalion!$A$5:$Q$216,5,FALSE)</f>
        <v>SM du limargue</v>
      </c>
      <c r="E2" s="43">
        <f>VLOOKUP(B2,[1]Espalion!$A$5:$Q$216,4,FALSE)</f>
        <v>2003</v>
      </c>
      <c r="F2" s="43" t="str">
        <f>VLOOKUP(B2,[1]Espalion!$A$5:$Q$216,9,FALSE)</f>
        <v>AEP</v>
      </c>
      <c r="G2" s="43" t="str">
        <f>VLOOKUP(B2,[1]Espalion!$A$5:$Q$216,11,FALSE)</f>
        <v>CPN</v>
      </c>
      <c r="H2" s="43">
        <f>VLOOKUP(B2,[1]Espalion!$A$5:$Q$216,6,FALSE)</f>
        <v>46</v>
      </c>
      <c r="J2" s="64">
        <f>IFERROR(SEARCH(SBT!$C$1,'Base commande'!A2),0)</f>
        <v>0</v>
      </c>
      <c r="K2" s="61" t="str">
        <f>IF(J2=0,"",COUNTIF($J$2:J2,"&gt;=1"))</f>
        <v/>
      </c>
      <c r="L2" s="65" t="str">
        <f>IFERROR(INDEX(A:A,MATCH(ROW(K1),K:K,0)),"")</f>
        <v>ESP16-028/ASSAINISSEMENT CANDAS/MONTJAUX/ASS/SBT</v>
      </c>
    </row>
    <row r="3" spans="1:19" x14ac:dyDescent="0.2">
      <c r="A3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ESP06-021/Aménagement de la plaine de Londieu/Commune de Figeac/VRD/GMA</v>
      </c>
      <c r="B3" s="44" t="str">
        <f>[1]Espalion!$A7</f>
        <v>ESP06-021</v>
      </c>
      <c r="C3" s="45" t="str">
        <f>VLOOKUP(B3,[1]Espalion!$A$5:$Q$216,7,FALSE)</f>
        <v>Aménagement de la plaine de Londieu</v>
      </c>
      <c r="D3" s="45" t="str">
        <f>VLOOKUP(B3,[1]Espalion!$A$5:$Q$216,5,FALSE)</f>
        <v>Commune de Figeac</v>
      </c>
      <c r="E3" s="43">
        <f>VLOOKUP(B3,[1]Espalion!$A$5:$Q$216,4,FALSE)</f>
        <v>2005</v>
      </c>
      <c r="F3" s="43" t="str">
        <f>VLOOKUP(B3,[1]Espalion!$A$5:$Q$216,9,FALSE)</f>
        <v>VRD</v>
      </c>
      <c r="G3" s="43" t="str">
        <f>VLOOKUP(B3,[1]Espalion!$A$5:$Q$216,11,FALSE)</f>
        <v>GMA</v>
      </c>
      <c r="H3" s="43">
        <f>VLOOKUP(B3,[1]Espalion!$A$5:$Q$216,6,FALSE)</f>
        <v>46</v>
      </c>
      <c r="J3" s="64">
        <f>IFERROR(SEARCH(SBT!$C$1,'Base commande'!A3),0)</f>
        <v>0</v>
      </c>
      <c r="K3" s="61" t="str">
        <f>IF(J3=0,"",COUNTIF($J$2:J3,"&gt;=1"))</f>
        <v/>
      </c>
      <c r="L3" s="65" t="str">
        <f t="shared" ref="L3:L66" si="0">IFERROR(INDEX(A:A,MATCH(ROW(K2),K:K,0)),"")</f>
        <v/>
      </c>
    </row>
    <row r="4" spans="1:19" ht="25.5" x14ac:dyDescent="0.2">
      <c r="A4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ESP06-024/Mission de MO tx d'asst 2001 BASSIN D'Orage/Cté d'agglomération du Grand Rodez/ASS/GMA</v>
      </c>
      <c r="B4" s="44" t="str">
        <f>[1]Espalion!$A8</f>
        <v>ESP06-024</v>
      </c>
      <c r="C4" s="45" t="str">
        <f>VLOOKUP(B4,[1]Espalion!$A$5:$Q$216,7,FALSE)</f>
        <v>Mission de MO tx d'asst 2001 BASSIN D'Orage</v>
      </c>
      <c r="D4" s="45" t="str">
        <f>VLOOKUP(B4,[1]Espalion!$A$5:$Q$216,5,FALSE)</f>
        <v>Cté d'agglomération du Grand Rodez</v>
      </c>
      <c r="E4" s="43">
        <f>VLOOKUP(B4,[1]Espalion!$A$5:$Q$216,4,FALSE)</f>
        <v>2001</v>
      </c>
      <c r="F4" s="43" t="str">
        <f>VLOOKUP(B4,[1]Espalion!$A$5:$Q$216,9,FALSE)</f>
        <v>ASS</v>
      </c>
      <c r="G4" s="43" t="str">
        <f>VLOOKUP(B4,[1]Espalion!$A$5:$Q$216,11,FALSE)</f>
        <v>GMA</v>
      </c>
      <c r="H4" s="43" t="str">
        <f>VLOOKUP(B4,[1]Espalion!$A$5:$Q$216,6,FALSE)</f>
        <v>12</v>
      </c>
      <c r="J4" s="64">
        <f>IFERROR(SEARCH(SBT!$C$1,'Base commande'!A4),0)</f>
        <v>0</v>
      </c>
      <c r="K4" s="61" t="str">
        <f>IF(J4=0,"",COUNTIF($J$2:J4,"&gt;=1"))</f>
        <v/>
      </c>
      <c r="L4" s="65" t="str">
        <f t="shared" si="0"/>
        <v/>
      </c>
    </row>
    <row r="5" spans="1:19" x14ac:dyDescent="0.2">
      <c r="A5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ESP07-062/Etude d'assainissement non collectif/Commune de Figeac/ANC/SBT</v>
      </c>
      <c r="B5" s="44" t="str">
        <f>[1]Espalion!$A9</f>
        <v>ESP07-062</v>
      </c>
      <c r="C5" s="45" t="str">
        <f>VLOOKUP(B5,[1]Espalion!$A$5:$Q$216,7,FALSE)</f>
        <v>Etude d'assainissement non collectif</v>
      </c>
      <c r="D5" s="45" t="str">
        <f>VLOOKUP(B5,[1]Espalion!$A$5:$Q$216,5,FALSE)</f>
        <v>Commune de Figeac</v>
      </c>
      <c r="E5" s="43">
        <f>VLOOKUP(B5,[1]Espalion!$A$5:$Q$216,4,FALSE)</f>
        <v>2007</v>
      </c>
      <c r="F5" s="43" t="str">
        <f>VLOOKUP(B5,[1]Espalion!$A$5:$Q$216,9,FALSE)</f>
        <v>ANC</v>
      </c>
      <c r="G5" s="43" t="str">
        <f>VLOOKUP(B5,[1]Espalion!$A$5:$Q$216,11,FALSE)</f>
        <v>SBT</v>
      </c>
      <c r="H5" s="43">
        <f>VLOOKUP(B5,[1]Espalion!$A$5:$Q$216,6,FALSE)</f>
        <v>46</v>
      </c>
      <c r="J5" s="64">
        <f>IFERROR(SEARCH(SBT!$C$1,'Base commande'!A5),0)</f>
        <v>0</v>
      </c>
      <c r="K5" s="61" t="str">
        <f>IF(J5=0,"",COUNTIF($J$2:J5,"&gt;=1"))</f>
        <v/>
      </c>
      <c r="L5" s="65" t="str">
        <f t="shared" si="0"/>
        <v/>
      </c>
    </row>
    <row r="6" spans="1:19" ht="51" x14ac:dyDescent="0.2">
      <c r="A6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ESP07-063/Mission de Maîtrise d’œuvre relative à construction d’un bassin d’orages et à la refonte de collecteurs eaux usées et pluviales/Commune de Figeac/ANC/SBT</v>
      </c>
      <c r="B6" s="44" t="str">
        <f>[1]Espalion!$A10</f>
        <v>ESP07-063</v>
      </c>
      <c r="C6" s="45" t="str">
        <f>VLOOKUP(B6,[1]Espalion!$A$5:$Q$216,7,FALSE)</f>
        <v>Mission de Maîtrise d’œuvre relative à construction d’un bassin d’orages et à la refonte de collecteurs eaux usées et pluviales</v>
      </c>
      <c r="D6" s="45" t="str">
        <f>VLOOKUP(B6,[1]Espalion!$A$5:$Q$216,5,FALSE)</f>
        <v>Commune de Figeac</v>
      </c>
      <c r="E6" s="43">
        <f>VLOOKUP(B6,[1]Espalion!$A$5:$Q$216,4,FALSE)</f>
        <v>2007</v>
      </c>
      <c r="F6" s="43" t="str">
        <f>VLOOKUP(B6,[1]Espalion!$A$5:$Q$216,9,FALSE)</f>
        <v>ANC</v>
      </c>
      <c r="G6" s="43" t="str">
        <f>VLOOKUP(B6,[1]Espalion!$A$5:$Q$216,11,FALSE)</f>
        <v>SBT</v>
      </c>
      <c r="H6" s="43">
        <f>VLOOKUP(B6,[1]Espalion!$A$5:$Q$216,6,FALSE)</f>
        <v>46</v>
      </c>
      <c r="J6" s="64">
        <f>IFERROR(SEARCH(SBT!$C$1,'Base commande'!A6),0)</f>
        <v>0</v>
      </c>
      <c r="K6" s="61" t="str">
        <f>IF(J6=0,"",COUNTIF($J$2:J6,"&gt;=1"))</f>
        <v/>
      </c>
      <c r="L6" s="65" t="str">
        <f t="shared" si="0"/>
        <v/>
      </c>
    </row>
    <row r="7" spans="1:19" ht="25.5" x14ac:dyDescent="0.2">
      <c r="A7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ESP09-019/Trav. Assainissement et eau potable - réseau et station d'epuration/Commune de ST Beauzely/ASS/SBT</v>
      </c>
      <c r="B7" s="44" t="str">
        <f>[1]Espalion!$A11</f>
        <v>ESP09-019</v>
      </c>
      <c r="C7" s="45" t="str">
        <f>VLOOKUP(B7,[1]Espalion!$A$5:$Q$216,7,FALSE)</f>
        <v>Trav. Assainissement et eau potable - réseau et station d'epuration</v>
      </c>
      <c r="D7" s="45" t="str">
        <f>VLOOKUP(B7,[1]Espalion!$A$5:$Q$216,5,FALSE)</f>
        <v>Commune de ST Beauzely</v>
      </c>
      <c r="E7" s="43">
        <f>VLOOKUP(B7,[1]Espalion!$A$5:$Q$216,4,FALSE)</f>
        <v>2009</v>
      </c>
      <c r="F7" s="43" t="str">
        <f>VLOOKUP(B7,[1]Espalion!$A$5:$Q$216,9,FALSE)</f>
        <v>ASS</v>
      </c>
      <c r="G7" s="43" t="str">
        <f>VLOOKUP(B7,[1]Espalion!$A$5:$Q$216,11,FALSE)</f>
        <v>SBT</v>
      </c>
      <c r="H7" s="43">
        <f>VLOOKUP(B7,[1]Espalion!$A$5:$Q$216,6,FALSE)</f>
        <v>12</v>
      </c>
      <c r="J7" s="64">
        <f>IFERROR(SEARCH(SBT!$C$1,'Base commande'!A7),0)</f>
        <v>0</v>
      </c>
      <c r="K7" s="61" t="str">
        <f>IF(J7=0,"",COUNTIF($J$2:J7,"&gt;=1"))</f>
        <v/>
      </c>
      <c r="L7" s="65" t="str">
        <f t="shared" si="0"/>
        <v/>
      </c>
    </row>
    <row r="8" spans="1:19" ht="25.5" x14ac:dyDescent="0.2">
      <c r="A8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ESP09-027/Réhabilitation de la station de traitement d'eau potable /SIAEP MURET LE CHÂTEAU/AEP/SBT</v>
      </c>
      <c r="B8" s="44" t="str">
        <f>[1]Espalion!$A12</f>
        <v>ESP09-027</v>
      </c>
      <c r="C8" s="45" t="str">
        <f>VLOOKUP(B8,[1]Espalion!$A$5:$Q$216,7,FALSE)</f>
        <v xml:space="preserve">Réhabilitation de la station de traitement d'eau potable </v>
      </c>
      <c r="D8" s="45" t="str">
        <f>VLOOKUP(B8,[1]Espalion!$A$5:$Q$216,5,FALSE)</f>
        <v>SIAEP MURET LE CHÂTEAU</v>
      </c>
      <c r="E8" s="43">
        <f>VLOOKUP(B8,[1]Espalion!$A$5:$Q$216,4,FALSE)</f>
        <v>2009</v>
      </c>
      <c r="F8" s="43" t="str">
        <f>VLOOKUP(B8,[1]Espalion!$A$5:$Q$216,9,FALSE)</f>
        <v>AEP</v>
      </c>
      <c r="G8" s="43" t="str">
        <f>VLOOKUP(B8,[1]Espalion!$A$5:$Q$216,11,FALSE)</f>
        <v>SBT</v>
      </c>
      <c r="H8" s="43">
        <f>VLOOKUP(B8,[1]Espalion!$A$5:$Q$216,6,FALSE)</f>
        <v>12</v>
      </c>
      <c r="J8" s="64">
        <f>IFERROR(SEARCH(SBT!$C$1,'Base commande'!A8),0)</f>
        <v>0</v>
      </c>
      <c r="K8" s="61" t="str">
        <f>IF(J8=0,"",COUNTIF($J$2:J8,"&gt;=1"))</f>
        <v/>
      </c>
      <c r="L8" s="65" t="str">
        <f t="shared" si="0"/>
        <v/>
      </c>
    </row>
    <row r="9" spans="1:19" ht="25.5" x14ac:dyDescent="0.2">
      <c r="A9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ESP09-028/Etude hydraulique bassin versant Graves-Boundou/Commune de Villefranche de Rouergue/HYDRO/SBT</v>
      </c>
      <c r="B9" s="44" t="str">
        <f>[1]Espalion!$A13</f>
        <v>ESP09-028</v>
      </c>
      <c r="C9" s="45" t="str">
        <f>VLOOKUP(B9,[1]Espalion!$A$5:$Q$216,7,FALSE)</f>
        <v>Etude hydraulique bassin versant Graves-Boundou</v>
      </c>
      <c r="D9" s="45" t="str">
        <f>VLOOKUP(B9,[1]Espalion!$A$5:$Q$216,5,FALSE)</f>
        <v>Commune de Villefranche de Rouergue</v>
      </c>
      <c r="E9" s="43">
        <f>VLOOKUP(B9,[1]Espalion!$A$5:$Q$216,4,FALSE)</f>
        <v>2009</v>
      </c>
      <c r="F9" s="43" t="str">
        <f>VLOOKUP(B9,[1]Espalion!$A$5:$Q$216,9,FALSE)</f>
        <v>HYDRO</v>
      </c>
      <c r="G9" s="43" t="str">
        <f>VLOOKUP(B9,[1]Espalion!$A$5:$Q$216,11,FALSE)</f>
        <v>SBT</v>
      </c>
      <c r="H9" s="43">
        <f>VLOOKUP(B9,[1]Espalion!$A$5:$Q$216,6,FALSE)</f>
        <v>12</v>
      </c>
      <c r="J9" s="64">
        <f>IFERROR(SEARCH(SBT!$C$1,'Base commande'!A9),0)</f>
        <v>0</v>
      </c>
      <c r="K9" s="61" t="str">
        <f>IF(J9=0,"",COUNTIF($J$2:J9,"&gt;=1"))</f>
        <v/>
      </c>
      <c r="L9" s="65" t="str">
        <f t="shared" si="0"/>
        <v/>
      </c>
    </row>
    <row r="10" spans="1:19" ht="25.5" x14ac:dyDescent="0.2">
      <c r="A10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ESP09-030/Etude faisabilité hydraulique sur collecteur/Ville de Figeac/HYDRO/SBT</v>
      </c>
      <c r="B10" s="44" t="str">
        <f>[1]Espalion!$A14</f>
        <v>ESP09-030</v>
      </c>
      <c r="C10" s="45" t="str">
        <f>VLOOKUP(B10,[1]Espalion!$A$5:$Q$216,7,FALSE)</f>
        <v>Etude faisabilité hydraulique sur collecteur</v>
      </c>
      <c r="D10" s="45" t="str">
        <f>VLOOKUP(B10,[1]Espalion!$A$5:$Q$216,5,FALSE)</f>
        <v>Ville de Figeac</v>
      </c>
      <c r="E10" s="43">
        <f>VLOOKUP(B10,[1]Espalion!$A$5:$Q$216,4,FALSE)</f>
        <v>2009</v>
      </c>
      <c r="F10" s="43" t="str">
        <f>VLOOKUP(B10,[1]Espalion!$A$5:$Q$216,9,FALSE)</f>
        <v>HYDRO</v>
      </c>
      <c r="G10" s="43" t="str">
        <f>VLOOKUP(B10,[1]Espalion!$A$5:$Q$216,11,FALSE)</f>
        <v>SBT</v>
      </c>
      <c r="H10" s="43">
        <f>VLOOKUP(B10,[1]Espalion!$A$5:$Q$216,6,FALSE)</f>
        <v>46</v>
      </c>
      <c r="J10" s="64">
        <f>IFERROR(SEARCH(SBT!$C$1,'Base commande'!A10),0)</f>
        <v>0</v>
      </c>
      <c r="K10" s="61" t="str">
        <f>IF(J10=0,"",COUNTIF($J$2:J10,"&gt;=1"))</f>
        <v/>
      </c>
      <c r="L10" s="65" t="str">
        <f t="shared" si="0"/>
        <v/>
      </c>
    </row>
    <row r="11" spans="1:19" ht="25.5" x14ac:dyDescent="0.2">
      <c r="A11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ESP09-37/travaux d'assainissement dans le bourg d'Estaing/mairie Estaing/ASS/SBT</v>
      </c>
      <c r="B11" s="44" t="str">
        <f>[1]Espalion!$A15</f>
        <v>ESP09-37</v>
      </c>
      <c r="C11" s="45" t="str">
        <f>VLOOKUP(B11,[1]Espalion!$A$5:$Q$216,7,FALSE)</f>
        <v>travaux d'assainissement dans le bourg d'Estaing</v>
      </c>
      <c r="D11" s="45" t="str">
        <f>VLOOKUP(B11,[1]Espalion!$A$5:$Q$216,5,FALSE)</f>
        <v>mairie Estaing</v>
      </c>
      <c r="E11" s="43">
        <f>VLOOKUP(B11,[1]Espalion!$A$5:$Q$216,4,FALSE)</f>
        <v>2009</v>
      </c>
      <c r="F11" s="43" t="str">
        <f>VLOOKUP(B11,[1]Espalion!$A$5:$Q$216,9,FALSE)</f>
        <v>ASS</v>
      </c>
      <c r="G11" s="43" t="str">
        <f>VLOOKUP(B11,[1]Espalion!$A$5:$Q$216,11,FALSE)</f>
        <v>SBT</v>
      </c>
      <c r="H11" s="43">
        <f>VLOOKUP(B11,[1]Espalion!$A$5:$Q$216,6,FALSE)</f>
        <v>12</v>
      </c>
      <c r="J11" s="64">
        <f>IFERROR(SEARCH(SBT!$C$1,'Base commande'!A11),0)</f>
        <v>0</v>
      </c>
      <c r="K11" s="61" t="str">
        <f>IF(J11=0,"",COUNTIF($J$2:J11,"&gt;=1"))</f>
        <v/>
      </c>
      <c r="L11" s="65" t="str">
        <f t="shared" si="0"/>
        <v/>
      </c>
    </row>
    <row r="12" spans="1:19" x14ac:dyDescent="0.2">
      <c r="A12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ESP10-014/Révision zonage d'assainissement/Commune de Meyrueis/ASS/ALA</v>
      </c>
      <c r="B12" s="44" t="str">
        <f>[1]Espalion!$A16</f>
        <v>ESP10-014</v>
      </c>
      <c r="C12" s="45" t="str">
        <f>VLOOKUP(B12,[1]Espalion!$A$5:$Q$216,7,FALSE)</f>
        <v>Révision zonage d'assainissement</v>
      </c>
      <c r="D12" s="45" t="str">
        <f>VLOOKUP(B12,[1]Espalion!$A$5:$Q$216,5,FALSE)</f>
        <v>Commune de Meyrueis</v>
      </c>
      <c r="E12" s="43">
        <f>VLOOKUP(B12,[1]Espalion!$A$5:$Q$216,4,FALSE)</f>
        <v>2010</v>
      </c>
      <c r="F12" s="43" t="str">
        <f>VLOOKUP(B12,[1]Espalion!$A$5:$Q$216,9,FALSE)</f>
        <v>ASS</v>
      </c>
      <c r="G12" s="43" t="str">
        <f>VLOOKUP(B12,[1]Espalion!$A$5:$Q$216,11,FALSE)</f>
        <v>ALA</v>
      </c>
      <c r="H12" s="43">
        <f>VLOOKUP(B12,[1]Espalion!$A$5:$Q$216,6,FALSE)</f>
        <v>48</v>
      </c>
      <c r="J12" s="64">
        <f>IFERROR(SEARCH(SBT!$C$1,'Base commande'!A12),0)</f>
        <v>0</v>
      </c>
      <c r="K12" s="61" t="str">
        <f>IF(J12=0,"",COUNTIF($J$2:J12,"&gt;=1"))</f>
        <v/>
      </c>
      <c r="L12" s="65" t="str">
        <f t="shared" si="0"/>
        <v/>
      </c>
    </row>
    <row r="13" spans="1:19" ht="38.25" x14ac:dyDescent="0.2">
      <c r="A13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ESP10-026/trav ASS des communes du GR
 Lot n°4 : Autosurveillance Amélioration des ouvrages d'ASS /GRAND RODEZ/VRD/GMA</v>
      </c>
      <c r="B13" s="44" t="str">
        <f>[1]Espalion!$A17</f>
        <v>ESP10-026</v>
      </c>
      <c r="C13" s="45" t="str">
        <f>VLOOKUP(B13,[1]Espalion!$A$5:$Q$216,7,FALSE)</f>
        <v xml:space="preserve">trav ASS des communes du GR
 Lot n°4 : Autosurveillance Amélioration des ouvrages d'ASS </v>
      </c>
      <c r="D13" s="45" t="str">
        <f>VLOOKUP(B13,[1]Espalion!$A$5:$Q$216,5,FALSE)</f>
        <v>GRAND RODEZ</v>
      </c>
      <c r="E13" s="43">
        <f>VLOOKUP(B13,[1]Espalion!$A$5:$Q$216,4,FALSE)</f>
        <v>2010</v>
      </c>
      <c r="F13" s="43" t="str">
        <f>VLOOKUP(B13,[1]Espalion!$A$5:$Q$216,9,FALSE)</f>
        <v>VRD</v>
      </c>
      <c r="G13" s="43" t="str">
        <f>VLOOKUP(B13,[1]Espalion!$A$5:$Q$216,11,FALSE)</f>
        <v>GMA</v>
      </c>
      <c r="H13" s="43">
        <f>VLOOKUP(B13,[1]Espalion!$A$5:$Q$216,6,FALSE)</f>
        <v>12</v>
      </c>
      <c r="J13" s="64">
        <f>IFERROR(SEARCH(SBT!$C$1,'Base commande'!A13),0)</f>
        <v>0</v>
      </c>
      <c r="K13" s="61" t="str">
        <f>IF(J13=0,"",COUNTIF($J$2:J13,"&gt;=1"))</f>
        <v/>
      </c>
      <c r="L13" s="65" t="str">
        <f t="shared" si="0"/>
        <v/>
      </c>
    </row>
    <row r="14" spans="1:19" x14ac:dyDescent="0.2">
      <c r="A14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ESP10-42/STEP /MONTS-VERTS/ASS/ALA</v>
      </c>
      <c r="B14" s="44" t="str">
        <f>[1]Espalion!$A18</f>
        <v>ESP10-42</v>
      </c>
      <c r="C14" s="45" t="str">
        <f>VLOOKUP(B14,[1]Espalion!$A$5:$Q$216,7,FALSE)</f>
        <v xml:space="preserve">STEP </v>
      </c>
      <c r="D14" s="45" t="str">
        <f>VLOOKUP(B14,[1]Espalion!$A$5:$Q$216,5,FALSE)</f>
        <v>MONTS-VERTS</v>
      </c>
      <c r="E14" s="43">
        <f>VLOOKUP(B14,[1]Espalion!$A$5:$Q$216,4,FALSE)</f>
        <v>2010</v>
      </c>
      <c r="F14" s="43" t="str">
        <f>VLOOKUP(B14,[1]Espalion!$A$5:$Q$216,9,FALSE)</f>
        <v>ASS</v>
      </c>
      <c r="G14" s="43" t="str">
        <f>VLOOKUP(B14,[1]Espalion!$A$5:$Q$216,11,FALSE)</f>
        <v>ALA</v>
      </c>
      <c r="H14" s="43">
        <f>VLOOKUP(B14,[1]Espalion!$A$5:$Q$216,6,FALSE)</f>
        <v>48</v>
      </c>
      <c r="J14" s="64">
        <f>IFERROR(SEARCH(SBT!$C$1,'Base commande'!A14),0)</f>
        <v>0</v>
      </c>
      <c r="K14" s="61" t="str">
        <f>IF(J14=0,"",COUNTIF($J$2:J14,"&gt;=1"))</f>
        <v/>
      </c>
      <c r="L14" s="65" t="str">
        <f t="shared" si="0"/>
        <v/>
      </c>
    </row>
    <row r="15" spans="1:19" ht="25.5" x14ac:dyDescent="0.2">
      <c r="A15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ESP10-44/AMENAGEMENT BOURG DE ST MARY LE PLAIN / ESPEZOLLES/ST MARY LE PLAIN/VRD/GMA</v>
      </c>
      <c r="B15" s="44" t="str">
        <f>[1]Espalion!$A19</f>
        <v>ESP10-44</v>
      </c>
      <c r="C15" s="45" t="str">
        <f>VLOOKUP(B15,[1]Espalion!$A$5:$Q$216,7,FALSE)</f>
        <v>AMENAGEMENT BOURG DE ST MARY LE PLAIN / ESPEZOLLES</v>
      </c>
      <c r="D15" s="45" t="str">
        <f>VLOOKUP(B15,[1]Espalion!$A$5:$Q$216,5,FALSE)</f>
        <v>ST MARY LE PLAIN</v>
      </c>
      <c r="E15" s="43">
        <f>VLOOKUP(B15,[1]Espalion!$A$5:$Q$216,4,FALSE)</f>
        <v>2010</v>
      </c>
      <c r="F15" s="43" t="str">
        <f>VLOOKUP(B15,[1]Espalion!$A$5:$Q$216,9,FALSE)</f>
        <v>VRD</v>
      </c>
      <c r="G15" s="43" t="str">
        <f>VLOOKUP(B15,[1]Espalion!$A$5:$Q$216,11,FALSE)</f>
        <v>GMA</v>
      </c>
      <c r="H15" s="43">
        <f>VLOOKUP(B15,[1]Espalion!$A$5:$Q$216,6,FALSE)</f>
        <v>15</v>
      </c>
      <c r="J15" s="64">
        <f>IFERROR(SEARCH(SBT!$C$1,'Base commande'!A15),0)</f>
        <v>0</v>
      </c>
      <c r="K15" s="61" t="str">
        <f>IF(J15=0,"",COUNTIF($J$2:J15,"&gt;=1"))</f>
        <v/>
      </c>
      <c r="L15" s="65" t="str">
        <f t="shared" si="0"/>
        <v/>
      </c>
    </row>
    <row r="16" spans="1:19" x14ac:dyDescent="0.2">
      <c r="A16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ESP11-050/Mise à jour SDA/ENTRAYGUES/ASS/ALA</v>
      </c>
      <c r="B16" s="44" t="str">
        <f>[1]Espalion!$A20</f>
        <v>ESP11-050</v>
      </c>
      <c r="C16" s="45" t="str">
        <f>VLOOKUP(B16,[1]Espalion!$A$5:$Q$216,7,FALSE)</f>
        <v>Mise à jour SDA</v>
      </c>
      <c r="D16" s="45" t="str">
        <f>VLOOKUP(B16,[1]Espalion!$A$5:$Q$216,5,FALSE)</f>
        <v>ENTRAYGUES</v>
      </c>
      <c r="E16" s="43">
        <f>VLOOKUP(B16,[1]Espalion!$A$5:$Q$216,4,FALSE)</f>
        <v>2011</v>
      </c>
      <c r="F16" s="43" t="str">
        <f>VLOOKUP(B16,[1]Espalion!$A$5:$Q$216,9,FALSE)</f>
        <v>ASS</v>
      </c>
      <c r="G16" s="43" t="str">
        <f>VLOOKUP(B16,[1]Espalion!$A$5:$Q$216,11,FALSE)</f>
        <v>ALA</v>
      </c>
      <c r="H16" s="43">
        <f>VLOOKUP(B16,[1]Espalion!$A$5:$Q$216,6,FALSE)</f>
        <v>12</v>
      </c>
      <c r="J16" s="64">
        <f>IFERROR(SEARCH(SBT!$C$1,'Base commande'!A16),0)</f>
        <v>0</v>
      </c>
      <c r="K16" s="61" t="str">
        <f>IF(J16=0,"",COUNTIF($J$2:J16,"&gt;=1"))</f>
        <v/>
      </c>
      <c r="L16" s="65" t="str">
        <f t="shared" si="0"/>
        <v/>
      </c>
    </row>
    <row r="17" spans="1:12" ht="38.25" x14ac:dyDescent="0.2">
      <c r="A17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ESP11-089/ABRIS A SEL CENTRES D'EXPLOITATION ROUTIERS DU DEPARTEMENT/CG 12/Divers/GMA</v>
      </c>
      <c r="B17" s="44" t="str">
        <f>[1]Espalion!$A21</f>
        <v>ESP11-089</v>
      </c>
      <c r="C17" s="45" t="str">
        <f>VLOOKUP(B17,[1]Espalion!$A$5:$Q$216,7,FALSE)</f>
        <v>ABRIS A SEL CENTRES D'EXPLOITATION ROUTIERS DU DEPARTEMENT</v>
      </c>
      <c r="D17" s="45" t="str">
        <f>VLOOKUP(B17,[1]Espalion!$A$5:$Q$216,5,FALSE)</f>
        <v>CG 12</v>
      </c>
      <c r="E17" s="43">
        <f>VLOOKUP(B17,[1]Espalion!$A$5:$Q$216,4,FALSE)</f>
        <v>2011</v>
      </c>
      <c r="F17" s="43" t="str">
        <f>VLOOKUP(B17,[1]Espalion!$A$5:$Q$216,9,FALSE)</f>
        <v>Divers</v>
      </c>
      <c r="G17" s="43" t="str">
        <f>VLOOKUP(B17,[1]Espalion!$A$5:$Q$216,11,FALSE)</f>
        <v>GMA</v>
      </c>
      <c r="H17" s="43">
        <f>VLOOKUP(B17,[1]Espalion!$A$5:$Q$216,6,FALSE)</f>
        <v>12</v>
      </c>
      <c r="J17" s="64">
        <f>IFERROR(SEARCH(SBT!$C$1,'Base commande'!A17),0)</f>
        <v>0</v>
      </c>
      <c r="K17" s="61" t="str">
        <f>IF(J17=0,"",COUNTIF($J$2:J17,"&gt;=1"))</f>
        <v/>
      </c>
      <c r="L17" s="65" t="str">
        <f t="shared" si="0"/>
        <v/>
      </c>
    </row>
    <row r="18" spans="1:12" ht="25.5" x14ac:dyDescent="0.2">
      <c r="A18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ESP11-094/SURVEILLANCE DES SYSTEMES D'ASSAINISSEMENT/VILLEFRANCHE DE ROUERGUE/ASS/ALA</v>
      </c>
      <c r="B18" s="44" t="str">
        <f>[1]Espalion!$A22</f>
        <v>ESP11-094</v>
      </c>
      <c r="C18" s="45" t="str">
        <f>VLOOKUP(B18,[1]Espalion!$A$5:$Q$216,7,FALSE)</f>
        <v>SURVEILLANCE DES SYSTEMES D'ASSAINISSEMENT</v>
      </c>
      <c r="D18" s="45" t="str">
        <f>VLOOKUP(B18,[1]Espalion!$A$5:$Q$216,5,FALSE)</f>
        <v>VILLEFRANCHE DE ROUERGUE</v>
      </c>
      <c r="E18" s="43">
        <f>VLOOKUP(B18,[1]Espalion!$A$5:$Q$216,4,FALSE)</f>
        <v>2011</v>
      </c>
      <c r="F18" s="43" t="str">
        <f>VLOOKUP(B18,[1]Espalion!$A$5:$Q$216,9,FALSE)</f>
        <v>ASS</v>
      </c>
      <c r="G18" s="43" t="str">
        <f>VLOOKUP(B18,[1]Espalion!$A$5:$Q$216,11,FALSE)</f>
        <v>ALA</v>
      </c>
      <c r="H18" s="43">
        <f>VLOOKUP(B18,[1]Espalion!$A$5:$Q$216,6,FALSE)</f>
        <v>12</v>
      </c>
      <c r="J18" s="64">
        <f>IFERROR(SEARCH(SBT!$C$1,'Base commande'!A18),0)</f>
        <v>0</v>
      </c>
      <c r="K18" s="61" t="str">
        <f>IF(J18=0,"",COUNTIF($J$2:J18,"&gt;=1"))</f>
        <v/>
      </c>
      <c r="L18" s="65" t="str">
        <f t="shared" si="0"/>
        <v/>
      </c>
    </row>
    <row r="19" spans="1:12" ht="25.5" x14ac:dyDescent="0.2">
      <c r="A19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ESP11-098/MOE  MODIF RESEAU AEP + DESSERTE VILLAGE GRAMONT/LEUCAMP/AEP/ALA</v>
      </c>
      <c r="B19" s="44" t="str">
        <f>[1]Espalion!$A23</f>
        <v>ESP11-098</v>
      </c>
      <c r="C19" s="45" t="str">
        <f>VLOOKUP(B19,[1]Espalion!$A$5:$Q$216,7,FALSE)</f>
        <v>MOE  MODIF RESEAU AEP + DESSERTE VILLAGE GRAMONT</v>
      </c>
      <c r="D19" s="45" t="str">
        <f>VLOOKUP(B19,[1]Espalion!$A$5:$Q$216,5,FALSE)</f>
        <v>LEUCAMP</v>
      </c>
      <c r="E19" s="43">
        <f>VLOOKUP(B19,[1]Espalion!$A$5:$Q$216,4,FALSE)</f>
        <v>2011</v>
      </c>
      <c r="F19" s="43" t="str">
        <f>VLOOKUP(B19,[1]Espalion!$A$5:$Q$216,9,FALSE)</f>
        <v>AEP</v>
      </c>
      <c r="G19" s="43" t="str">
        <f>VLOOKUP(B19,[1]Espalion!$A$5:$Q$216,11,FALSE)</f>
        <v>ALA</v>
      </c>
      <c r="H19" s="43">
        <f>VLOOKUP(B19,[1]Espalion!$A$5:$Q$216,6,FALSE)</f>
        <v>15</v>
      </c>
      <c r="J19" s="64">
        <f>IFERROR(SEARCH(SBT!$C$1,'Base commande'!A19),0)</f>
        <v>0</v>
      </c>
      <c r="K19" s="61" t="str">
        <f>IF(J19=0,"",COUNTIF($J$2:J19,"&gt;=1"))</f>
        <v/>
      </c>
      <c r="L19" s="65" t="str">
        <f t="shared" si="0"/>
        <v/>
      </c>
    </row>
    <row r="20" spans="1:12" x14ac:dyDescent="0.2">
      <c r="A20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ESP12-005/LOTISSEMENT COMMUNAL/MIRANDOL BOURGNOUNAC/VRD/GMA</v>
      </c>
      <c r="B20" s="44" t="str">
        <f>[1]Espalion!$A24</f>
        <v>ESP12-005</v>
      </c>
      <c r="C20" s="45" t="str">
        <f>VLOOKUP(B20,[1]Espalion!$A$5:$Q$216,7,FALSE)</f>
        <v>LOTISSEMENT COMMUNAL</v>
      </c>
      <c r="D20" s="45" t="str">
        <f>VLOOKUP(B20,[1]Espalion!$A$5:$Q$216,5,FALSE)</f>
        <v>MIRANDOL BOURGNOUNAC</v>
      </c>
      <c r="E20" s="43">
        <f>VLOOKUP(B20,[1]Espalion!$A$5:$Q$216,4,FALSE)</f>
        <v>2012</v>
      </c>
      <c r="F20" s="43" t="str">
        <f>VLOOKUP(B20,[1]Espalion!$A$5:$Q$216,9,FALSE)</f>
        <v>VRD</v>
      </c>
      <c r="G20" s="43" t="str">
        <f>VLOOKUP(B20,[1]Espalion!$A$5:$Q$216,11,FALSE)</f>
        <v>GMA</v>
      </c>
      <c r="H20" s="43">
        <f>VLOOKUP(B20,[1]Espalion!$A$5:$Q$216,6,FALSE)</f>
        <v>81</v>
      </c>
      <c r="J20" s="64">
        <f>IFERROR(SEARCH(SBT!$C$1,'Base commande'!A20),0)</f>
        <v>0</v>
      </c>
      <c r="K20" s="61" t="str">
        <f>IF(J20=0,"",COUNTIF($J$2:J20,"&gt;=1"))</f>
        <v/>
      </c>
      <c r="L20" s="65" t="str">
        <f t="shared" si="0"/>
        <v/>
      </c>
    </row>
    <row r="21" spans="1:12" x14ac:dyDescent="0.2">
      <c r="A21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ESP12-008/ASSAINISSEMENT DU BOURG/ST CHELY D'AUBRAC/ASS/SBT</v>
      </c>
      <c r="B21" s="44" t="str">
        <f>[1]Espalion!$A25</f>
        <v>ESP12-008</v>
      </c>
      <c r="C21" s="45" t="str">
        <f>VLOOKUP(B21,[1]Espalion!$A$5:$Q$216,7,FALSE)</f>
        <v>ASSAINISSEMENT DU BOURG</v>
      </c>
      <c r="D21" s="45" t="str">
        <f>VLOOKUP(B21,[1]Espalion!$A$5:$Q$216,5,FALSE)</f>
        <v>ST CHELY D'AUBRAC</v>
      </c>
      <c r="E21" s="43">
        <f>VLOOKUP(B21,[1]Espalion!$A$5:$Q$216,4,FALSE)</f>
        <v>2012</v>
      </c>
      <c r="F21" s="43" t="str">
        <f>VLOOKUP(B21,[1]Espalion!$A$5:$Q$216,9,FALSE)</f>
        <v>ASS</v>
      </c>
      <c r="G21" s="43" t="str">
        <f>VLOOKUP(B21,[1]Espalion!$A$5:$Q$216,11,FALSE)</f>
        <v>SBT</v>
      </c>
      <c r="H21" s="43">
        <f>VLOOKUP(B21,[1]Espalion!$A$5:$Q$216,6,FALSE)</f>
        <v>12</v>
      </c>
      <c r="J21" s="64">
        <f>IFERROR(SEARCH(SBT!$C$1,'Base commande'!A21),0)</f>
        <v>0</v>
      </c>
      <c r="K21" s="61" t="str">
        <f>IF(J21=0,"",COUNTIF($J$2:J21,"&gt;=1"))</f>
        <v/>
      </c>
      <c r="L21" s="65" t="str">
        <f t="shared" si="0"/>
        <v/>
      </c>
    </row>
    <row r="22" spans="1:12" ht="25.5" x14ac:dyDescent="0.2">
      <c r="A22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ESP12-013/ASSAINISSEMENT BEZONNES - ST JULIEN DE RODELLE ET RODELLE/RODELLE/ASS/ALA</v>
      </c>
      <c r="B22" s="44" t="str">
        <f>[1]Espalion!$A26</f>
        <v>ESP12-013</v>
      </c>
      <c r="C22" s="45" t="str">
        <f>VLOOKUP(B22,[1]Espalion!$A$5:$Q$216,7,FALSE)</f>
        <v>ASSAINISSEMENT BEZONNES - ST JULIEN DE RODELLE ET RODELLE</v>
      </c>
      <c r="D22" s="45" t="str">
        <f>VLOOKUP(B22,[1]Espalion!$A$5:$Q$216,5,FALSE)</f>
        <v>RODELLE</v>
      </c>
      <c r="E22" s="43">
        <f>VLOOKUP(B22,[1]Espalion!$A$5:$Q$216,4,FALSE)</f>
        <v>2012</v>
      </c>
      <c r="F22" s="43" t="str">
        <f>VLOOKUP(B22,[1]Espalion!$A$5:$Q$216,9,FALSE)</f>
        <v>ASS</v>
      </c>
      <c r="G22" s="43" t="str">
        <f>VLOOKUP(B22,[1]Espalion!$A$5:$Q$216,11,FALSE)</f>
        <v>ALA</v>
      </c>
      <c r="H22" s="43">
        <f>VLOOKUP(B22,[1]Espalion!$A$5:$Q$216,6,FALSE)</f>
        <v>12</v>
      </c>
      <c r="J22" s="64">
        <f>IFERROR(SEARCH(SBT!$C$1,'Base commande'!A22),0)</f>
        <v>0</v>
      </c>
      <c r="K22" s="61" t="str">
        <f>IF(J22=0,"",COUNTIF($J$2:J22,"&gt;=1"))</f>
        <v/>
      </c>
      <c r="L22" s="65" t="str">
        <f t="shared" si="0"/>
        <v/>
      </c>
    </row>
    <row r="23" spans="1:12" x14ac:dyDescent="0.2">
      <c r="A23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ESP12-015/ASSAINISSEMENT ROUVEYRET/BLAVIGNAC/ASS/SBT</v>
      </c>
      <c r="B23" s="44" t="str">
        <f>[1]Espalion!$A27</f>
        <v>ESP12-015</v>
      </c>
      <c r="C23" s="45" t="str">
        <f>VLOOKUP(B23,[1]Espalion!$A$5:$Q$216,7,FALSE)</f>
        <v>ASSAINISSEMENT ROUVEYRET</v>
      </c>
      <c r="D23" s="45" t="str">
        <f>VLOOKUP(B23,[1]Espalion!$A$5:$Q$216,5,FALSE)</f>
        <v>BLAVIGNAC</v>
      </c>
      <c r="E23" s="43">
        <f>VLOOKUP(B23,[1]Espalion!$A$5:$Q$216,4,FALSE)</f>
        <v>2012</v>
      </c>
      <c r="F23" s="43" t="str">
        <f>VLOOKUP(B23,[1]Espalion!$A$5:$Q$216,9,FALSE)</f>
        <v>ASS</v>
      </c>
      <c r="G23" s="43" t="str">
        <f>VLOOKUP(B23,[1]Espalion!$A$5:$Q$216,11,FALSE)</f>
        <v>SBT</v>
      </c>
      <c r="H23" s="43">
        <f>VLOOKUP(B23,[1]Espalion!$A$5:$Q$216,6,FALSE)</f>
        <v>48</v>
      </c>
      <c r="J23" s="64">
        <f>IFERROR(SEARCH(SBT!$C$1,'Base commande'!A23),0)</f>
        <v>0</v>
      </c>
      <c r="K23" s="61" t="str">
        <f>IF(J23=0,"",COUNTIF($J$2:J23,"&gt;=1"))</f>
        <v/>
      </c>
      <c r="L23" s="65" t="str">
        <f t="shared" si="0"/>
        <v/>
      </c>
    </row>
    <row r="24" spans="1:12" x14ac:dyDescent="0.2">
      <c r="A24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ESP12-023/MISE A JOUR SDA/HUPARLAC/ASS/ALA</v>
      </c>
      <c r="B24" s="44" t="str">
        <f>[1]Espalion!$A28</f>
        <v>ESP12-023</v>
      </c>
      <c r="C24" s="45" t="str">
        <f>VLOOKUP(B24,[1]Espalion!$A$5:$Q$216,7,FALSE)</f>
        <v>MISE A JOUR SDA</v>
      </c>
      <c r="D24" s="45" t="str">
        <f>VLOOKUP(B24,[1]Espalion!$A$5:$Q$216,5,FALSE)</f>
        <v>HUPARLAC</v>
      </c>
      <c r="E24" s="43">
        <f>VLOOKUP(B24,[1]Espalion!$A$5:$Q$216,4,FALSE)</f>
        <v>2012</v>
      </c>
      <c r="F24" s="43" t="str">
        <f>VLOOKUP(B24,[1]Espalion!$A$5:$Q$216,9,FALSE)</f>
        <v>ASS</v>
      </c>
      <c r="G24" s="43" t="str">
        <f>VLOOKUP(B24,[1]Espalion!$A$5:$Q$216,11,FALSE)</f>
        <v>ALA</v>
      </c>
      <c r="H24" s="43">
        <f>VLOOKUP(B24,[1]Espalion!$A$5:$Q$216,6,FALSE)</f>
        <v>12</v>
      </c>
      <c r="J24" s="64">
        <f>IFERROR(SEARCH(SBT!$C$1,'Base commande'!A24),0)</f>
        <v>0</v>
      </c>
      <c r="K24" s="61" t="str">
        <f>IF(J24=0,"",COUNTIF($J$2:J24,"&gt;=1"))</f>
        <v/>
      </c>
      <c r="L24" s="65" t="str">
        <f t="shared" si="0"/>
        <v/>
      </c>
    </row>
    <row r="25" spans="1:12" x14ac:dyDescent="0.2">
      <c r="A25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ESP13-005/MISE A JOUR SDA/BERTHOLENE/ASS/ALA</v>
      </c>
      <c r="B25" s="44" t="str">
        <f>[1]Espalion!$A29</f>
        <v>ESP13-005</v>
      </c>
      <c r="C25" s="45" t="str">
        <f>VLOOKUP(B25,[1]Espalion!$A$5:$Q$216,7,FALSE)</f>
        <v>MISE A JOUR SDA</v>
      </c>
      <c r="D25" s="45" t="str">
        <f>VLOOKUP(B25,[1]Espalion!$A$5:$Q$216,5,FALSE)</f>
        <v>BERTHOLENE</v>
      </c>
      <c r="E25" s="43">
        <f>VLOOKUP(B25,[1]Espalion!$A$5:$Q$216,4,FALSE)</f>
        <v>2013</v>
      </c>
      <c r="F25" s="43" t="str">
        <f>VLOOKUP(B25,[1]Espalion!$A$5:$Q$216,9,FALSE)</f>
        <v>ASS</v>
      </c>
      <c r="G25" s="43" t="str">
        <f>VLOOKUP(B25,[1]Espalion!$A$5:$Q$216,11,FALSE)</f>
        <v>ALA</v>
      </c>
      <c r="H25" s="43">
        <f>VLOOKUP(B25,[1]Espalion!$A$5:$Q$216,6,FALSE)</f>
        <v>12</v>
      </c>
      <c r="J25" s="64">
        <f>IFERROR(SEARCH(SBT!$C$1,'Base commande'!A25),0)</f>
        <v>0</v>
      </c>
      <c r="K25" s="61" t="str">
        <f>IF(J25=0,"",COUNTIF($J$2:J25,"&gt;=1"))</f>
        <v/>
      </c>
      <c r="L25" s="65" t="str">
        <f t="shared" si="0"/>
        <v/>
      </c>
    </row>
    <row r="26" spans="1:12" ht="25.5" x14ac:dyDescent="0.2">
      <c r="A26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ESP13-012/MOE et AMO nouvelle STATION D'EPURATION/Ville de ST FLOUR/ASS/HPN</v>
      </c>
      <c r="B26" s="44" t="str">
        <f>[1]Espalion!$A30</f>
        <v>ESP13-012</v>
      </c>
      <c r="C26" s="45" t="str">
        <f>VLOOKUP(B26,[1]Espalion!$A$5:$Q$216,7,FALSE)</f>
        <v>MOE et AMO nouvelle STATION D'EPURATION</v>
      </c>
      <c r="D26" s="45" t="str">
        <f>VLOOKUP(B26,[1]Espalion!$A$5:$Q$216,5,FALSE)</f>
        <v>Ville de ST FLOUR</v>
      </c>
      <c r="E26" s="43">
        <f>VLOOKUP(B26,[1]Espalion!$A$5:$Q$216,4,FALSE)</f>
        <v>2013</v>
      </c>
      <c r="F26" s="43" t="str">
        <f>VLOOKUP(B26,[1]Espalion!$A$5:$Q$216,9,FALSE)</f>
        <v>ASS</v>
      </c>
      <c r="G26" s="43" t="str">
        <f>VLOOKUP(B26,[1]Espalion!$A$5:$Q$216,11,FALSE)</f>
        <v>HPN</v>
      </c>
      <c r="H26" s="43">
        <f>VLOOKUP(B26,[1]Espalion!$A$5:$Q$216,6,FALSE)</f>
        <v>15</v>
      </c>
      <c r="J26" s="64">
        <f>IFERROR(SEARCH(SBT!$C$1,'Base commande'!A26),0)</f>
        <v>0</v>
      </c>
      <c r="K26" s="61" t="str">
        <f>IF(J26=0,"",COUNTIF($J$2:J26,"&gt;=1"))</f>
        <v/>
      </c>
      <c r="L26" s="65" t="str">
        <f t="shared" si="0"/>
        <v/>
      </c>
    </row>
    <row r="27" spans="1:12" ht="25.5" x14ac:dyDescent="0.2">
      <c r="A27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ESP13-013/LOT1 RACCORDEMENT LA PRIMAUBE SECTEUR MOUSSENS/GRAND RODEZ/ASS/GMA</v>
      </c>
      <c r="B27" s="44" t="str">
        <f>[1]Espalion!$A31</f>
        <v>ESP13-013</v>
      </c>
      <c r="C27" s="45" t="str">
        <f>VLOOKUP(B27,[1]Espalion!$A$5:$Q$216,7,FALSE)</f>
        <v>LOT1 RACCORDEMENT LA PRIMAUBE SECTEUR MOUSSENS</v>
      </c>
      <c r="D27" s="45" t="str">
        <f>VLOOKUP(B27,[1]Espalion!$A$5:$Q$216,5,FALSE)</f>
        <v>GRAND RODEZ</v>
      </c>
      <c r="E27" s="43">
        <f>VLOOKUP(B27,[1]Espalion!$A$5:$Q$216,4,FALSE)</f>
        <v>2013</v>
      </c>
      <c r="F27" s="43" t="str">
        <f>VLOOKUP(B27,[1]Espalion!$A$5:$Q$216,9,FALSE)</f>
        <v>ASS</v>
      </c>
      <c r="G27" s="43" t="str">
        <f>VLOOKUP(B27,[1]Espalion!$A$5:$Q$216,11,FALSE)</f>
        <v>GMA</v>
      </c>
      <c r="H27" s="43">
        <f>VLOOKUP(B27,[1]Espalion!$A$5:$Q$216,6,FALSE)</f>
        <v>12</v>
      </c>
      <c r="J27" s="64">
        <f>IFERROR(SEARCH(SBT!$C$1,'Base commande'!A27),0)</f>
        <v>0</v>
      </c>
      <c r="K27" s="61" t="str">
        <f>IF(J27=0,"",COUNTIF($J$2:J27,"&gt;=1"))</f>
        <v/>
      </c>
      <c r="L27" s="65" t="str">
        <f t="shared" si="0"/>
        <v/>
      </c>
    </row>
    <row r="28" spans="1:12" x14ac:dyDescent="0.2">
      <c r="A28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ESP13-026/REHABILITATION STEP/PIERREFORT/ASS/ALA</v>
      </c>
      <c r="B28" s="44" t="str">
        <f>[1]Espalion!$A32</f>
        <v>ESP13-026</v>
      </c>
      <c r="C28" s="45" t="str">
        <f>VLOOKUP(B28,[1]Espalion!$A$5:$Q$216,7,FALSE)</f>
        <v>REHABILITATION STEP</v>
      </c>
      <c r="D28" s="45" t="str">
        <f>VLOOKUP(B28,[1]Espalion!$A$5:$Q$216,5,FALSE)</f>
        <v>PIERREFORT</v>
      </c>
      <c r="E28" s="43">
        <f>VLOOKUP(B28,[1]Espalion!$A$5:$Q$216,4,FALSE)</f>
        <v>2013</v>
      </c>
      <c r="F28" s="43" t="str">
        <f>VLOOKUP(B28,[1]Espalion!$A$5:$Q$216,9,FALSE)</f>
        <v>ASS</v>
      </c>
      <c r="G28" s="43" t="str">
        <f>VLOOKUP(B28,[1]Espalion!$A$5:$Q$216,11,FALSE)</f>
        <v>ALA</v>
      </c>
      <c r="H28" s="43">
        <f>VLOOKUP(B28,[1]Espalion!$A$5:$Q$216,6,FALSE)</f>
        <v>15</v>
      </c>
      <c r="J28" s="64">
        <f>IFERROR(SEARCH(SBT!$C$1,'Base commande'!A28),0)</f>
        <v>0</v>
      </c>
      <c r="K28" s="61" t="str">
        <f>IF(J28=0,"",COUNTIF($J$2:J28,"&gt;=1"))</f>
        <v/>
      </c>
      <c r="L28" s="65" t="str">
        <f t="shared" si="0"/>
        <v/>
      </c>
    </row>
    <row r="29" spans="1:12" x14ac:dyDescent="0.2">
      <c r="A29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ESP13-037/EXTENSION ZONE DE LIOUJAS/COM COM BOZOULS/VRD/GMA</v>
      </c>
      <c r="B29" s="44" t="str">
        <f>[1]Espalion!$A33</f>
        <v>ESP13-037</v>
      </c>
      <c r="C29" s="45" t="str">
        <f>VLOOKUP(B29,[1]Espalion!$A$5:$Q$216,7,FALSE)</f>
        <v>EXTENSION ZONE DE LIOUJAS</v>
      </c>
      <c r="D29" s="45" t="str">
        <f>VLOOKUP(B29,[1]Espalion!$A$5:$Q$216,5,FALSE)</f>
        <v>COM COM BOZOULS</v>
      </c>
      <c r="E29" s="43">
        <f>VLOOKUP(B29,[1]Espalion!$A$5:$Q$216,4,FALSE)</f>
        <v>2013</v>
      </c>
      <c r="F29" s="43" t="str">
        <f>VLOOKUP(B29,[1]Espalion!$A$5:$Q$216,9,FALSE)</f>
        <v>VRD</v>
      </c>
      <c r="G29" s="43" t="str">
        <f>VLOOKUP(B29,[1]Espalion!$A$5:$Q$216,11,FALSE)</f>
        <v>GMA</v>
      </c>
      <c r="H29" s="43">
        <f>VLOOKUP(B29,[1]Espalion!$A$5:$Q$216,6,FALSE)</f>
        <v>12</v>
      </c>
      <c r="J29" s="64">
        <f>IFERROR(SEARCH(SBT!$C$1,'Base commande'!A29),0)</f>
        <v>0</v>
      </c>
      <c r="K29" s="61" t="str">
        <f>IF(J29=0,"",COUNTIF($J$2:J29,"&gt;=1"))</f>
        <v/>
      </c>
      <c r="L29" s="65" t="str">
        <f t="shared" si="0"/>
        <v/>
      </c>
    </row>
    <row r="30" spans="1:12" x14ac:dyDescent="0.2">
      <c r="A30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ESP13-038/STEP DE CEYRAC/GABRIAC/ASS/ALA</v>
      </c>
      <c r="B30" s="44" t="str">
        <f>[1]Espalion!$A34</f>
        <v>ESP13-038</v>
      </c>
      <c r="C30" s="45" t="str">
        <f>VLOOKUP(B30,[1]Espalion!$A$5:$Q$216,7,FALSE)</f>
        <v>STEP DE CEYRAC</v>
      </c>
      <c r="D30" s="45" t="str">
        <f>VLOOKUP(B30,[1]Espalion!$A$5:$Q$216,5,FALSE)</f>
        <v>GABRIAC</v>
      </c>
      <c r="E30" s="43">
        <f>VLOOKUP(B30,[1]Espalion!$A$5:$Q$216,4,FALSE)</f>
        <v>2013</v>
      </c>
      <c r="F30" s="43" t="str">
        <f>VLOOKUP(B30,[1]Espalion!$A$5:$Q$216,9,FALSE)</f>
        <v>ASS</v>
      </c>
      <c r="G30" s="43" t="str">
        <f>VLOOKUP(B30,[1]Espalion!$A$5:$Q$216,11,FALSE)</f>
        <v>ALA</v>
      </c>
      <c r="H30" s="43">
        <f>VLOOKUP(B30,[1]Espalion!$A$5:$Q$216,6,FALSE)</f>
        <v>12</v>
      </c>
      <c r="J30" s="64">
        <f>IFERROR(SEARCH(SBT!$C$1,'Base commande'!A30),0)</f>
        <v>0</v>
      </c>
      <c r="K30" s="61" t="str">
        <f>IF(J30=0,"",COUNTIF($J$2:J30,"&gt;=1"))</f>
        <v/>
      </c>
      <c r="L30" s="65" t="str">
        <f t="shared" si="0"/>
        <v/>
      </c>
    </row>
    <row r="31" spans="1:12" ht="25.5" x14ac:dyDescent="0.2">
      <c r="A31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ESP13-043/LOTISSEMENT VILLEFRANCHE ROUERGUE/OPH AVEYRON/VRD/GMA</v>
      </c>
      <c r="B31" s="44" t="str">
        <f>[1]Espalion!$A35</f>
        <v>ESP13-043</v>
      </c>
      <c r="C31" s="45" t="str">
        <f>VLOOKUP(B31,[1]Espalion!$A$5:$Q$216,7,FALSE)</f>
        <v>LOTISSEMENT VILLEFRANCHE ROUERGUE</v>
      </c>
      <c r="D31" s="45" t="str">
        <f>VLOOKUP(B31,[1]Espalion!$A$5:$Q$216,5,FALSE)</f>
        <v>OPH AVEYRON</v>
      </c>
      <c r="E31" s="43">
        <f>VLOOKUP(B31,[1]Espalion!$A$5:$Q$216,4,FALSE)</f>
        <v>2013</v>
      </c>
      <c r="F31" s="43" t="str">
        <f>VLOOKUP(B31,[1]Espalion!$A$5:$Q$216,9,FALSE)</f>
        <v>VRD</v>
      </c>
      <c r="G31" s="43" t="str">
        <f>VLOOKUP(B31,[1]Espalion!$A$5:$Q$216,11,FALSE)</f>
        <v>GMA</v>
      </c>
      <c r="H31" s="43">
        <f>VLOOKUP(B31,[1]Espalion!$A$5:$Q$216,6,FALSE)</f>
        <v>12</v>
      </c>
      <c r="J31" s="64">
        <f>IFERROR(SEARCH(SBT!$C$1,'Base commande'!A31),0)</f>
        <v>0</v>
      </c>
      <c r="K31" s="61" t="str">
        <f>IF(J31=0,"",COUNTIF($J$2:J31,"&gt;=1"))</f>
        <v/>
      </c>
      <c r="L31" s="65" t="str">
        <f t="shared" si="0"/>
        <v/>
      </c>
    </row>
    <row r="32" spans="1:12" ht="25.5" x14ac:dyDescent="0.2">
      <c r="A32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ESP13-050/AMENAG BOURGS POUZOLS ET CHAMPIOLS/FAVEROLLES/VRD/GMA</v>
      </c>
      <c r="B32" s="44" t="str">
        <f>[1]Espalion!$A36</f>
        <v>ESP13-050</v>
      </c>
      <c r="C32" s="45" t="str">
        <f>VLOOKUP(B32,[1]Espalion!$A$5:$Q$216,7,FALSE)</f>
        <v>AMENAG BOURGS POUZOLS ET CHAMPIOLS</v>
      </c>
      <c r="D32" s="45" t="str">
        <f>VLOOKUP(B32,[1]Espalion!$A$5:$Q$216,5,FALSE)</f>
        <v>FAVEROLLES</v>
      </c>
      <c r="E32" s="43">
        <f>VLOOKUP(B32,[1]Espalion!$A$5:$Q$216,4,FALSE)</f>
        <v>2013</v>
      </c>
      <c r="F32" s="43" t="str">
        <f>VLOOKUP(B32,[1]Espalion!$A$5:$Q$216,9,FALSE)</f>
        <v>VRD</v>
      </c>
      <c r="G32" s="43" t="str">
        <f>VLOOKUP(B32,[1]Espalion!$A$5:$Q$216,11,FALSE)</f>
        <v>GMA</v>
      </c>
      <c r="H32" s="43">
        <f>VLOOKUP(B32,[1]Espalion!$A$5:$Q$216,6,FALSE)</f>
        <v>15</v>
      </c>
      <c r="J32" s="64">
        <f>IFERROR(SEARCH(SBT!$C$1,'Base commande'!A32),0)</f>
        <v>0</v>
      </c>
      <c r="K32" s="61" t="str">
        <f>IF(J32=0,"",COUNTIF($J$2:J32,"&gt;=1"))</f>
        <v/>
      </c>
      <c r="L32" s="65" t="str">
        <f t="shared" si="0"/>
        <v/>
      </c>
    </row>
    <row r="33" spans="1:12" x14ac:dyDescent="0.2">
      <c r="A33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ESP14-012/REPRISE OPERATION ZA GAZET 4/GRAND RODEZ/VRD/GMA</v>
      </c>
      <c r="B33" s="44" t="str">
        <f>[1]Espalion!$A37</f>
        <v>ESP14-012</v>
      </c>
      <c r="C33" s="45" t="str">
        <f>VLOOKUP(B33,[1]Espalion!$A$5:$Q$216,7,FALSE)</f>
        <v>REPRISE OPERATION ZA GAZET 4</v>
      </c>
      <c r="D33" s="45" t="str">
        <f>VLOOKUP(B33,[1]Espalion!$A$5:$Q$216,5,FALSE)</f>
        <v>GRAND RODEZ</v>
      </c>
      <c r="E33" s="43">
        <f>VLOOKUP(B33,[1]Espalion!$A$5:$Q$216,4,FALSE)</f>
        <v>2014</v>
      </c>
      <c r="F33" s="43" t="str">
        <f>VLOOKUP(B33,[1]Espalion!$A$5:$Q$216,9,FALSE)</f>
        <v>VRD</v>
      </c>
      <c r="G33" s="43" t="str">
        <f>VLOOKUP(B33,[1]Espalion!$A$5:$Q$216,11,FALSE)</f>
        <v>GMA</v>
      </c>
      <c r="H33" s="43">
        <f>VLOOKUP(B33,[1]Espalion!$A$5:$Q$216,6,FALSE)</f>
        <v>12</v>
      </c>
      <c r="J33" s="64">
        <f>IFERROR(SEARCH(SBT!$C$1,'Base commande'!A33),0)</f>
        <v>0</v>
      </c>
      <c r="K33" s="61" t="str">
        <f>IF(J33=0,"",COUNTIF($J$2:J33,"&gt;=1"))</f>
        <v/>
      </c>
      <c r="L33" s="65" t="str">
        <f t="shared" si="0"/>
        <v/>
      </c>
    </row>
    <row r="34" spans="1:12" x14ac:dyDescent="0.2">
      <c r="A34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ESP14-018/AEP AURELLE VERLAC/AURELLE VERLAC/AEP/SBT</v>
      </c>
      <c r="B34" s="44" t="str">
        <f>[1]Espalion!$A38</f>
        <v>ESP14-018</v>
      </c>
      <c r="C34" s="45" t="str">
        <f>VLOOKUP(B34,[1]Espalion!$A$5:$Q$216,7,FALSE)</f>
        <v>AEP AURELLE VERLAC</v>
      </c>
      <c r="D34" s="45" t="str">
        <f>VLOOKUP(B34,[1]Espalion!$A$5:$Q$216,5,FALSE)</f>
        <v>AURELLE VERLAC</v>
      </c>
      <c r="E34" s="43">
        <f>VLOOKUP(B34,[1]Espalion!$A$5:$Q$216,4,FALSE)</f>
        <v>2014</v>
      </c>
      <c r="F34" s="43" t="str">
        <f>VLOOKUP(B34,[1]Espalion!$A$5:$Q$216,9,FALSE)</f>
        <v>AEP</v>
      </c>
      <c r="G34" s="43" t="str">
        <f>VLOOKUP(B34,[1]Espalion!$A$5:$Q$216,11,FALSE)</f>
        <v>SBT</v>
      </c>
      <c r="H34" s="43">
        <f>VLOOKUP(B34,[1]Espalion!$A$5:$Q$216,6,FALSE)</f>
        <v>12</v>
      </c>
      <c r="J34" s="64">
        <f>IFERROR(SEARCH(SBT!$C$1,'Base commande'!A34),0)</f>
        <v>0</v>
      </c>
      <c r="K34" s="61" t="str">
        <f>IF(J34=0,"",COUNTIF($J$2:J34,"&gt;=1"))</f>
        <v/>
      </c>
      <c r="L34" s="65" t="str">
        <f t="shared" si="0"/>
        <v/>
      </c>
    </row>
    <row r="35" spans="1:12" x14ac:dyDescent="0.2">
      <c r="A35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ESP14-023/STEP BENECHOU/GRAND RODEZ/ASS/CPN</v>
      </c>
      <c r="B35" s="44" t="str">
        <f>[1]Espalion!$A39</f>
        <v>ESP14-023</v>
      </c>
      <c r="C35" s="45" t="str">
        <f>VLOOKUP(B35,[1]Espalion!$A$5:$Q$216,7,FALSE)</f>
        <v>STEP BENECHOU</v>
      </c>
      <c r="D35" s="45" t="str">
        <f>VLOOKUP(B35,[1]Espalion!$A$5:$Q$216,5,FALSE)</f>
        <v>GRAND RODEZ</v>
      </c>
      <c r="E35" s="43">
        <f>VLOOKUP(B35,[1]Espalion!$A$5:$Q$216,4,FALSE)</f>
        <v>2014</v>
      </c>
      <c r="F35" s="43" t="str">
        <f>VLOOKUP(B35,[1]Espalion!$A$5:$Q$216,9,FALSE)</f>
        <v>ASS</v>
      </c>
      <c r="G35" s="43" t="str">
        <f>VLOOKUP(B35,[1]Espalion!$A$5:$Q$216,11,FALSE)</f>
        <v>CPN</v>
      </c>
      <c r="H35" s="43">
        <f>VLOOKUP(B35,[1]Espalion!$A$5:$Q$216,6,FALSE)</f>
        <v>12</v>
      </c>
      <c r="J35" s="64">
        <f>IFERROR(SEARCH(SBT!$C$1,'Base commande'!A35),0)</f>
        <v>0</v>
      </c>
      <c r="K35" s="61" t="str">
        <f>IF(J35=0,"",COUNTIF($J$2:J35,"&gt;=1"))</f>
        <v/>
      </c>
      <c r="L35" s="65" t="str">
        <f t="shared" si="0"/>
        <v/>
      </c>
    </row>
    <row r="36" spans="1:12" x14ac:dyDescent="0.2">
      <c r="A36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ESP14-024/RESEAUX ET STEP/QUEZAC/ASS/SBT</v>
      </c>
      <c r="B36" s="44" t="str">
        <f>[1]Espalion!$A40</f>
        <v>ESP14-024</v>
      </c>
      <c r="C36" s="45" t="str">
        <f>VLOOKUP(B36,[1]Espalion!$A$5:$Q$216,7,FALSE)</f>
        <v>RESEAUX ET STEP</v>
      </c>
      <c r="D36" s="45" t="str">
        <f>VLOOKUP(B36,[1]Espalion!$A$5:$Q$216,5,FALSE)</f>
        <v>QUEZAC</v>
      </c>
      <c r="E36" s="43">
        <f>VLOOKUP(B36,[1]Espalion!$A$5:$Q$216,4,FALSE)</f>
        <v>2014</v>
      </c>
      <c r="F36" s="43" t="str">
        <f>VLOOKUP(B36,[1]Espalion!$A$5:$Q$216,9,FALSE)</f>
        <v>ASS</v>
      </c>
      <c r="G36" s="43" t="str">
        <f>VLOOKUP(B36,[1]Espalion!$A$5:$Q$216,11,FALSE)</f>
        <v>SBT</v>
      </c>
      <c r="H36" s="43">
        <f>VLOOKUP(B36,[1]Espalion!$A$5:$Q$216,6,FALSE)</f>
        <v>15</v>
      </c>
      <c r="J36" s="64">
        <f>IFERROR(SEARCH(SBT!$C$1,'Base commande'!A36),0)</f>
        <v>0</v>
      </c>
      <c r="K36" s="61" t="str">
        <f>IF(J36=0,"",COUNTIF($J$2:J36,"&gt;=1"))</f>
        <v/>
      </c>
      <c r="L36" s="65" t="str">
        <f t="shared" si="0"/>
        <v/>
      </c>
    </row>
    <row r="37" spans="1:12" x14ac:dyDescent="0.2">
      <c r="A37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ESP14-028/STEP/ASPRIERES/ASS/ALA</v>
      </c>
      <c r="B37" s="44" t="str">
        <f>[1]Espalion!$A41</f>
        <v>ESP14-028</v>
      </c>
      <c r="C37" s="45" t="str">
        <f>VLOOKUP(B37,[1]Espalion!$A$5:$Q$216,7,FALSE)</f>
        <v>STEP</v>
      </c>
      <c r="D37" s="45" t="str">
        <f>VLOOKUP(B37,[1]Espalion!$A$5:$Q$216,5,FALSE)</f>
        <v>ASPRIERES</v>
      </c>
      <c r="E37" s="43">
        <f>VLOOKUP(B37,[1]Espalion!$A$5:$Q$216,4,FALSE)</f>
        <v>2014</v>
      </c>
      <c r="F37" s="43" t="str">
        <f>VLOOKUP(B37,[1]Espalion!$A$5:$Q$216,9,FALSE)</f>
        <v>ASS</v>
      </c>
      <c r="G37" s="43" t="str">
        <f>VLOOKUP(B37,[1]Espalion!$A$5:$Q$216,11,FALSE)</f>
        <v>ALA</v>
      </c>
      <c r="H37" s="43">
        <f>VLOOKUP(B37,[1]Espalion!$A$5:$Q$216,6,FALSE)</f>
        <v>12</v>
      </c>
      <c r="J37" s="64">
        <f>IFERROR(SEARCH(SBT!$C$1,'Base commande'!A37),0)</f>
        <v>0</v>
      </c>
      <c r="K37" s="61" t="str">
        <f>IF(J37=0,"",COUNTIF($J$2:J37,"&gt;=1"))</f>
        <v/>
      </c>
      <c r="L37" s="65" t="str">
        <f t="shared" si="0"/>
        <v/>
      </c>
    </row>
    <row r="38" spans="1:12" x14ac:dyDescent="0.2">
      <c r="A38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ESP14-030/LOTISSEMENT LA BLANQUERIE/ESTAING/VRD/GMA</v>
      </c>
      <c r="B38" s="44" t="str">
        <f>[1]Espalion!$A42</f>
        <v>ESP14-030</v>
      </c>
      <c r="C38" s="45" t="str">
        <f>VLOOKUP(B38,[1]Espalion!$A$5:$Q$216,7,FALSE)</f>
        <v>LOTISSEMENT LA BLANQUERIE</v>
      </c>
      <c r="D38" s="45" t="str">
        <f>VLOOKUP(B38,[1]Espalion!$A$5:$Q$216,5,FALSE)</f>
        <v>ESTAING</v>
      </c>
      <c r="E38" s="43">
        <f>VLOOKUP(B38,[1]Espalion!$A$5:$Q$216,4,FALSE)</f>
        <v>1015</v>
      </c>
      <c r="F38" s="43" t="str">
        <f>VLOOKUP(B38,[1]Espalion!$A$5:$Q$216,9,FALSE)</f>
        <v>VRD</v>
      </c>
      <c r="G38" s="43" t="str">
        <f>VLOOKUP(B38,[1]Espalion!$A$5:$Q$216,11,FALSE)</f>
        <v>GMA</v>
      </c>
      <c r="H38" s="43">
        <f>VLOOKUP(B38,[1]Espalion!$A$5:$Q$216,6,FALSE)</f>
        <v>12</v>
      </c>
      <c r="J38" s="64">
        <f>IFERROR(SEARCH(SBT!$C$1,'Base commande'!A38),0)</f>
        <v>0</v>
      </c>
      <c r="K38" s="61" t="str">
        <f>IF(J38=0,"",COUNTIF($J$2:J38,"&gt;=1"))</f>
        <v/>
      </c>
      <c r="L38" s="65" t="str">
        <f t="shared" si="0"/>
        <v/>
      </c>
    </row>
    <row r="39" spans="1:12" x14ac:dyDescent="0.2">
      <c r="A39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ESP15-011/DEBOUCHE STADE /SEBAZAC/VRD/GMA</v>
      </c>
      <c r="B39" s="44" t="str">
        <f>[1]Espalion!$A43</f>
        <v>ESP15-011</v>
      </c>
      <c r="C39" s="45" t="str">
        <f>VLOOKUP(B39,[1]Espalion!$A$5:$Q$216,7,FALSE)</f>
        <v xml:space="preserve">DEBOUCHE STADE </v>
      </c>
      <c r="D39" s="45" t="str">
        <f>VLOOKUP(B39,[1]Espalion!$A$5:$Q$216,5,FALSE)</f>
        <v>SEBAZAC</v>
      </c>
      <c r="E39" s="43">
        <f>VLOOKUP(B39,[1]Espalion!$A$5:$Q$216,4,FALSE)</f>
        <v>2015</v>
      </c>
      <c r="F39" s="43" t="str">
        <f>VLOOKUP(B39,[1]Espalion!$A$5:$Q$216,9,FALSE)</f>
        <v>VRD</v>
      </c>
      <c r="G39" s="43" t="str">
        <f>VLOOKUP(B39,[1]Espalion!$A$5:$Q$216,11,FALSE)</f>
        <v>GMA</v>
      </c>
      <c r="H39" s="43">
        <f>VLOOKUP(B39,[1]Espalion!$A$5:$Q$216,6,FALSE)</f>
        <v>12</v>
      </c>
      <c r="J39" s="64">
        <f>IFERROR(SEARCH(SBT!$C$1,'Base commande'!A39),0)</f>
        <v>0</v>
      </c>
      <c r="K39" s="61" t="str">
        <f>IF(J39=0,"",COUNTIF($J$2:J39,"&gt;=1"))</f>
        <v/>
      </c>
      <c r="L39" s="65" t="str">
        <f t="shared" si="0"/>
        <v/>
      </c>
    </row>
    <row r="40" spans="1:12" ht="25.5" x14ac:dyDescent="0.2">
      <c r="A40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ESP15-013/ASSAINISSEMENT VILLAGE CASTELMUS/CASTELNAU PEGAYROLS/ASS/SBT</v>
      </c>
      <c r="B40" s="44" t="str">
        <f>[1]Espalion!$A44</f>
        <v>ESP15-013</v>
      </c>
      <c r="C40" s="45" t="str">
        <f>VLOOKUP(B40,[1]Espalion!$A$5:$Q$216,7,FALSE)</f>
        <v>ASSAINISSEMENT VILLAGE CASTELMUS</v>
      </c>
      <c r="D40" s="45" t="str">
        <f>VLOOKUP(B40,[1]Espalion!$A$5:$Q$216,5,FALSE)</f>
        <v>CASTELNAU PEGAYROLS</v>
      </c>
      <c r="E40" s="43">
        <f>VLOOKUP(B40,[1]Espalion!$A$5:$Q$216,4,FALSE)</f>
        <v>2015</v>
      </c>
      <c r="F40" s="43" t="str">
        <f>VLOOKUP(B40,[1]Espalion!$A$5:$Q$216,9,FALSE)</f>
        <v>ASS</v>
      </c>
      <c r="G40" s="43" t="str">
        <f>VLOOKUP(B40,[1]Espalion!$A$5:$Q$216,11,FALSE)</f>
        <v>SBT</v>
      </c>
      <c r="H40" s="43">
        <f>VLOOKUP(B40,[1]Espalion!$A$5:$Q$216,6,FALSE)</f>
        <v>12</v>
      </c>
      <c r="J40" s="64">
        <f>IFERROR(SEARCH(SBT!$C$1,'Base commande'!A40),0)</f>
        <v>0</v>
      </c>
      <c r="K40" s="61" t="str">
        <f>IF(J40=0,"",COUNTIF($J$2:J40,"&gt;=1"))</f>
        <v/>
      </c>
      <c r="L40" s="65" t="str">
        <f t="shared" si="0"/>
        <v/>
      </c>
    </row>
    <row r="41" spans="1:12" x14ac:dyDescent="0.2">
      <c r="A41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ESP15-016/COM COM LARZAC ET VALLEES/BARRAGE DE CORNUS/HYDRO/GMA</v>
      </c>
      <c r="B41" s="44" t="str">
        <f>[1]Espalion!$A45</f>
        <v>ESP15-016</v>
      </c>
      <c r="C41" s="45" t="str">
        <f>VLOOKUP(B41,[1]Espalion!$A$5:$Q$216,7,FALSE)</f>
        <v>COM COM LARZAC ET VALLEES</v>
      </c>
      <c r="D41" s="45" t="str">
        <f>VLOOKUP(B41,[1]Espalion!$A$5:$Q$216,5,FALSE)</f>
        <v>BARRAGE DE CORNUS</v>
      </c>
      <c r="E41" s="43">
        <f>VLOOKUP(B41,[1]Espalion!$A$5:$Q$216,4,FALSE)</f>
        <v>2015</v>
      </c>
      <c r="F41" s="43" t="str">
        <f>VLOOKUP(B41,[1]Espalion!$A$5:$Q$216,9,FALSE)</f>
        <v>HYDRO</v>
      </c>
      <c r="G41" s="43" t="str">
        <f>VLOOKUP(B41,[1]Espalion!$A$5:$Q$216,11,FALSE)</f>
        <v>GMA</v>
      </c>
      <c r="H41" s="43">
        <f>VLOOKUP(B41,[1]Espalion!$A$5:$Q$216,6,FALSE)</f>
        <v>12</v>
      </c>
      <c r="J41" s="64">
        <f>IFERROR(SEARCH(SBT!$C$1,'Base commande'!A41),0)</f>
        <v>0</v>
      </c>
      <c r="K41" s="61" t="str">
        <f>IF(J41=0,"",COUNTIF($J$2:J41,"&gt;=1"))</f>
        <v/>
      </c>
      <c r="L41" s="65" t="str">
        <f t="shared" si="0"/>
        <v/>
      </c>
    </row>
    <row r="42" spans="1:12" x14ac:dyDescent="0.2">
      <c r="A42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ESP15-025/ASSAINISSEMENT DU BOURG/PRADES D'AUBRAC/ASS/SBT</v>
      </c>
      <c r="B42" s="44" t="str">
        <f>[1]Espalion!$A46</f>
        <v>ESP15-025</v>
      </c>
      <c r="C42" s="45" t="str">
        <f>VLOOKUP(B42,[1]Espalion!$A$5:$Q$216,7,FALSE)</f>
        <v>ASSAINISSEMENT DU BOURG</v>
      </c>
      <c r="D42" s="45" t="str">
        <f>VLOOKUP(B42,[1]Espalion!$A$5:$Q$216,5,FALSE)</f>
        <v>PRADES D'AUBRAC</v>
      </c>
      <c r="E42" s="43">
        <f>VLOOKUP(B42,[1]Espalion!$A$5:$Q$216,4,FALSE)</f>
        <v>2015</v>
      </c>
      <c r="F42" s="43" t="str">
        <f>VLOOKUP(B42,[1]Espalion!$A$5:$Q$216,9,FALSE)</f>
        <v>ASS</v>
      </c>
      <c r="G42" s="43" t="str">
        <f>VLOOKUP(B42,[1]Espalion!$A$5:$Q$216,11,FALSE)</f>
        <v>SBT</v>
      </c>
      <c r="H42" s="43">
        <f>VLOOKUP(B42,[1]Espalion!$A$5:$Q$216,6,FALSE)</f>
        <v>12</v>
      </c>
      <c r="J42" s="64">
        <f>IFERROR(SEARCH(SBT!$C$1,'Base commande'!A42),0)</f>
        <v>0</v>
      </c>
      <c r="K42" s="61" t="str">
        <f>IF(J42=0,"",COUNTIF($J$2:J42,"&gt;=1"))</f>
        <v/>
      </c>
      <c r="L42" s="65" t="str">
        <f t="shared" si="0"/>
        <v/>
      </c>
    </row>
    <row r="43" spans="1:12" x14ac:dyDescent="0.2">
      <c r="A43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ESP15-028/MOE AEP UNITES DE DESINFECTION/ALBARET STE MARIE/AEP/SBT</v>
      </c>
      <c r="B43" s="44" t="str">
        <f>[1]Espalion!$A47</f>
        <v>ESP15-028</v>
      </c>
      <c r="C43" s="45" t="str">
        <f>VLOOKUP(B43,[1]Espalion!$A$5:$Q$216,7,FALSE)</f>
        <v>MOE AEP UNITES DE DESINFECTION</v>
      </c>
      <c r="D43" s="45" t="str">
        <f>VLOOKUP(B43,[1]Espalion!$A$5:$Q$216,5,FALSE)</f>
        <v>ALBARET STE MARIE</v>
      </c>
      <c r="E43" s="43">
        <f>VLOOKUP(B43,[1]Espalion!$A$5:$Q$216,4,FALSE)</f>
        <v>2015</v>
      </c>
      <c r="F43" s="43" t="str">
        <f>VLOOKUP(B43,[1]Espalion!$A$5:$Q$216,9,FALSE)</f>
        <v>AEP</v>
      </c>
      <c r="G43" s="43" t="str">
        <f>VLOOKUP(B43,[1]Espalion!$A$5:$Q$216,11,FALSE)</f>
        <v>SBT</v>
      </c>
      <c r="H43" s="43">
        <f>VLOOKUP(B43,[1]Espalion!$A$5:$Q$216,6,FALSE)</f>
        <v>48</v>
      </c>
      <c r="J43" s="64">
        <f>IFERROR(SEARCH(SBT!$C$1,'Base commande'!A43),0)</f>
        <v>0</v>
      </c>
      <c r="K43" s="61" t="str">
        <f>IF(J43=0,"",COUNTIF($J$2:J43,"&gt;=1"))</f>
        <v/>
      </c>
      <c r="L43" s="65" t="str">
        <f t="shared" si="0"/>
        <v/>
      </c>
    </row>
    <row r="44" spans="1:12" ht="25.5" x14ac:dyDescent="0.2">
      <c r="A44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ESP15-029/ETUDE SCENARIO AEP DES UDI DE LA COMMUNE/ALBARET STE MARIE/AEP/SBT</v>
      </c>
      <c r="B44" s="44" t="str">
        <f>[1]Espalion!$A48</f>
        <v>ESP15-029</v>
      </c>
      <c r="C44" s="45" t="str">
        <f>VLOOKUP(B44,[1]Espalion!$A$5:$Q$216,7,FALSE)</f>
        <v>ETUDE SCENARIO AEP DES UDI DE LA COMMUNE</v>
      </c>
      <c r="D44" s="45" t="str">
        <f>VLOOKUP(B44,[1]Espalion!$A$5:$Q$216,5,FALSE)</f>
        <v>ALBARET STE MARIE</v>
      </c>
      <c r="E44" s="43">
        <f>VLOOKUP(B44,[1]Espalion!$A$5:$Q$216,4,FALSE)</f>
        <v>2015</v>
      </c>
      <c r="F44" s="43" t="str">
        <f>VLOOKUP(B44,[1]Espalion!$A$5:$Q$216,9,FALSE)</f>
        <v>AEP</v>
      </c>
      <c r="G44" s="43" t="str">
        <f>VLOOKUP(B44,[1]Espalion!$A$5:$Q$216,11,FALSE)</f>
        <v>SBT</v>
      </c>
      <c r="H44" s="43">
        <f>VLOOKUP(B44,[1]Espalion!$A$5:$Q$216,6,FALSE)</f>
        <v>48</v>
      </c>
      <c r="J44" s="64">
        <f>IFERROR(SEARCH(SBT!$C$1,'Base commande'!A44),0)</f>
        <v>0</v>
      </c>
      <c r="K44" s="61" t="str">
        <f>IF(J44=0,"",COUNTIF($J$2:J44,"&gt;=1"))</f>
        <v/>
      </c>
      <c r="L44" s="65" t="str">
        <f t="shared" si="0"/>
        <v/>
      </c>
    </row>
    <row r="45" spans="1:12" ht="25.5" x14ac:dyDescent="0.2">
      <c r="A45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ESP15-030/ASSAINISSEMENT DU VILLAGE DE LA GARDE/ALBARET STE MARIE/ASS/SBT</v>
      </c>
      <c r="B45" s="44" t="str">
        <f>[1]Espalion!$A49</f>
        <v>ESP15-030</v>
      </c>
      <c r="C45" s="45" t="str">
        <f>VLOOKUP(B45,[1]Espalion!$A$5:$Q$216,7,FALSE)</f>
        <v>ASSAINISSEMENT DU VILLAGE DE LA GARDE</v>
      </c>
      <c r="D45" s="45" t="str">
        <f>VLOOKUP(B45,[1]Espalion!$A$5:$Q$216,5,FALSE)</f>
        <v>ALBARET STE MARIE</v>
      </c>
      <c r="E45" s="43">
        <f>VLOOKUP(B45,[1]Espalion!$A$5:$Q$216,4,FALSE)</f>
        <v>2015</v>
      </c>
      <c r="F45" s="43" t="str">
        <f>VLOOKUP(B45,[1]Espalion!$A$5:$Q$216,9,FALSE)</f>
        <v>ASS</v>
      </c>
      <c r="G45" s="43" t="str">
        <f>VLOOKUP(B45,[1]Espalion!$A$5:$Q$216,11,FALSE)</f>
        <v>SBT</v>
      </c>
      <c r="H45" s="43">
        <f>VLOOKUP(B45,[1]Espalion!$A$5:$Q$216,6,FALSE)</f>
        <v>48</v>
      </c>
      <c r="J45" s="64">
        <f>IFERROR(SEARCH(SBT!$C$1,'Base commande'!A45),0)</f>
        <v>0</v>
      </c>
      <c r="K45" s="61" t="str">
        <f>IF(J45=0,"",COUNTIF($J$2:J45,"&gt;=1"))</f>
        <v/>
      </c>
      <c r="L45" s="65" t="str">
        <f t="shared" si="0"/>
        <v/>
      </c>
    </row>
    <row r="46" spans="1:12" ht="25.5" x14ac:dyDescent="0.2">
      <c r="A46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ESP15-031/ASSISTANCE TECH VOIRIE COMMUNALE ZONE COMBAYRE/ESTAING/VRD/GMA</v>
      </c>
      <c r="B46" s="44" t="str">
        <f>[1]Espalion!$A50</f>
        <v>ESP15-031</v>
      </c>
      <c r="C46" s="45" t="str">
        <f>VLOOKUP(B46,[1]Espalion!$A$5:$Q$216,7,FALSE)</f>
        <v>ASSISTANCE TECH VOIRIE COMMUNALE ZONE COMBAYRE</v>
      </c>
      <c r="D46" s="45" t="str">
        <f>VLOOKUP(B46,[1]Espalion!$A$5:$Q$216,5,FALSE)</f>
        <v>ESTAING</v>
      </c>
      <c r="E46" s="43">
        <f>VLOOKUP(B46,[1]Espalion!$A$5:$Q$216,4,FALSE)</f>
        <v>2015</v>
      </c>
      <c r="F46" s="43" t="str">
        <f>VLOOKUP(B46,[1]Espalion!$A$5:$Q$216,9,FALSE)</f>
        <v>VRD</v>
      </c>
      <c r="G46" s="43" t="str">
        <f>VLOOKUP(B46,[1]Espalion!$A$5:$Q$216,11,FALSE)</f>
        <v>GMA</v>
      </c>
      <c r="H46" s="43">
        <f>VLOOKUP(B46,[1]Espalion!$A$5:$Q$216,6,FALSE)</f>
        <v>12</v>
      </c>
      <c r="J46" s="64">
        <f>IFERROR(SEARCH(SBT!$C$1,'Base commande'!A46),0)</f>
        <v>0</v>
      </c>
      <c r="K46" s="61" t="str">
        <f>IF(J46=0,"",COUNTIF($J$2:J46,"&gt;=1"))</f>
        <v/>
      </c>
      <c r="L46" s="65" t="str">
        <f t="shared" si="0"/>
        <v/>
      </c>
    </row>
    <row r="47" spans="1:12" ht="38.25" x14ac:dyDescent="0.2">
      <c r="A47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ESP15-033/MAITRISE D'OEUVRE POUR TRAVAUX EN AMONT DE LA STATION D'EPURATION/SAINT FLOUR/ASS/CPN</v>
      </c>
      <c r="B47" s="44" t="str">
        <f>[1]Espalion!$A51</f>
        <v>ESP15-033</v>
      </c>
      <c r="C47" s="45" t="str">
        <f>VLOOKUP(B47,[1]Espalion!$A$5:$Q$216,7,FALSE)</f>
        <v>MAITRISE D'OEUVRE POUR TRAVAUX EN AMONT DE LA STATION D'EPURATION</v>
      </c>
      <c r="D47" s="45" t="str">
        <f>VLOOKUP(B47,[1]Espalion!$A$5:$Q$216,5,FALSE)</f>
        <v>SAINT FLOUR</v>
      </c>
      <c r="E47" s="43">
        <f>VLOOKUP(B47,[1]Espalion!$A$5:$Q$216,4,FALSE)</f>
        <v>2015</v>
      </c>
      <c r="F47" s="43" t="str">
        <f>VLOOKUP(B47,[1]Espalion!$A$5:$Q$216,9,FALSE)</f>
        <v>ASS</v>
      </c>
      <c r="G47" s="43" t="str">
        <f>VLOOKUP(B47,[1]Espalion!$A$5:$Q$216,11,FALSE)</f>
        <v>CPN</v>
      </c>
      <c r="H47" s="43">
        <f>VLOOKUP(B47,[1]Espalion!$A$5:$Q$216,6,FALSE)</f>
        <v>15</v>
      </c>
      <c r="J47" s="64">
        <f>IFERROR(SEARCH(SBT!$C$1,'Base commande'!A47),0)</f>
        <v>0</v>
      </c>
      <c r="K47" s="61" t="str">
        <f>IF(J47=0,"",COUNTIF($J$2:J47,"&gt;=1"))</f>
        <v/>
      </c>
      <c r="L47" s="65" t="str">
        <f t="shared" si="0"/>
        <v/>
      </c>
    </row>
    <row r="48" spans="1:12" x14ac:dyDescent="0.2">
      <c r="A48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ESP15-037/ASSAINISSEMENT DU BOURG/LAVAL DU TARN/ASS/HPN</v>
      </c>
      <c r="B48" s="44" t="str">
        <f>[1]Espalion!$A52</f>
        <v>ESP15-037</v>
      </c>
      <c r="C48" s="45" t="str">
        <f>VLOOKUP(B48,[1]Espalion!$A$5:$Q$216,7,FALSE)</f>
        <v>ASSAINISSEMENT DU BOURG</v>
      </c>
      <c r="D48" s="45" t="str">
        <f>VLOOKUP(B48,[1]Espalion!$A$5:$Q$216,5,FALSE)</f>
        <v>LAVAL DU TARN</v>
      </c>
      <c r="E48" s="43">
        <f>VLOOKUP(B48,[1]Espalion!$A$5:$Q$216,4,FALSE)</f>
        <v>2015</v>
      </c>
      <c r="F48" s="43" t="str">
        <f>VLOOKUP(B48,[1]Espalion!$A$5:$Q$216,9,FALSE)</f>
        <v>ASS</v>
      </c>
      <c r="G48" s="43" t="str">
        <f>VLOOKUP(B48,[1]Espalion!$A$5:$Q$216,11,FALSE)</f>
        <v>HPN</v>
      </c>
      <c r="H48" s="43">
        <f>VLOOKUP(B48,[1]Espalion!$A$5:$Q$216,6,FALSE)</f>
        <v>48</v>
      </c>
      <c r="J48" s="64">
        <f>IFERROR(SEARCH(SBT!$C$1,'Base commande'!A48),0)</f>
        <v>0</v>
      </c>
      <c r="K48" s="61" t="str">
        <f>IF(J48=0,"",COUNTIF($J$2:J48,"&gt;=1"))</f>
        <v/>
      </c>
      <c r="L48" s="65" t="str">
        <f t="shared" si="0"/>
        <v/>
      </c>
    </row>
    <row r="49" spans="1:12" ht="25.5" x14ac:dyDescent="0.2">
      <c r="A49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ESP15-039/DEVOIEMENT RESEAU ASS FOYER HEBERGEMENT URGENCE/GRAND RODEZ/ASS/GMA</v>
      </c>
      <c r="B49" s="44" t="str">
        <f>[1]Espalion!$A53</f>
        <v>ESP15-039</v>
      </c>
      <c r="C49" s="45" t="str">
        <f>VLOOKUP(B49,[1]Espalion!$A$5:$Q$216,7,FALSE)</f>
        <v>DEVOIEMENT RESEAU ASS FOYER HEBERGEMENT URGENCE</v>
      </c>
      <c r="D49" s="45" t="str">
        <f>VLOOKUP(B49,[1]Espalion!$A$5:$Q$216,5,FALSE)</f>
        <v>GRAND RODEZ</v>
      </c>
      <c r="E49" s="43">
        <f>VLOOKUP(B49,[1]Espalion!$A$5:$Q$216,4,FALSE)</f>
        <v>2015</v>
      </c>
      <c r="F49" s="43" t="str">
        <f>VLOOKUP(B49,[1]Espalion!$A$5:$Q$216,9,FALSE)</f>
        <v>ASS</v>
      </c>
      <c r="G49" s="43" t="str">
        <f>VLOOKUP(B49,[1]Espalion!$A$5:$Q$216,11,FALSE)</f>
        <v>GMA</v>
      </c>
      <c r="H49" s="43">
        <f>VLOOKUP(B49,[1]Espalion!$A$5:$Q$216,6,FALSE)</f>
        <v>12</v>
      </c>
      <c r="J49" s="64">
        <f>IFERROR(SEARCH(SBT!$C$1,'Base commande'!A49),0)</f>
        <v>0</v>
      </c>
      <c r="K49" s="61" t="str">
        <f>IF(J49=0,"",COUNTIF($J$2:J49,"&gt;=1"))</f>
        <v/>
      </c>
      <c r="L49" s="65" t="str">
        <f t="shared" si="0"/>
        <v/>
      </c>
    </row>
    <row r="50" spans="1:12" ht="25.5" x14ac:dyDescent="0.2">
      <c r="A50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ESP15-040/ASSIANISSEMENT LARNAGOL - ESCAMPS ET VAYLATS/SI BOURNAC/ASS/ALA</v>
      </c>
      <c r="B50" s="44" t="str">
        <f>[1]Espalion!$A54</f>
        <v>ESP15-040</v>
      </c>
      <c r="C50" s="45" t="str">
        <f>VLOOKUP(B50,[1]Espalion!$A$5:$Q$216,7,FALSE)</f>
        <v>ASSIANISSEMENT LARNAGOL - ESCAMPS ET VAYLATS</v>
      </c>
      <c r="D50" s="45" t="str">
        <f>VLOOKUP(B50,[1]Espalion!$A$5:$Q$216,5,FALSE)</f>
        <v>SI BOURNAC</v>
      </c>
      <c r="E50" s="43">
        <f>VLOOKUP(B50,[1]Espalion!$A$5:$Q$216,4,FALSE)</f>
        <v>2015</v>
      </c>
      <c r="F50" s="43" t="str">
        <f>VLOOKUP(B50,[1]Espalion!$A$5:$Q$216,9,FALSE)</f>
        <v>ASS</v>
      </c>
      <c r="G50" s="43" t="str">
        <f>VLOOKUP(B50,[1]Espalion!$A$5:$Q$216,11,FALSE)</f>
        <v>ALA</v>
      </c>
      <c r="H50" s="43">
        <f>VLOOKUP(B50,[1]Espalion!$A$5:$Q$216,6,FALSE)</f>
        <v>46</v>
      </c>
      <c r="J50" s="64">
        <f>IFERROR(SEARCH(SBT!$C$1,'Base commande'!A50),0)</f>
        <v>0</v>
      </c>
      <c r="K50" s="61" t="str">
        <f>IF(J50=0,"",COUNTIF($J$2:J50,"&gt;=1"))</f>
        <v/>
      </c>
      <c r="L50" s="65" t="str">
        <f t="shared" si="0"/>
        <v/>
      </c>
    </row>
    <row r="51" spans="1:12" ht="25.5" x14ac:dyDescent="0.2">
      <c r="A51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ESP15-041/AMENAGEMENTS DES ENTREES DE VILLE/SAINT COME D'OLT/VRD/GMA</v>
      </c>
      <c r="B51" s="44" t="str">
        <f>[1]Espalion!$A55</f>
        <v>ESP15-041</v>
      </c>
      <c r="C51" s="45" t="str">
        <f>VLOOKUP(B51,[1]Espalion!$A$5:$Q$216,7,FALSE)</f>
        <v>AMENAGEMENTS DES ENTREES DE VILLE</v>
      </c>
      <c r="D51" s="45" t="str">
        <f>VLOOKUP(B51,[1]Espalion!$A$5:$Q$216,5,FALSE)</f>
        <v>SAINT COME D'OLT</v>
      </c>
      <c r="E51" s="43">
        <f>VLOOKUP(B51,[1]Espalion!$A$5:$Q$216,4,FALSE)</f>
        <v>2015</v>
      </c>
      <c r="F51" s="43" t="str">
        <f>VLOOKUP(B51,[1]Espalion!$A$5:$Q$216,9,FALSE)</f>
        <v>VRD</v>
      </c>
      <c r="G51" s="43" t="str">
        <f>VLOOKUP(B51,[1]Espalion!$A$5:$Q$216,11,FALSE)</f>
        <v>GMA</v>
      </c>
      <c r="H51" s="43">
        <f>VLOOKUP(B51,[1]Espalion!$A$5:$Q$216,6,FALSE)</f>
        <v>12</v>
      </c>
      <c r="J51" s="64">
        <f>IFERROR(SEARCH(SBT!$C$1,'Base commande'!A51),0)</f>
        <v>0</v>
      </c>
      <c r="K51" s="61" t="str">
        <f>IF(J51=0,"",COUNTIF($J$2:J51,"&gt;=1"))</f>
        <v/>
      </c>
      <c r="L51" s="65" t="str">
        <f t="shared" si="0"/>
        <v/>
      </c>
    </row>
    <row r="52" spans="1:12" x14ac:dyDescent="0.2">
      <c r="A52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ESP15-043/AMENAGEMENT AVENUE TABARDEL/SEBAZAC/VRD/GMA</v>
      </c>
      <c r="B52" s="44" t="str">
        <f>[1]Espalion!$A56</f>
        <v>ESP15-043</v>
      </c>
      <c r="C52" s="45" t="str">
        <f>VLOOKUP(B52,[1]Espalion!$A$5:$Q$216,7,FALSE)</f>
        <v>AMENAGEMENT AVENUE TABARDEL</v>
      </c>
      <c r="D52" s="45" t="str">
        <f>VLOOKUP(B52,[1]Espalion!$A$5:$Q$216,5,FALSE)</f>
        <v>SEBAZAC</v>
      </c>
      <c r="E52" s="43">
        <f>VLOOKUP(B52,[1]Espalion!$A$5:$Q$216,4,FALSE)</f>
        <v>2015</v>
      </c>
      <c r="F52" s="43" t="str">
        <f>VLOOKUP(B52,[1]Espalion!$A$5:$Q$216,9,FALSE)</f>
        <v>VRD</v>
      </c>
      <c r="G52" s="43" t="str">
        <f>VLOOKUP(B52,[1]Espalion!$A$5:$Q$216,11,FALSE)</f>
        <v>GMA</v>
      </c>
      <c r="H52" s="43">
        <f>VLOOKUP(B52,[1]Espalion!$A$5:$Q$216,6,FALSE)</f>
        <v>12</v>
      </c>
      <c r="J52" s="64">
        <f>IFERROR(SEARCH(SBT!$C$1,'Base commande'!A52),0)</f>
        <v>0</v>
      </c>
      <c r="K52" s="61" t="str">
        <f>IF(J52=0,"",COUNTIF($J$2:J52,"&gt;=1"))</f>
        <v/>
      </c>
      <c r="L52" s="65" t="str">
        <f t="shared" si="0"/>
        <v/>
      </c>
    </row>
    <row r="53" spans="1:12" x14ac:dyDescent="0.2">
      <c r="A53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ESP16-004/PLAN D'EAU/LA FOUILLADE/HYDRO/SBT</v>
      </c>
      <c r="B53" s="44" t="str">
        <f>[1]Espalion!$A57</f>
        <v>ESP16-004</v>
      </c>
      <c r="C53" s="45" t="str">
        <f>VLOOKUP(B53,[1]Espalion!$A$5:$Q$216,7,FALSE)</f>
        <v>PLAN D'EAU</v>
      </c>
      <c r="D53" s="45" t="str">
        <f>VLOOKUP(B53,[1]Espalion!$A$5:$Q$216,5,FALSE)</f>
        <v>LA FOUILLADE</v>
      </c>
      <c r="E53" s="43">
        <f>VLOOKUP(B53,[1]Espalion!$A$5:$Q$216,4,FALSE)</f>
        <v>2016</v>
      </c>
      <c r="F53" s="43" t="str">
        <f>VLOOKUP(B53,[1]Espalion!$A$5:$Q$216,9,FALSE)</f>
        <v>HYDRO</v>
      </c>
      <c r="G53" s="43" t="str">
        <f>VLOOKUP(B53,[1]Espalion!$A$5:$Q$216,11,FALSE)</f>
        <v>SBT</v>
      </c>
      <c r="H53" s="43">
        <f>VLOOKUP(B53,[1]Espalion!$A$5:$Q$216,6,FALSE)</f>
        <v>12</v>
      </c>
      <c r="J53" s="64">
        <f>IFERROR(SEARCH(SBT!$C$1,'Base commande'!A53),0)</f>
        <v>0</v>
      </c>
      <c r="K53" s="61" t="str">
        <f>IF(J53=0,"",COUNTIF($J$2:J53,"&gt;=1"))</f>
        <v/>
      </c>
      <c r="L53" s="65" t="str">
        <f t="shared" si="0"/>
        <v/>
      </c>
    </row>
    <row r="54" spans="1:12" ht="25.5" x14ac:dyDescent="0.2">
      <c r="A54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ESP16-005/DIAGNOSTIC DE FONCTIONNEMENT DES RESEAUX D’EAU POTABLE/SIAEP CANTOIN STE GENEVIEVE/AEP/SBT</v>
      </c>
      <c r="B54" s="44" t="str">
        <f>[1]Espalion!$A58</f>
        <v>ESP16-005</v>
      </c>
      <c r="C54" s="45" t="str">
        <f>VLOOKUP(B54,[1]Espalion!$A$5:$Q$216,7,FALSE)</f>
        <v>DIAGNOSTIC DE FONCTIONNEMENT DES RESEAUX D’EAU POTABLE</v>
      </c>
      <c r="D54" s="45" t="str">
        <f>VLOOKUP(B54,[1]Espalion!$A$5:$Q$216,5,FALSE)</f>
        <v>SIAEP CANTOIN STE GENEVIEVE</v>
      </c>
      <c r="E54" s="43">
        <f>VLOOKUP(B54,[1]Espalion!$A$5:$Q$216,4,FALSE)</f>
        <v>2016</v>
      </c>
      <c r="F54" s="43" t="str">
        <f>VLOOKUP(B54,[1]Espalion!$A$5:$Q$216,9,FALSE)</f>
        <v>AEP</v>
      </c>
      <c r="G54" s="43" t="str">
        <f>VLOOKUP(B54,[1]Espalion!$A$5:$Q$216,11,FALSE)</f>
        <v>SBT</v>
      </c>
      <c r="H54" s="43">
        <f>VLOOKUP(B54,[1]Espalion!$A$5:$Q$216,6,FALSE)</f>
        <v>12</v>
      </c>
      <c r="J54" s="64">
        <f>IFERROR(SEARCH(SBT!$C$1,'Base commande'!A54),0)</f>
        <v>0</v>
      </c>
      <c r="K54" s="61" t="str">
        <f>IF(J54=0,"",COUNTIF($J$2:J54,"&gt;=1"))</f>
        <v/>
      </c>
      <c r="L54" s="65" t="str">
        <f t="shared" si="0"/>
        <v/>
      </c>
    </row>
    <row r="55" spans="1:12" x14ac:dyDescent="0.2">
      <c r="A55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ESP16-008/MISE A JOUR SDA/ST JULIETTE SUR VIAUR/ASS/ALA</v>
      </c>
      <c r="B55" s="44" t="str">
        <f>[1]Espalion!$A59</f>
        <v>ESP16-008</v>
      </c>
      <c r="C55" s="45" t="str">
        <f>VLOOKUP(B55,[1]Espalion!$A$5:$Q$216,7,FALSE)</f>
        <v>MISE A JOUR SDA</v>
      </c>
      <c r="D55" s="45" t="str">
        <f>VLOOKUP(B55,[1]Espalion!$A$5:$Q$216,5,FALSE)</f>
        <v>ST JULIETTE SUR VIAUR</v>
      </c>
      <c r="E55" s="43">
        <f>VLOOKUP(B55,[1]Espalion!$A$5:$Q$216,4,FALSE)</f>
        <v>2016</v>
      </c>
      <c r="F55" s="43" t="str">
        <f>VLOOKUP(B55,[1]Espalion!$A$5:$Q$216,9,FALSE)</f>
        <v>ASS</v>
      </c>
      <c r="G55" s="43" t="str">
        <f>VLOOKUP(B55,[1]Espalion!$A$5:$Q$216,11,FALSE)</f>
        <v>ALA</v>
      </c>
      <c r="H55" s="43">
        <f>VLOOKUP(B55,[1]Espalion!$A$5:$Q$216,6,FALSE)</f>
        <v>12</v>
      </c>
      <c r="J55" s="64">
        <f>IFERROR(SEARCH(SBT!$C$1,'Base commande'!A55),0)</f>
        <v>0</v>
      </c>
      <c r="K55" s="61" t="str">
        <f>IF(J55=0,"",COUNTIF($J$2:J55,"&gt;=1"))</f>
        <v/>
      </c>
      <c r="L55" s="65" t="str">
        <f t="shared" si="0"/>
        <v/>
      </c>
    </row>
    <row r="56" spans="1:12" x14ac:dyDescent="0.2">
      <c r="A56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ESP16-013/DLE USINE MOULIS/CASTRES/VRD/ALA</v>
      </c>
      <c r="B56" s="44" t="str">
        <f>[1]Espalion!$A60</f>
        <v>ESP16-013</v>
      </c>
      <c r="C56" s="45" t="str">
        <f>VLOOKUP(B56,[1]Espalion!$A$5:$Q$216,7,FALSE)</f>
        <v>DLE USINE MOULIS</v>
      </c>
      <c r="D56" s="45" t="str">
        <f>VLOOKUP(B56,[1]Espalion!$A$5:$Q$216,5,FALSE)</f>
        <v>CASTRES</v>
      </c>
      <c r="E56" s="43">
        <f>VLOOKUP(B56,[1]Espalion!$A$5:$Q$216,4,FALSE)</f>
        <v>2016</v>
      </c>
      <c r="F56" s="43" t="str">
        <f>VLOOKUP(B56,[1]Espalion!$A$5:$Q$216,9,FALSE)</f>
        <v>VRD</v>
      </c>
      <c r="G56" s="43" t="str">
        <f>VLOOKUP(B56,[1]Espalion!$A$5:$Q$216,11,FALSE)</f>
        <v>ALA</v>
      </c>
      <c r="H56" s="43">
        <f>VLOOKUP(B56,[1]Espalion!$A$5:$Q$216,6,FALSE)</f>
        <v>81</v>
      </c>
      <c r="J56" s="64">
        <f>IFERROR(SEARCH(SBT!$C$1,'Base commande'!A56),0)</f>
        <v>0</v>
      </c>
      <c r="K56" s="61" t="str">
        <f>IF(J56=0,"",COUNTIF($J$2:J56,"&gt;=1"))</f>
        <v/>
      </c>
      <c r="L56" s="65" t="str">
        <f t="shared" si="0"/>
        <v/>
      </c>
    </row>
    <row r="57" spans="1:12" ht="25.5" x14ac:dyDescent="0.2">
      <c r="A57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ESP16-016/AEP FORAGE A AUBRAC/SIAEP MONTBAZENS RIGNAC/AEP/SBT</v>
      </c>
      <c r="B57" s="44" t="str">
        <f>[1]Espalion!$A61</f>
        <v>ESP16-016</v>
      </c>
      <c r="C57" s="45" t="str">
        <f>VLOOKUP(B57,[1]Espalion!$A$5:$Q$216,7,FALSE)</f>
        <v>AEP FORAGE A AUBRAC</v>
      </c>
      <c r="D57" s="45" t="str">
        <f>VLOOKUP(B57,[1]Espalion!$A$5:$Q$216,5,FALSE)</f>
        <v>SIAEP MONTBAZENS RIGNAC</v>
      </c>
      <c r="E57" s="43">
        <f>VLOOKUP(B57,[1]Espalion!$A$5:$Q$216,4,FALSE)</f>
        <v>2016</v>
      </c>
      <c r="F57" s="43" t="str">
        <f>VLOOKUP(B57,[1]Espalion!$A$5:$Q$216,9,FALSE)</f>
        <v>AEP</v>
      </c>
      <c r="G57" s="43" t="str">
        <f>VLOOKUP(B57,[1]Espalion!$A$5:$Q$216,11,FALSE)</f>
        <v>SBT</v>
      </c>
      <c r="H57" s="43">
        <f>VLOOKUP(B57,[1]Espalion!$A$5:$Q$216,6,FALSE)</f>
        <v>12</v>
      </c>
      <c r="J57" s="64">
        <f>IFERROR(SEARCH(SBT!$C$1,'Base commande'!A57),0)</f>
        <v>0</v>
      </c>
      <c r="K57" s="61" t="str">
        <f>IF(J57=0,"",COUNTIF($J$2:J57,"&gt;=1"))</f>
        <v/>
      </c>
      <c r="L57" s="65" t="str">
        <f t="shared" si="0"/>
        <v/>
      </c>
    </row>
    <row r="58" spans="1:12" ht="25.5" x14ac:dyDescent="0.2">
      <c r="A58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ESP16-020/MOE ENTRETIEN ET RENOVATION VOIRIE COMMUNALE 2016/ALLY/VRD/CPN</v>
      </c>
      <c r="B58" s="44" t="str">
        <f>[1]Espalion!$A62</f>
        <v>ESP16-020</v>
      </c>
      <c r="C58" s="45" t="str">
        <f>VLOOKUP(B58,[1]Espalion!$A$5:$Q$216,7,FALSE)</f>
        <v>MOE ENTRETIEN ET RENOVATION VOIRIE COMMUNALE 2016</v>
      </c>
      <c r="D58" s="45" t="str">
        <f>VLOOKUP(B58,[1]Espalion!$A$5:$Q$216,5,FALSE)</f>
        <v>ALLY</v>
      </c>
      <c r="E58" s="43">
        <f>VLOOKUP(B58,[1]Espalion!$A$5:$Q$216,4,FALSE)</f>
        <v>2016</v>
      </c>
      <c r="F58" s="43" t="str">
        <f>VLOOKUP(B58,[1]Espalion!$A$5:$Q$216,9,FALSE)</f>
        <v>VRD</v>
      </c>
      <c r="G58" s="43" t="str">
        <f>VLOOKUP(B58,[1]Espalion!$A$5:$Q$216,11,FALSE)</f>
        <v>CPN</v>
      </c>
      <c r="H58" s="43">
        <f>VLOOKUP(B58,[1]Espalion!$A$5:$Q$216,6,FALSE)</f>
        <v>15</v>
      </c>
      <c r="J58" s="64">
        <f>IFERROR(SEARCH(SBT!$C$1,'Base commande'!A58),0)</f>
        <v>0</v>
      </c>
      <c r="K58" s="61" t="str">
        <f>IF(J58=0,"",COUNTIF($J$2:J58,"&gt;=1"))</f>
        <v/>
      </c>
      <c r="L58" s="65" t="str">
        <f t="shared" si="0"/>
        <v/>
      </c>
    </row>
    <row r="59" spans="1:12" ht="25.5" x14ac:dyDescent="0.2">
      <c r="A59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ESP16-021/ASSAINISSEMENT COLLECTIF BOURG/SEBRAZAC/ASS/ALA</v>
      </c>
      <c r="B59" s="44" t="str">
        <f>[1]Espalion!$A63</f>
        <v>ESP16-021</v>
      </c>
      <c r="C59" s="45" t="str">
        <f>VLOOKUP(B59,[1]Espalion!$A$5:$Q$216,7,FALSE)</f>
        <v>ASSAINISSEMENT COLLECTIF BOURG</v>
      </c>
      <c r="D59" s="45" t="str">
        <f>VLOOKUP(B59,[1]Espalion!$A$5:$Q$216,5,FALSE)</f>
        <v>SEBRAZAC</v>
      </c>
      <c r="E59" s="43">
        <f>VLOOKUP(B59,[1]Espalion!$A$5:$Q$216,4,FALSE)</f>
        <v>2016</v>
      </c>
      <c r="F59" s="43" t="str">
        <f>VLOOKUP(B59,[1]Espalion!$A$5:$Q$216,9,FALSE)</f>
        <v>ASS</v>
      </c>
      <c r="G59" s="43" t="str">
        <f>VLOOKUP(B59,[1]Espalion!$A$5:$Q$216,11,FALSE)</f>
        <v>ALA</v>
      </c>
      <c r="H59" s="43">
        <f>VLOOKUP(B59,[1]Espalion!$A$5:$Q$216,6,FALSE)</f>
        <v>12</v>
      </c>
      <c r="J59" s="64">
        <f>IFERROR(SEARCH(SBT!$C$1,'Base commande'!A59),0)</f>
        <v>0</v>
      </c>
      <c r="K59" s="61" t="str">
        <f>IF(J59=0,"",COUNTIF($J$2:J59,"&gt;=1"))</f>
        <v/>
      </c>
      <c r="L59" s="65" t="str">
        <f t="shared" si="0"/>
        <v/>
      </c>
    </row>
    <row r="60" spans="1:12" x14ac:dyDescent="0.2">
      <c r="A60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ESP16-022/ETUDE TECH VRD/SAS MAS BLANC/VRD/AVA</v>
      </c>
      <c r="B60" s="44" t="str">
        <f>[1]Espalion!$A64</f>
        <v>ESP16-022</v>
      </c>
      <c r="C60" s="45" t="str">
        <f>VLOOKUP(B60,[1]Espalion!$A$5:$Q$216,7,FALSE)</f>
        <v>ETUDE TECH VRD</v>
      </c>
      <c r="D60" s="45" t="str">
        <f>VLOOKUP(B60,[1]Espalion!$A$5:$Q$216,5,FALSE)</f>
        <v>SAS MAS BLANC</v>
      </c>
      <c r="E60" s="43">
        <f>VLOOKUP(B60,[1]Espalion!$A$5:$Q$216,4,FALSE)</f>
        <v>2016</v>
      </c>
      <c r="F60" s="43" t="str">
        <f>VLOOKUP(B60,[1]Espalion!$A$5:$Q$216,9,FALSE)</f>
        <v>VRD</v>
      </c>
      <c r="G60" s="43" t="str">
        <f>VLOOKUP(B60,[1]Espalion!$A$5:$Q$216,11,FALSE)</f>
        <v>AVA</v>
      </c>
      <c r="H60" s="43">
        <f>VLOOKUP(B60,[1]Espalion!$A$5:$Q$216,6,FALSE)</f>
        <v>81</v>
      </c>
      <c r="J60" s="64">
        <f>IFERROR(SEARCH(SBT!$C$1,'Base commande'!A60),0)</f>
        <v>0</v>
      </c>
      <c r="K60" s="61" t="str">
        <f>IF(J60=0,"",COUNTIF($J$2:J60,"&gt;=1"))</f>
        <v/>
      </c>
      <c r="L60" s="65" t="str">
        <f t="shared" si="0"/>
        <v/>
      </c>
    </row>
    <row r="61" spans="1:12" ht="25.5" x14ac:dyDescent="0.2">
      <c r="A61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ESP16-023/AMENAGEMENT PLACE EGLISE ET ABORDS/SEBAZAC CONCOURES/VRD/GMA</v>
      </c>
      <c r="B61" s="44" t="str">
        <f>[1]Espalion!$A65</f>
        <v>ESP16-023</v>
      </c>
      <c r="C61" s="45" t="str">
        <f>VLOOKUP(B61,[1]Espalion!$A$5:$Q$216,7,FALSE)</f>
        <v>AMENAGEMENT PLACE EGLISE ET ABORDS</v>
      </c>
      <c r="D61" s="45" t="str">
        <f>VLOOKUP(B61,[1]Espalion!$A$5:$Q$216,5,FALSE)</f>
        <v>SEBAZAC CONCOURES</v>
      </c>
      <c r="E61" s="43">
        <f>VLOOKUP(B61,[1]Espalion!$A$5:$Q$216,4,FALSE)</f>
        <v>2016</v>
      </c>
      <c r="F61" s="43" t="str">
        <f>VLOOKUP(B61,[1]Espalion!$A$5:$Q$216,9,FALSE)</f>
        <v>VRD</v>
      </c>
      <c r="G61" s="43" t="str">
        <f>VLOOKUP(B61,[1]Espalion!$A$5:$Q$216,11,FALSE)</f>
        <v>GMA</v>
      </c>
      <c r="H61" s="43">
        <f>VLOOKUP(B61,[1]Espalion!$A$5:$Q$216,6,FALSE)</f>
        <v>12</v>
      </c>
      <c r="J61" s="64">
        <f>IFERROR(SEARCH(SBT!$C$1,'Base commande'!A61),0)</f>
        <v>0</v>
      </c>
      <c r="K61" s="61" t="str">
        <f>IF(J61=0,"",COUNTIF($J$2:J61,"&gt;=1"))</f>
        <v/>
      </c>
      <c r="L61" s="65" t="str">
        <f t="shared" si="0"/>
        <v/>
      </c>
    </row>
    <row r="62" spans="1:12" ht="25.5" x14ac:dyDescent="0.2">
      <c r="A62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ESP16-024/AMENAGEMENT RD60 ET 159 EN TRAVERSE DE COUPIAC/COUPIAC/VRD/GMA</v>
      </c>
      <c r="B62" s="44" t="str">
        <f>[1]Espalion!$A66</f>
        <v>ESP16-024</v>
      </c>
      <c r="C62" s="45" t="str">
        <f>VLOOKUP(B62,[1]Espalion!$A$5:$Q$216,7,FALSE)</f>
        <v>AMENAGEMENT RD60 ET 159 EN TRAVERSE DE COUPIAC</v>
      </c>
      <c r="D62" s="45" t="str">
        <f>VLOOKUP(B62,[1]Espalion!$A$5:$Q$216,5,FALSE)</f>
        <v>COUPIAC</v>
      </c>
      <c r="E62" s="43">
        <f>VLOOKUP(B62,[1]Espalion!$A$5:$Q$216,4,FALSE)</f>
        <v>2016</v>
      </c>
      <c r="F62" s="43" t="str">
        <f>VLOOKUP(B62,[1]Espalion!$A$5:$Q$216,9,FALSE)</f>
        <v>VRD</v>
      </c>
      <c r="G62" s="43" t="str">
        <f>VLOOKUP(B62,[1]Espalion!$A$5:$Q$216,11,FALSE)</f>
        <v>GMA</v>
      </c>
      <c r="H62" s="43">
        <f>VLOOKUP(B62,[1]Espalion!$A$5:$Q$216,6,FALSE)</f>
        <v>12</v>
      </c>
      <c r="J62" s="64">
        <f>IFERROR(SEARCH(SBT!$C$1,'Base commande'!A62),0)</f>
        <v>0</v>
      </c>
      <c r="K62" s="61" t="str">
        <f>IF(J62=0,"",COUNTIF($J$2:J62,"&gt;=1"))</f>
        <v/>
      </c>
      <c r="L62" s="65" t="str">
        <f t="shared" si="0"/>
        <v/>
      </c>
    </row>
    <row r="63" spans="1:12" x14ac:dyDescent="0.2">
      <c r="A63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ESP16-025/SDAEP/BROQUIES/AEP/ALA</v>
      </c>
      <c r="B63" s="44" t="str">
        <f>[1]Espalion!$A67</f>
        <v>ESP16-025</v>
      </c>
      <c r="C63" s="45" t="str">
        <f>VLOOKUP(B63,[1]Espalion!$A$5:$Q$216,7,FALSE)</f>
        <v>SDAEP</v>
      </c>
      <c r="D63" s="45" t="str">
        <f>VLOOKUP(B63,[1]Espalion!$A$5:$Q$216,5,FALSE)</f>
        <v>BROQUIES</v>
      </c>
      <c r="E63" s="43">
        <f>VLOOKUP(B63,[1]Espalion!$A$5:$Q$216,4,FALSE)</f>
        <v>2016</v>
      </c>
      <c r="F63" s="43" t="str">
        <f>VLOOKUP(B63,[1]Espalion!$A$5:$Q$216,9,FALSE)</f>
        <v>AEP</v>
      </c>
      <c r="G63" s="43" t="str">
        <f>VLOOKUP(B63,[1]Espalion!$A$5:$Q$216,11,FALSE)</f>
        <v>ALA</v>
      </c>
      <c r="H63" s="43">
        <f>VLOOKUP(B63,[1]Espalion!$A$5:$Q$216,6,FALSE)</f>
        <v>12</v>
      </c>
      <c r="J63" s="64">
        <f>IFERROR(SEARCH(SBT!$C$1,'Base commande'!A63),0)</f>
        <v>0</v>
      </c>
      <c r="K63" s="61" t="str">
        <f>IF(J63=0,"",COUNTIF($J$2:J63,"&gt;=1"))</f>
        <v/>
      </c>
      <c r="L63" s="65" t="str">
        <f t="shared" si="0"/>
        <v/>
      </c>
    </row>
    <row r="64" spans="1:12" ht="25.5" x14ac:dyDescent="0.2">
      <c r="A64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ESP16-026/ASSAINISSEMENT - RESEAUX SECS ET HUMIDES ET AMENAGEMENTS/RECOULES D'AUBRAC/VRD/SBT</v>
      </c>
      <c r="B64" s="44" t="str">
        <f>[1]Espalion!$A68</f>
        <v>ESP16-026</v>
      </c>
      <c r="C64" s="45" t="str">
        <f>VLOOKUP(B64,[1]Espalion!$A$5:$Q$216,7,FALSE)</f>
        <v>ASSAINISSEMENT - RESEAUX SECS ET HUMIDES ET AMENAGEMENTS</v>
      </c>
      <c r="D64" s="45" t="str">
        <f>VLOOKUP(B64,[1]Espalion!$A$5:$Q$216,5,FALSE)</f>
        <v>RECOULES D'AUBRAC</v>
      </c>
      <c r="E64" s="43">
        <f>VLOOKUP(B64,[1]Espalion!$A$5:$Q$216,4,FALSE)</f>
        <v>2016</v>
      </c>
      <c r="F64" s="43" t="str">
        <f>VLOOKUP(B64,[1]Espalion!$A$5:$Q$216,9,FALSE)</f>
        <v>VRD</v>
      </c>
      <c r="G64" s="43" t="str">
        <f>VLOOKUP(B64,[1]Espalion!$A$5:$Q$216,11,FALSE)</f>
        <v>SBT</v>
      </c>
      <c r="H64" s="43">
        <f>VLOOKUP(B64,[1]Espalion!$A$5:$Q$216,6,FALSE)</f>
        <v>48</v>
      </c>
      <c r="J64" s="64">
        <f>IFERROR(SEARCH(SBT!$C$1,'Base commande'!A64),0)</f>
        <v>0</v>
      </c>
      <c r="K64" s="61" t="str">
        <f>IF(J64=0,"",COUNTIF($J$2:J64,"&gt;=1"))</f>
        <v/>
      </c>
      <c r="L64" s="65" t="str">
        <f t="shared" si="0"/>
        <v/>
      </c>
    </row>
    <row r="65" spans="1:12" x14ac:dyDescent="0.2">
      <c r="A65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ESP16-027/RESERVOIR AEP USSEL/SI USSEL/AEP/ALA</v>
      </c>
      <c r="B65" s="44" t="str">
        <f>[1]Espalion!$A69</f>
        <v>ESP16-027</v>
      </c>
      <c r="C65" s="45" t="str">
        <f>VLOOKUP(B65,[1]Espalion!$A$5:$Q$216,7,FALSE)</f>
        <v>RESERVOIR AEP USSEL</v>
      </c>
      <c r="D65" s="45" t="str">
        <f>VLOOKUP(B65,[1]Espalion!$A$5:$Q$216,5,FALSE)</f>
        <v>SI USSEL</v>
      </c>
      <c r="E65" s="43">
        <f>VLOOKUP(B65,[1]Espalion!$A$5:$Q$216,4,FALSE)</f>
        <v>2016</v>
      </c>
      <c r="F65" s="43" t="str">
        <f>VLOOKUP(B65,[1]Espalion!$A$5:$Q$216,9,FALSE)</f>
        <v>AEP</v>
      </c>
      <c r="G65" s="43" t="str">
        <f>VLOOKUP(B65,[1]Espalion!$A$5:$Q$216,11,FALSE)</f>
        <v>ALA</v>
      </c>
      <c r="H65" s="43">
        <f>VLOOKUP(B65,[1]Espalion!$A$5:$Q$216,6,FALSE)</f>
        <v>15</v>
      </c>
      <c r="J65" s="64">
        <f>IFERROR(SEARCH(SBT!$C$1,'Base commande'!A65),0)</f>
        <v>0</v>
      </c>
      <c r="K65" s="61" t="str">
        <f>IF(J65=0,"",COUNTIF($J$2:J65,"&gt;=1"))</f>
        <v/>
      </c>
      <c r="L65" s="65" t="str">
        <f t="shared" si="0"/>
        <v/>
      </c>
    </row>
    <row r="66" spans="1:12" x14ac:dyDescent="0.2">
      <c r="A66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ESP16-028/ASSAINISSEMENT CANDAS/MONTJAUX/ASS/SBT</v>
      </c>
      <c r="B66" s="44" t="str">
        <f>[1]Espalion!$A70</f>
        <v>ESP16-028</v>
      </c>
      <c r="C66" s="45" t="str">
        <f>VLOOKUP(B66,[1]Espalion!$A$5:$Q$216,7,FALSE)</f>
        <v>ASSAINISSEMENT CANDAS</v>
      </c>
      <c r="D66" s="45" t="str">
        <f>VLOOKUP(B66,[1]Espalion!$A$5:$Q$216,5,FALSE)</f>
        <v>MONTJAUX</v>
      </c>
      <c r="E66" s="43">
        <f>VLOOKUP(B66,[1]Espalion!$A$5:$Q$216,4,FALSE)</f>
        <v>2016</v>
      </c>
      <c r="F66" s="43" t="str">
        <f>VLOOKUP(B66,[1]Espalion!$A$5:$Q$216,9,FALSE)</f>
        <v>ASS</v>
      </c>
      <c r="G66" s="43" t="str">
        <f>VLOOKUP(B66,[1]Espalion!$A$5:$Q$216,11,FALSE)</f>
        <v>SBT</v>
      </c>
      <c r="H66" s="43">
        <f>VLOOKUP(B66,[1]Espalion!$A$5:$Q$216,6,FALSE)</f>
        <v>12</v>
      </c>
      <c r="J66" s="64">
        <f>IFERROR(SEARCH(SBT!$C$1,'Base commande'!A66),0)</f>
        <v>1</v>
      </c>
      <c r="K66" s="61">
        <f>IF(J66=0,"",COUNTIF($J$2:J66,"&gt;=1"))</f>
        <v>1</v>
      </c>
      <c r="L66" s="65" t="str">
        <f t="shared" si="0"/>
        <v/>
      </c>
    </row>
    <row r="67" spans="1:12" ht="25.5" x14ac:dyDescent="0.2">
      <c r="A67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ESP16-029/AMENAGEMENT RUE H. FRESSANGES/COM COM PAYS ST FLOUR MARGERIDE/VRD/HPN</v>
      </c>
      <c r="B67" s="44" t="str">
        <f>[1]Espalion!$A71</f>
        <v>ESP16-029</v>
      </c>
      <c r="C67" s="45" t="str">
        <f>VLOOKUP(B67,[1]Espalion!$A$5:$Q$216,7,FALSE)</f>
        <v>AMENAGEMENT RUE H. FRESSANGES</v>
      </c>
      <c r="D67" s="45" t="str">
        <f>VLOOKUP(B67,[1]Espalion!$A$5:$Q$216,5,FALSE)</f>
        <v>COM COM PAYS ST FLOUR MARGERIDE</v>
      </c>
      <c r="E67" s="43">
        <f>VLOOKUP(B67,[1]Espalion!$A$5:$Q$216,4,FALSE)</f>
        <v>2016</v>
      </c>
      <c r="F67" s="43" t="str">
        <f>VLOOKUP(B67,[1]Espalion!$A$5:$Q$216,9,FALSE)</f>
        <v>VRD</v>
      </c>
      <c r="G67" s="43" t="str">
        <f>VLOOKUP(B67,[1]Espalion!$A$5:$Q$216,11,FALSE)</f>
        <v>HPN</v>
      </c>
      <c r="H67" s="43">
        <f>VLOOKUP(B67,[1]Espalion!$A$5:$Q$216,6,FALSE)</f>
        <v>15</v>
      </c>
      <c r="J67" s="64">
        <f>IFERROR(SEARCH(SBT!$C$1,'Base commande'!A67),0)</f>
        <v>0</v>
      </c>
      <c r="K67" s="61" t="str">
        <f>IF(J67=0,"",COUNTIF($J$2:J67,"&gt;=1"))</f>
        <v/>
      </c>
      <c r="L67" s="65" t="str">
        <f t="shared" ref="L67:L130" si="1">IFERROR(INDEX(A:A,MATCH(ROW(K66),K:K,0)),"")</f>
        <v/>
      </c>
    </row>
    <row r="68" spans="1:12" x14ac:dyDescent="0.2">
      <c r="A68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ESP16-032/ASSAINISSEMENT ET AEP/PAULHAC/ASS/ALA</v>
      </c>
      <c r="B68" s="44" t="str">
        <f>[1]Espalion!$A72</f>
        <v>ESP16-032</v>
      </c>
      <c r="C68" s="45" t="str">
        <f>VLOOKUP(B68,[1]Espalion!$A$5:$Q$216,7,FALSE)</f>
        <v>ASSAINISSEMENT ET AEP</v>
      </c>
      <c r="D68" s="45" t="str">
        <f>VLOOKUP(B68,[1]Espalion!$A$5:$Q$216,5,FALSE)</f>
        <v>PAULHAC</v>
      </c>
      <c r="E68" s="43">
        <f>VLOOKUP(B68,[1]Espalion!$A$5:$Q$216,4,FALSE)</f>
        <v>2016</v>
      </c>
      <c r="F68" s="43" t="str">
        <f>VLOOKUP(B68,[1]Espalion!$A$5:$Q$216,9,FALSE)</f>
        <v>ASS</v>
      </c>
      <c r="G68" s="43" t="str">
        <f>VLOOKUP(B68,[1]Espalion!$A$5:$Q$216,11,FALSE)</f>
        <v>ALA</v>
      </c>
      <c r="H68" s="43">
        <f>VLOOKUP(B68,[1]Espalion!$A$5:$Q$216,6,FALSE)</f>
        <v>15</v>
      </c>
      <c r="J68" s="64">
        <f>IFERROR(SEARCH(SBT!$C$1,'Base commande'!A68),0)</f>
        <v>0</v>
      </c>
      <c r="K68" s="61" t="str">
        <f>IF(J68=0,"",COUNTIF($J$2:J68,"&gt;=1"))</f>
        <v/>
      </c>
      <c r="L68" s="65" t="str">
        <f t="shared" si="1"/>
        <v/>
      </c>
    </row>
    <row r="69" spans="1:12" ht="25.5" x14ac:dyDescent="0.2">
      <c r="A69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ESP16-033/RESERVOIR AEP LARZAC/MINISTERE DE LA DEFENSE/AEP/SBT</v>
      </c>
      <c r="B69" s="44" t="str">
        <f>[1]Espalion!$A73</f>
        <v>ESP16-033</v>
      </c>
      <c r="C69" s="45" t="str">
        <f>VLOOKUP(B69,[1]Espalion!$A$5:$Q$216,7,FALSE)</f>
        <v>RESERVOIR AEP LARZAC</v>
      </c>
      <c r="D69" s="45" t="str">
        <f>VLOOKUP(B69,[1]Espalion!$A$5:$Q$216,5,FALSE)</f>
        <v>MINISTERE DE LA DEFENSE</v>
      </c>
      <c r="E69" s="43">
        <f>VLOOKUP(B69,[1]Espalion!$A$5:$Q$216,4,FALSE)</f>
        <v>2016</v>
      </c>
      <c r="F69" s="43" t="str">
        <f>VLOOKUP(B69,[1]Espalion!$A$5:$Q$216,9,FALSE)</f>
        <v>AEP</v>
      </c>
      <c r="G69" s="43" t="str">
        <f>VLOOKUP(B69,[1]Espalion!$A$5:$Q$216,11,FALSE)</f>
        <v>SBT</v>
      </c>
      <c r="H69" s="43">
        <f>VLOOKUP(B69,[1]Espalion!$A$5:$Q$216,6,FALSE)</f>
        <v>12</v>
      </c>
      <c r="J69" s="64">
        <f>IFERROR(SEARCH(SBT!$C$1,'Base commande'!A69),0)</f>
        <v>0</v>
      </c>
      <c r="K69" s="61" t="str">
        <f>IF(J69=0,"",COUNTIF($J$2:J69,"&gt;=1"))</f>
        <v/>
      </c>
      <c r="L69" s="65" t="str">
        <f t="shared" si="1"/>
        <v/>
      </c>
    </row>
    <row r="70" spans="1:12" x14ac:dyDescent="0.2">
      <c r="A70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ESP16-035/MOE AEP/PRADES AUBRAC/AEP/SBT</v>
      </c>
      <c r="B70" s="44" t="str">
        <f>[1]Espalion!$A74</f>
        <v>ESP16-035</v>
      </c>
      <c r="C70" s="45" t="str">
        <f>VLOOKUP(B70,[1]Espalion!$A$5:$Q$216,7,FALSE)</f>
        <v>MOE AEP</v>
      </c>
      <c r="D70" s="45" t="str">
        <f>VLOOKUP(B70,[1]Espalion!$A$5:$Q$216,5,FALSE)</f>
        <v>PRADES AUBRAC</v>
      </c>
      <c r="E70" s="43">
        <f>VLOOKUP(B70,[1]Espalion!$A$5:$Q$216,4,FALSE)</f>
        <v>2016</v>
      </c>
      <c r="F70" s="43" t="str">
        <f>VLOOKUP(B70,[1]Espalion!$A$5:$Q$216,9,FALSE)</f>
        <v>AEP</v>
      </c>
      <c r="G70" s="43" t="str">
        <f>VLOOKUP(B70,[1]Espalion!$A$5:$Q$216,11,FALSE)</f>
        <v>SBT</v>
      </c>
      <c r="H70" s="43">
        <f>VLOOKUP(B70,[1]Espalion!$A$5:$Q$216,6,FALSE)</f>
        <v>12</v>
      </c>
      <c r="J70" s="64">
        <f>IFERROR(SEARCH(SBT!$C$1,'Base commande'!A70),0)</f>
        <v>0</v>
      </c>
      <c r="K70" s="61" t="str">
        <f>IF(J70=0,"",COUNTIF($J$2:J70,"&gt;=1"))</f>
        <v/>
      </c>
      <c r="L70" s="65" t="str">
        <f t="shared" si="1"/>
        <v/>
      </c>
    </row>
    <row r="71" spans="1:12" x14ac:dyDescent="0.2">
      <c r="A71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ESP16-036/ASSAINISSEMENT CALMONT/CALMONT/ASS/ALA</v>
      </c>
      <c r="B71" s="44" t="str">
        <f>[1]Espalion!$A75</f>
        <v>ESP16-036</v>
      </c>
      <c r="C71" s="45" t="str">
        <f>VLOOKUP(B71,[1]Espalion!$A$5:$Q$216,7,FALSE)</f>
        <v>ASSAINISSEMENT CALMONT</v>
      </c>
      <c r="D71" s="45" t="str">
        <f>VLOOKUP(B71,[1]Espalion!$A$5:$Q$216,5,FALSE)</f>
        <v>CALMONT</v>
      </c>
      <c r="E71" s="43">
        <f>VLOOKUP(B71,[1]Espalion!$A$5:$Q$216,4,FALSE)</f>
        <v>2016</v>
      </c>
      <c r="F71" s="43" t="str">
        <f>VLOOKUP(B71,[1]Espalion!$A$5:$Q$216,9,FALSE)</f>
        <v>ASS</v>
      </c>
      <c r="G71" s="43" t="str">
        <f>VLOOKUP(B71,[1]Espalion!$A$5:$Q$216,11,FALSE)</f>
        <v>ALA</v>
      </c>
      <c r="H71" s="43">
        <f>VLOOKUP(B71,[1]Espalion!$A$5:$Q$216,6,FALSE)</f>
        <v>12</v>
      </c>
      <c r="J71" s="64">
        <f>IFERROR(SEARCH(SBT!$C$1,'Base commande'!A71),0)</f>
        <v>0</v>
      </c>
      <c r="K71" s="61" t="str">
        <f>IF(J71=0,"",COUNTIF($J$2:J71,"&gt;=1"))</f>
        <v/>
      </c>
      <c r="L71" s="65" t="str">
        <f t="shared" si="1"/>
        <v/>
      </c>
    </row>
    <row r="72" spans="1:12" ht="25.5" x14ac:dyDescent="0.2">
      <c r="A72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ESP16-037/RESEAUX EU ET AEP HAMEAUX VIALES ET CUSSES/BRUSQUE/ASS/ALA</v>
      </c>
      <c r="B72" s="44" t="str">
        <f>[1]Espalion!$A76</f>
        <v>ESP16-037</v>
      </c>
      <c r="C72" s="45" t="str">
        <f>VLOOKUP(B72,[1]Espalion!$A$5:$Q$216,7,FALSE)</f>
        <v>RESEAUX EU ET AEP HAMEAUX VIALES ET CUSSES</v>
      </c>
      <c r="D72" s="45" t="str">
        <f>VLOOKUP(B72,[1]Espalion!$A$5:$Q$216,5,FALSE)</f>
        <v>BRUSQUE</v>
      </c>
      <c r="E72" s="43">
        <f>VLOOKUP(B72,[1]Espalion!$A$5:$Q$216,4,FALSE)</f>
        <v>2016</v>
      </c>
      <c r="F72" s="43" t="str">
        <f>VLOOKUP(B72,[1]Espalion!$A$5:$Q$216,9,FALSE)</f>
        <v>ASS</v>
      </c>
      <c r="G72" s="43" t="str">
        <f>VLOOKUP(B72,[1]Espalion!$A$5:$Q$216,11,FALSE)</f>
        <v>ALA</v>
      </c>
      <c r="H72" s="43">
        <f>VLOOKUP(B72,[1]Espalion!$A$5:$Q$216,6,FALSE)</f>
        <v>12</v>
      </c>
      <c r="J72" s="64">
        <f>IFERROR(SEARCH(SBT!$C$1,'Base commande'!A72),0)</f>
        <v>0</v>
      </c>
      <c r="K72" s="61" t="str">
        <f>IF(J72=0,"",COUNTIF($J$2:J72,"&gt;=1"))</f>
        <v/>
      </c>
      <c r="L72" s="65" t="str">
        <f t="shared" si="1"/>
        <v/>
      </c>
    </row>
    <row r="73" spans="1:12" x14ac:dyDescent="0.2">
      <c r="A73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ESP16-038/SIG réseau AEP Cantoin Ste Genevieve/RIG12/ASS/BCS</v>
      </c>
      <c r="B73" s="44" t="str">
        <f>[1]Espalion!$A77</f>
        <v>ESP16-038</v>
      </c>
      <c r="C73" s="45" t="str">
        <f>VLOOKUP(B73,[1]Espalion!$A$5:$Q$216,7,FALSE)</f>
        <v>SIG réseau AEP Cantoin Ste Genevieve</v>
      </c>
      <c r="D73" s="45" t="str">
        <f>VLOOKUP(B73,[1]Espalion!$A$5:$Q$216,5,FALSE)</f>
        <v>RIG12</v>
      </c>
      <c r="E73" s="43">
        <f>VLOOKUP(B73,[1]Espalion!$A$5:$Q$216,4,FALSE)</f>
        <v>2016</v>
      </c>
      <c r="F73" s="43" t="str">
        <f>VLOOKUP(B73,[1]Espalion!$A$5:$Q$216,9,FALSE)</f>
        <v>ASS</v>
      </c>
      <c r="G73" s="43" t="str">
        <f>VLOOKUP(B73,[1]Espalion!$A$5:$Q$216,11,FALSE)</f>
        <v>BCS</v>
      </c>
      <c r="H73" s="43">
        <f>VLOOKUP(B73,[1]Espalion!$A$5:$Q$216,6,FALSE)</f>
        <v>12</v>
      </c>
      <c r="J73" s="64">
        <f>IFERROR(SEARCH(SBT!$C$1,'Base commande'!A73),0)</f>
        <v>0</v>
      </c>
      <c r="K73" s="61" t="str">
        <f>IF(J73=0,"",COUNTIF($J$2:J73,"&gt;=1"))</f>
        <v/>
      </c>
      <c r="L73" s="65" t="str">
        <f t="shared" si="1"/>
        <v/>
      </c>
    </row>
    <row r="74" spans="1:12" ht="25.5" x14ac:dyDescent="0.2">
      <c r="A74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ESP16-040/AMENAGEMENT RD19 EN TRAVERSE ET CŒUR DE VILLAGE/PRADES AUBRAC/VRD/GMA</v>
      </c>
      <c r="B74" s="44" t="str">
        <f>[1]Espalion!$A78</f>
        <v>ESP16-040</v>
      </c>
      <c r="C74" s="45" t="str">
        <f>VLOOKUP(B74,[1]Espalion!$A$5:$Q$216,7,FALSE)</f>
        <v>AMENAGEMENT RD19 EN TRAVERSE ET CŒUR DE VILLAGE</v>
      </c>
      <c r="D74" s="45" t="str">
        <f>VLOOKUP(B74,[1]Espalion!$A$5:$Q$216,5,FALSE)</f>
        <v>PRADES AUBRAC</v>
      </c>
      <c r="E74" s="43">
        <f>VLOOKUP(B74,[1]Espalion!$A$5:$Q$216,4,FALSE)</f>
        <v>2016</v>
      </c>
      <c r="F74" s="43" t="str">
        <f>VLOOKUP(B74,[1]Espalion!$A$5:$Q$216,9,FALSE)</f>
        <v>VRD</v>
      </c>
      <c r="G74" s="43" t="str">
        <f>VLOOKUP(B74,[1]Espalion!$A$5:$Q$216,11,FALSE)</f>
        <v>GMA</v>
      </c>
      <c r="H74" s="43">
        <f>VLOOKUP(B74,[1]Espalion!$A$5:$Q$216,6,FALSE)</f>
        <v>12</v>
      </c>
      <c r="J74" s="64">
        <f>IFERROR(SEARCH(SBT!$C$1,'Base commande'!A74),0)</f>
        <v>0</v>
      </c>
      <c r="K74" s="61" t="str">
        <f>IF(J74=0,"",COUNTIF($J$2:J74,"&gt;=1"))</f>
        <v/>
      </c>
      <c r="L74" s="65" t="str">
        <f t="shared" si="1"/>
        <v/>
      </c>
    </row>
    <row r="75" spans="1:12" ht="25.5" x14ac:dyDescent="0.2">
      <c r="A75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ESP16-043/AMELIORATION SYSTÈME D'ASSAINISSEMENT GRAMOND/GRAMOND/ASS/GMA</v>
      </c>
      <c r="B75" s="44" t="str">
        <f>[1]Espalion!$A79</f>
        <v>ESP16-043</v>
      </c>
      <c r="C75" s="45" t="str">
        <f>VLOOKUP(B75,[1]Espalion!$A$5:$Q$216,7,FALSE)</f>
        <v>AMELIORATION SYSTÈME D'ASSAINISSEMENT GRAMOND</v>
      </c>
      <c r="D75" s="45" t="str">
        <f>VLOOKUP(B75,[1]Espalion!$A$5:$Q$216,5,FALSE)</f>
        <v>GRAMOND</v>
      </c>
      <c r="E75" s="43">
        <f>VLOOKUP(B75,[1]Espalion!$A$5:$Q$216,4,FALSE)</f>
        <v>2016</v>
      </c>
      <c r="F75" s="43" t="str">
        <f>VLOOKUP(B75,[1]Espalion!$A$5:$Q$216,9,FALSE)</f>
        <v>ASS</v>
      </c>
      <c r="G75" s="43" t="str">
        <f>VLOOKUP(B75,[1]Espalion!$A$5:$Q$216,11,FALSE)</f>
        <v>GMA</v>
      </c>
      <c r="H75" s="43">
        <f>VLOOKUP(B75,[1]Espalion!$A$5:$Q$216,6,FALSE)</f>
        <v>12</v>
      </c>
      <c r="J75" s="64">
        <f>IFERROR(SEARCH(SBT!$C$1,'Base commande'!A75),0)</f>
        <v>0</v>
      </c>
      <c r="K75" s="61" t="str">
        <f>IF(J75=0,"",COUNTIF($J$2:J75,"&gt;=1"))</f>
        <v/>
      </c>
      <c r="L75" s="65" t="str">
        <f t="shared" si="1"/>
        <v/>
      </c>
    </row>
    <row r="76" spans="1:12" ht="25.5" x14ac:dyDescent="0.2">
      <c r="A76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ESP16-045/AMENAGEMENT ENTREES VILLAGE RD 46/CAMPUAC/VRD/GMA</v>
      </c>
      <c r="B76" s="44" t="str">
        <f>[1]Espalion!$A80</f>
        <v>ESP16-045</v>
      </c>
      <c r="C76" s="45" t="str">
        <f>VLOOKUP(B76,[1]Espalion!$A$5:$Q$216,7,FALSE)</f>
        <v>AMENAGEMENT ENTREES VILLAGE RD 46</v>
      </c>
      <c r="D76" s="45" t="str">
        <f>VLOOKUP(B76,[1]Espalion!$A$5:$Q$216,5,FALSE)</f>
        <v>CAMPUAC</v>
      </c>
      <c r="E76" s="43">
        <f>VLOOKUP(B76,[1]Espalion!$A$5:$Q$216,4,FALSE)</f>
        <v>2016</v>
      </c>
      <c r="F76" s="43" t="str">
        <f>VLOOKUP(B76,[1]Espalion!$A$5:$Q$216,9,FALSE)</f>
        <v>VRD</v>
      </c>
      <c r="G76" s="43" t="str">
        <f>VLOOKUP(B76,[1]Espalion!$A$5:$Q$216,11,FALSE)</f>
        <v>GMA</v>
      </c>
      <c r="H76" s="43">
        <f>VLOOKUP(B76,[1]Espalion!$A$5:$Q$216,6,FALSE)</f>
        <v>12</v>
      </c>
      <c r="J76" s="64">
        <f>IFERROR(SEARCH(SBT!$C$1,'Base commande'!A76),0)</f>
        <v>0</v>
      </c>
      <c r="K76" s="61" t="str">
        <f>IF(J76=0,"",COUNTIF($J$2:J76,"&gt;=1"))</f>
        <v/>
      </c>
      <c r="L76" s="65" t="str">
        <f t="shared" si="1"/>
        <v/>
      </c>
    </row>
    <row r="77" spans="1:12" ht="25.5" x14ac:dyDescent="0.2">
      <c r="A77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ESP17-001/VTA BARRAGE DU RAVIN DELA VAUSSE/SCI NOUVELLE TERRE/HYDRO/CPN</v>
      </c>
      <c r="B77" s="44" t="str">
        <f>[1]Espalion!$A81</f>
        <v>ESP17-001</v>
      </c>
      <c r="C77" s="45" t="str">
        <f>VLOOKUP(B77,[1]Espalion!$A$5:$Q$216,7,FALSE)</f>
        <v>VTA BARRAGE DU RAVIN DELA VAUSSE</v>
      </c>
      <c r="D77" s="45" t="str">
        <f>VLOOKUP(B77,[1]Espalion!$A$5:$Q$216,5,FALSE)</f>
        <v>SCI NOUVELLE TERRE</v>
      </c>
      <c r="E77" s="43">
        <f>VLOOKUP(B77,[1]Espalion!$A$5:$Q$216,4,FALSE)</f>
        <v>2017</v>
      </c>
      <c r="F77" s="43" t="str">
        <f>VLOOKUP(B77,[1]Espalion!$A$5:$Q$216,9,FALSE)</f>
        <v>HYDRO</v>
      </c>
      <c r="G77" s="43" t="str">
        <f>VLOOKUP(B77,[1]Espalion!$A$5:$Q$216,11,FALSE)</f>
        <v>CPN</v>
      </c>
      <c r="H77" s="43">
        <f>VLOOKUP(B77,[1]Espalion!$A$5:$Q$216,6,FALSE)</f>
        <v>81</v>
      </c>
      <c r="J77" s="64">
        <f>IFERROR(SEARCH(SBT!$C$1,'Base commande'!A77),0)</f>
        <v>0</v>
      </c>
      <c r="K77" s="61" t="str">
        <f>IF(J77=0,"",COUNTIF($J$2:J77,"&gt;=1"))</f>
        <v/>
      </c>
      <c r="L77" s="65" t="str">
        <f t="shared" si="1"/>
        <v/>
      </c>
    </row>
    <row r="78" spans="1:12" x14ac:dyDescent="0.2">
      <c r="A78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ESP17-005/Avenue Tabardel phase A et B/Commune de Sébazac /ANC/GMA</v>
      </c>
      <c r="B78" s="44" t="str">
        <f>[1]Espalion!$A82</f>
        <v>ESP17-005</v>
      </c>
      <c r="C78" s="45" t="str">
        <f>VLOOKUP(B78,[1]Espalion!$A$5:$Q$216,7,FALSE)</f>
        <v>Avenue Tabardel phase A et B</v>
      </c>
      <c r="D78" s="45" t="str">
        <f>VLOOKUP(B78,[1]Espalion!$A$5:$Q$216,5,FALSE)</f>
        <v xml:space="preserve">Commune de Sébazac </v>
      </c>
      <c r="E78" s="43">
        <f>VLOOKUP(B78,[1]Espalion!$A$5:$Q$216,4,FALSE)</f>
        <v>2017</v>
      </c>
      <c r="F78" s="43" t="str">
        <f>VLOOKUP(B78,[1]Espalion!$A$5:$Q$216,9,FALSE)</f>
        <v>ANC</v>
      </c>
      <c r="G78" s="43" t="str">
        <f>VLOOKUP(B78,[1]Espalion!$A$5:$Q$216,11,FALSE)</f>
        <v>GMA</v>
      </c>
      <c r="H78" s="43">
        <f>VLOOKUP(B78,[1]Espalion!$A$5:$Q$216,6,FALSE)</f>
        <v>12</v>
      </c>
      <c r="J78" s="64">
        <f>IFERROR(SEARCH(SBT!$C$1,'Base commande'!A78),0)</f>
        <v>0</v>
      </c>
      <c r="K78" s="61" t="str">
        <f>IF(J78=0,"",COUNTIF($J$2:J78,"&gt;=1"))</f>
        <v/>
      </c>
      <c r="L78" s="65" t="str">
        <f t="shared" si="1"/>
        <v/>
      </c>
    </row>
    <row r="79" spans="1:12" x14ac:dyDescent="0.2">
      <c r="A79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ESP17-006/Suivi de Travaux Pont de St Flour/Ville de ST FLOUR/ANC/CPN</v>
      </c>
      <c r="B79" s="44" t="str">
        <f>[1]Espalion!$A83</f>
        <v>ESP17-006</v>
      </c>
      <c r="C79" s="45" t="str">
        <f>VLOOKUP(B79,[1]Espalion!$A$5:$Q$216,7,FALSE)</f>
        <v>Suivi de Travaux Pont de St Flour</v>
      </c>
      <c r="D79" s="45" t="str">
        <f>VLOOKUP(B79,[1]Espalion!$A$5:$Q$216,5,FALSE)</f>
        <v>Ville de ST FLOUR</v>
      </c>
      <c r="E79" s="43">
        <f>VLOOKUP(B79,[1]Espalion!$A$5:$Q$216,4,FALSE)</f>
        <v>2017</v>
      </c>
      <c r="F79" s="43" t="str">
        <f>VLOOKUP(B79,[1]Espalion!$A$5:$Q$216,9,FALSE)</f>
        <v>ANC</v>
      </c>
      <c r="G79" s="43" t="str">
        <f>VLOOKUP(B79,[1]Espalion!$A$5:$Q$216,11,FALSE)</f>
        <v>CPN</v>
      </c>
      <c r="H79" s="43">
        <f>VLOOKUP(B79,[1]Espalion!$A$5:$Q$216,6,FALSE)</f>
        <v>15</v>
      </c>
      <c r="J79" s="64">
        <f>IFERROR(SEARCH(SBT!$C$1,'Base commande'!A79),0)</f>
        <v>0</v>
      </c>
      <c r="K79" s="61" t="str">
        <f>IF(J79=0,"",COUNTIF($J$2:J79,"&gt;=1"))</f>
        <v/>
      </c>
      <c r="L79" s="65" t="str">
        <f t="shared" si="1"/>
        <v/>
      </c>
    </row>
    <row r="80" spans="1:12" ht="38.25" x14ac:dyDescent="0.2">
      <c r="A80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ESP17-007/DIAGNOSTIC DU BASSIN VERSANT DE COLLECTE DU POSTE RELEVAGE VIEILLE GARE/RODEZ AGGLO/ASS/HPN</v>
      </c>
      <c r="B80" s="44" t="str">
        <f>[1]Espalion!$A84</f>
        <v>ESP17-007</v>
      </c>
      <c r="C80" s="45" t="str">
        <f>VLOOKUP(B80,[1]Espalion!$A$5:$Q$216,7,FALSE)</f>
        <v>DIAGNOSTIC DU BASSIN VERSANT DE COLLECTE DU POSTE RELEVAGE VIEILLE GARE</v>
      </c>
      <c r="D80" s="45" t="str">
        <f>VLOOKUP(B80,[1]Espalion!$A$5:$Q$216,5,FALSE)</f>
        <v>RODEZ AGGLO</v>
      </c>
      <c r="E80" s="43">
        <f>VLOOKUP(B80,[1]Espalion!$A$5:$Q$216,4,FALSE)</f>
        <v>2017</v>
      </c>
      <c r="F80" s="43" t="str">
        <f>VLOOKUP(B80,[1]Espalion!$A$5:$Q$216,9,FALSE)</f>
        <v>ASS</v>
      </c>
      <c r="G80" s="43" t="str">
        <f>VLOOKUP(B80,[1]Espalion!$A$5:$Q$216,11,FALSE)</f>
        <v>HPN</v>
      </c>
      <c r="H80" s="43">
        <f>VLOOKUP(B80,[1]Espalion!$A$5:$Q$216,6,FALSE)</f>
        <v>12</v>
      </c>
      <c r="J80" s="64">
        <f>IFERROR(SEARCH(SBT!$C$1,'Base commande'!A80),0)</f>
        <v>0</v>
      </c>
      <c r="K80" s="61" t="str">
        <f>IF(J80=0,"",COUNTIF($J$2:J80,"&gt;=1"))</f>
        <v/>
      </c>
      <c r="L80" s="65" t="str">
        <f t="shared" si="1"/>
        <v/>
      </c>
    </row>
    <row r="81" spans="1:12" ht="25.5" x14ac:dyDescent="0.2">
      <c r="A81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ESP17-008/CONSERVATOIRE REGIONAL/MONTPELLIER MEDITERRANEE/VRD/GMA</v>
      </c>
      <c r="B81" s="44" t="str">
        <f>[1]Espalion!$A85</f>
        <v>ESP17-008</v>
      </c>
      <c r="C81" s="45" t="str">
        <f>VLOOKUP(B81,[1]Espalion!$A$5:$Q$216,7,FALSE)</f>
        <v>CONSERVATOIRE REGIONAL</v>
      </c>
      <c r="D81" s="45" t="str">
        <f>VLOOKUP(B81,[1]Espalion!$A$5:$Q$216,5,FALSE)</f>
        <v>MONTPELLIER MEDITERRANEE</v>
      </c>
      <c r="E81" s="43">
        <f>VLOOKUP(B81,[1]Espalion!$A$5:$Q$216,4,FALSE)</f>
        <v>2017</v>
      </c>
      <c r="F81" s="43" t="str">
        <f>VLOOKUP(B81,[1]Espalion!$A$5:$Q$216,9,FALSE)</f>
        <v>VRD</v>
      </c>
      <c r="G81" s="43" t="str">
        <f>VLOOKUP(B81,[1]Espalion!$A$5:$Q$216,11,FALSE)</f>
        <v>GMA</v>
      </c>
      <c r="H81" s="43">
        <f>VLOOKUP(B81,[1]Espalion!$A$5:$Q$216,6,FALSE)</f>
        <v>34</v>
      </c>
      <c r="J81" s="64">
        <f>IFERROR(SEARCH(SBT!$C$1,'Base commande'!A81),0)</f>
        <v>0</v>
      </c>
      <c r="K81" s="61" t="str">
        <f>IF(J81=0,"",COUNTIF($J$2:J81,"&gt;=1"))</f>
        <v/>
      </c>
      <c r="L81" s="65" t="str">
        <f t="shared" si="1"/>
        <v/>
      </c>
    </row>
    <row r="82" spans="1:12" x14ac:dyDescent="0.2">
      <c r="A82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ESP17-009/ASSISTANCE TECH AEP/LE FEL/AEP/SBT</v>
      </c>
      <c r="B82" s="44" t="str">
        <f>[1]Espalion!$A86</f>
        <v>ESP17-009</v>
      </c>
      <c r="C82" s="45" t="str">
        <f>VLOOKUP(B82,[1]Espalion!$A$5:$Q$216,7,FALSE)</f>
        <v>ASSISTANCE TECH AEP</v>
      </c>
      <c r="D82" s="45" t="str">
        <f>VLOOKUP(B82,[1]Espalion!$A$5:$Q$216,5,FALSE)</f>
        <v>LE FEL</v>
      </c>
      <c r="E82" s="43">
        <f>VLOOKUP(B82,[1]Espalion!$A$5:$Q$216,4,FALSE)</f>
        <v>2017</v>
      </c>
      <c r="F82" s="43" t="str">
        <f>VLOOKUP(B82,[1]Espalion!$A$5:$Q$216,9,FALSE)</f>
        <v>AEP</v>
      </c>
      <c r="G82" s="43" t="str">
        <f>VLOOKUP(B82,[1]Espalion!$A$5:$Q$216,11,FALSE)</f>
        <v>SBT</v>
      </c>
      <c r="H82" s="43">
        <f>VLOOKUP(B82,[1]Espalion!$A$5:$Q$216,6,FALSE)</f>
        <v>12</v>
      </c>
      <c r="J82" s="64">
        <f>IFERROR(SEARCH(SBT!$C$1,'Base commande'!A82),0)</f>
        <v>0</v>
      </c>
      <c r="K82" s="61" t="str">
        <f>IF(J82=0,"",COUNTIF($J$2:J82,"&gt;=1"))</f>
        <v/>
      </c>
      <c r="L82" s="65" t="str">
        <f t="shared" si="1"/>
        <v/>
      </c>
    </row>
    <row r="83" spans="1:12" x14ac:dyDescent="0.2">
      <c r="A83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ESP17-010/ASSAINSSEMENT MARZIALS/MONTJAUX/ASS/SBT</v>
      </c>
      <c r="B83" s="44" t="str">
        <f>[1]Espalion!$A87</f>
        <v>ESP17-010</v>
      </c>
      <c r="C83" s="45" t="str">
        <f>VLOOKUP(B83,[1]Espalion!$A$5:$Q$216,7,FALSE)</f>
        <v>ASSAINSSEMENT MARZIALS</v>
      </c>
      <c r="D83" s="45" t="str">
        <f>VLOOKUP(B83,[1]Espalion!$A$5:$Q$216,5,FALSE)</f>
        <v>MONTJAUX</v>
      </c>
      <c r="E83" s="43">
        <f>VLOOKUP(B83,[1]Espalion!$A$5:$Q$216,4,FALSE)</f>
        <v>2017</v>
      </c>
      <c r="F83" s="43" t="str">
        <f>VLOOKUP(B83,[1]Espalion!$A$5:$Q$216,9,FALSE)</f>
        <v>ASS</v>
      </c>
      <c r="G83" s="43" t="str">
        <f>VLOOKUP(B83,[1]Espalion!$A$5:$Q$216,11,FALSE)</f>
        <v>SBT</v>
      </c>
      <c r="H83" s="43">
        <f>VLOOKUP(B83,[1]Espalion!$A$5:$Q$216,6,FALSE)</f>
        <v>12</v>
      </c>
      <c r="J83" s="64">
        <f>IFERROR(SEARCH(SBT!$C$1,'Base commande'!A83),0)</f>
        <v>0</v>
      </c>
      <c r="K83" s="61" t="str">
        <f>IF(J83=0,"",COUNTIF($J$2:J83,"&gt;=1"))</f>
        <v/>
      </c>
      <c r="L83" s="65" t="str">
        <f t="shared" si="1"/>
        <v/>
      </c>
    </row>
    <row r="84" spans="1:12" x14ac:dyDescent="0.2">
      <c r="A84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ESP17-011/DIAG ET SDA/ARGENCE EN AUBRAC/ASS/HPN</v>
      </c>
      <c r="B84" s="44" t="str">
        <f>[1]Espalion!$A88</f>
        <v>ESP17-011</v>
      </c>
      <c r="C84" s="45" t="str">
        <f>VLOOKUP(B84,[1]Espalion!$A$5:$Q$216,7,FALSE)</f>
        <v>DIAG ET SDA</v>
      </c>
      <c r="D84" s="45" t="str">
        <f>VLOOKUP(B84,[1]Espalion!$A$5:$Q$216,5,FALSE)</f>
        <v>ARGENCE EN AUBRAC</v>
      </c>
      <c r="E84" s="43">
        <f>VLOOKUP(B84,[1]Espalion!$A$5:$Q$216,4,FALSE)</f>
        <v>2017</v>
      </c>
      <c r="F84" s="43" t="str">
        <f>VLOOKUP(B84,[1]Espalion!$A$5:$Q$216,9,FALSE)</f>
        <v>ASS</v>
      </c>
      <c r="G84" s="43" t="str">
        <f>VLOOKUP(B84,[1]Espalion!$A$5:$Q$216,11,FALSE)</f>
        <v>HPN</v>
      </c>
      <c r="H84" s="43">
        <f>VLOOKUP(B84,[1]Espalion!$A$5:$Q$216,6,FALSE)</f>
        <v>12</v>
      </c>
      <c r="J84" s="64">
        <f>IFERROR(SEARCH(SBT!$C$1,'Base commande'!A84),0)</f>
        <v>0</v>
      </c>
      <c r="K84" s="61" t="str">
        <f>IF(J84=0,"",COUNTIF($J$2:J84,"&gt;=1"))</f>
        <v/>
      </c>
      <c r="L84" s="65" t="str">
        <f t="shared" si="1"/>
        <v/>
      </c>
    </row>
    <row r="85" spans="1:12" x14ac:dyDescent="0.2">
      <c r="A85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ESP17-012/BILAN 24H STEP ÉTÉ 2017/CASTELNAU PEGAYROLS/ASS/SBT</v>
      </c>
      <c r="B85" s="44" t="str">
        <f>[1]Espalion!$A89</f>
        <v>ESP17-012</v>
      </c>
      <c r="C85" s="45" t="str">
        <f>VLOOKUP(B85,[1]Espalion!$A$5:$Q$216,7,FALSE)</f>
        <v>BILAN 24H STEP ÉTÉ 2017</v>
      </c>
      <c r="D85" s="45" t="str">
        <f>VLOOKUP(B85,[1]Espalion!$A$5:$Q$216,5,FALSE)</f>
        <v>CASTELNAU PEGAYROLS</v>
      </c>
      <c r="E85" s="43">
        <f>VLOOKUP(B85,[1]Espalion!$A$5:$Q$216,4,FALSE)</f>
        <v>2017</v>
      </c>
      <c r="F85" s="43" t="str">
        <f>VLOOKUP(B85,[1]Espalion!$A$5:$Q$216,9,FALSE)</f>
        <v>ASS</v>
      </c>
      <c r="G85" s="43" t="str">
        <f>VLOOKUP(B85,[1]Espalion!$A$5:$Q$216,11,FALSE)</f>
        <v>SBT</v>
      </c>
      <c r="H85" s="43">
        <f>VLOOKUP(B85,[1]Espalion!$A$5:$Q$216,6,FALSE)</f>
        <v>12</v>
      </c>
      <c r="J85" s="64">
        <f>IFERROR(SEARCH(SBT!$C$1,'Base commande'!A85),0)</f>
        <v>0</v>
      </c>
      <c r="K85" s="61" t="str">
        <f>IF(J85=0,"",COUNTIF($J$2:J85,"&gt;=1"))</f>
        <v/>
      </c>
      <c r="L85" s="65" t="str">
        <f t="shared" si="1"/>
        <v/>
      </c>
    </row>
    <row r="86" spans="1:12" x14ac:dyDescent="0.2">
      <c r="A86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ESP17-013/ASSAINISSEMENT de Tanavelle/TANAVELLE/ASS/SBT</v>
      </c>
      <c r="B86" s="44" t="str">
        <f>[1]Espalion!$A90</f>
        <v>ESP17-013</v>
      </c>
      <c r="C86" s="45" t="str">
        <f>VLOOKUP(B86,[1]Espalion!$A$5:$Q$216,7,FALSE)</f>
        <v>ASSAINISSEMENT de Tanavelle</v>
      </c>
      <c r="D86" s="45" t="str">
        <f>VLOOKUP(B86,[1]Espalion!$A$5:$Q$216,5,FALSE)</f>
        <v>TANAVELLE</v>
      </c>
      <c r="E86" s="43">
        <f>VLOOKUP(B86,[1]Espalion!$A$5:$Q$216,4,FALSE)</f>
        <v>2017</v>
      </c>
      <c r="F86" s="43" t="str">
        <f>VLOOKUP(B86,[1]Espalion!$A$5:$Q$216,9,FALSE)</f>
        <v>ASS</v>
      </c>
      <c r="G86" s="43" t="str">
        <f>VLOOKUP(B86,[1]Espalion!$A$5:$Q$216,11,FALSE)</f>
        <v>SBT</v>
      </c>
      <c r="H86" s="43">
        <f>VLOOKUP(B86,[1]Espalion!$A$5:$Q$216,6,FALSE)</f>
        <v>15</v>
      </c>
      <c r="J86" s="64">
        <f>IFERROR(SEARCH(SBT!$C$1,'Base commande'!A86),0)</f>
        <v>0</v>
      </c>
      <c r="K86" s="61" t="str">
        <f>IF(J86=0,"",COUNTIF($J$2:J86,"&gt;=1"))</f>
        <v/>
      </c>
      <c r="L86" s="65" t="str">
        <f t="shared" si="1"/>
        <v/>
      </c>
    </row>
    <row r="87" spans="1:12" x14ac:dyDescent="0.2">
      <c r="A87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ESP17-014/RESEAU AEP/BROQUIES/AEP/ALA</v>
      </c>
      <c r="B87" s="44" t="str">
        <f>[1]Espalion!$A91</f>
        <v>ESP17-014</v>
      </c>
      <c r="C87" s="45" t="str">
        <f>VLOOKUP(B87,[1]Espalion!$A$5:$Q$216,7,FALSE)</f>
        <v>RESEAU AEP</v>
      </c>
      <c r="D87" s="45" t="str">
        <f>VLOOKUP(B87,[1]Espalion!$A$5:$Q$216,5,FALSE)</f>
        <v>BROQUIES</v>
      </c>
      <c r="E87" s="43">
        <f>VLOOKUP(B87,[1]Espalion!$A$5:$Q$216,4,FALSE)</f>
        <v>2017</v>
      </c>
      <c r="F87" s="43" t="str">
        <f>VLOOKUP(B87,[1]Espalion!$A$5:$Q$216,9,FALSE)</f>
        <v>AEP</v>
      </c>
      <c r="G87" s="43" t="str">
        <f>VLOOKUP(B87,[1]Espalion!$A$5:$Q$216,11,FALSE)</f>
        <v>ALA</v>
      </c>
      <c r="H87" s="43">
        <f>VLOOKUP(B87,[1]Espalion!$A$5:$Q$216,6,FALSE)</f>
        <v>12</v>
      </c>
      <c r="J87" s="64">
        <f>IFERROR(SEARCH(SBT!$C$1,'Base commande'!A87),0)</f>
        <v>0</v>
      </c>
      <c r="K87" s="61" t="str">
        <f>IF(J87=0,"",COUNTIF($J$2:J87,"&gt;=1"))</f>
        <v/>
      </c>
      <c r="L87" s="65" t="str">
        <f t="shared" si="1"/>
        <v/>
      </c>
    </row>
    <row r="88" spans="1:12" x14ac:dyDescent="0.2">
      <c r="A88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ESP17-016/BILAN 24H AOUT 2017/ST BEAUZELY/ASS/SBT</v>
      </c>
      <c r="B88" s="44" t="str">
        <f>[1]Espalion!$A92</f>
        <v>ESP17-016</v>
      </c>
      <c r="C88" s="45" t="str">
        <f>VLOOKUP(B88,[1]Espalion!$A$5:$Q$216,7,FALSE)</f>
        <v>BILAN 24H AOUT 2017</v>
      </c>
      <c r="D88" s="45" t="str">
        <f>VLOOKUP(B88,[1]Espalion!$A$5:$Q$216,5,FALSE)</f>
        <v>ST BEAUZELY</v>
      </c>
      <c r="E88" s="43">
        <f>VLOOKUP(B88,[1]Espalion!$A$5:$Q$216,4,FALSE)</f>
        <v>2017</v>
      </c>
      <c r="F88" s="43" t="str">
        <f>VLOOKUP(B88,[1]Espalion!$A$5:$Q$216,9,FALSE)</f>
        <v>ASS</v>
      </c>
      <c r="G88" s="43" t="str">
        <f>VLOOKUP(B88,[1]Espalion!$A$5:$Q$216,11,FALSE)</f>
        <v>SBT</v>
      </c>
      <c r="H88" s="43">
        <f>VLOOKUP(B88,[1]Espalion!$A$5:$Q$216,6,FALSE)</f>
        <v>12</v>
      </c>
      <c r="J88" s="64">
        <f>IFERROR(SEARCH(SBT!$C$1,'Base commande'!A88),0)</f>
        <v>0</v>
      </c>
      <c r="K88" s="61" t="str">
        <f>IF(J88=0,"",COUNTIF($J$2:J88,"&gt;=1"))</f>
        <v/>
      </c>
      <c r="L88" s="65" t="str">
        <f t="shared" si="1"/>
        <v/>
      </c>
    </row>
    <row r="89" spans="1:12" ht="25.5" x14ac:dyDescent="0.2">
      <c r="A89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ESP17-017/D840 EN TRAVERSE ST CHRISTOPHE VALLON/COMMUNAUTE CONQUES MARCILLAC/ASS/HPN</v>
      </c>
      <c r="B89" s="44" t="str">
        <f>[1]Espalion!$A93</f>
        <v>ESP17-017</v>
      </c>
      <c r="C89" s="45" t="str">
        <f>VLOOKUP(B89,[1]Espalion!$A$5:$Q$216,7,FALSE)</f>
        <v>D840 EN TRAVERSE ST CHRISTOPHE VALLON</v>
      </c>
      <c r="D89" s="45" t="str">
        <f>VLOOKUP(B89,[1]Espalion!$A$5:$Q$216,5,FALSE)</f>
        <v>COMMUNAUTE CONQUES MARCILLAC</v>
      </c>
      <c r="E89" s="43">
        <f>VLOOKUP(B89,[1]Espalion!$A$5:$Q$216,4,FALSE)</f>
        <v>2017</v>
      </c>
      <c r="F89" s="43" t="str">
        <f>VLOOKUP(B89,[1]Espalion!$A$5:$Q$216,9,FALSE)</f>
        <v>ASS</v>
      </c>
      <c r="G89" s="43" t="str">
        <f>VLOOKUP(B89,[1]Espalion!$A$5:$Q$216,11,FALSE)</f>
        <v>HPN</v>
      </c>
      <c r="H89" s="43">
        <f>VLOOKUP(B89,[1]Espalion!$A$5:$Q$216,6,FALSE)</f>
        <v>12</v>
      </c>
      <c r="J89" s="64">
        <f>IFERROR(SEARCH(SBT!$C$1,'Base commande'!A89),0)</f>
        <v>0</v>
      </c>
      <c r="K89" s="61" t="str">
        <f>IF(J89=0,"",COUNTIF($J$2:J89,"&gt;=1"))</f>
        <v/>
      </c>
      <c r="L89" s="65" t="str">
        <f t="shared" si="1"/>
        <v/>
      </c>
    </row>
    <row r="90" spans="1:12" ht="25.5" x14ac:dyDescent="0.2">
      <c r="A90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ESP17-018/ENTRETIEN ET REPARATION VOIRIE  COMMUNAL PROGRAMME 2017/SEBAZAC/VRD/GMA</v>
      </c>
      <c r="B90" s="44" t="str">
        <f>[1]Espalion!$A94</f>
        <v>ESP17-018</v>
      </c>
      <c r="C90" s="45" t="str">
        <f>VLOOKUP(B90,[1]Espalion!$A$5:$Q$216,7,FALSE)</f>
        <v>ENTRETIEN ET REPARATION VOIRIE  COMMUNAL PROGRAMME 2017</v>
      </c>
      <c r="D90" s="45" t="str">
        <f>VLOOKUP(B90,[1]Espalion!$A$5:$Q$216,5,FALSE)</f>
        <v>SEBAZAC</v>
      </c>
      <c r="E90" s="43">
        <f>VLOOKUP(B90,[1]Espalion!$A$5:$Q$216,4,FALSE)</f>
        <v>2017</v>
      </c>
      <c r="F90" s="43" t="str">
        <f>VLOOKUP(B90,[1]Espalion!$A$5:$Q$216,9,FALSE)</f>
        <v>VRD</v>
      </c>
      <c r="G90" s="43" t="str">
        <f>VLOOKUP(B90,[1]Espalion!$A$5:$Q$216,11,FALSE)</f>
        <v>GMA</v>
      </c>
      <c r="H90" s="43">
        <f>VLOOKUP(B90,[1]Espalion!$A$5:$Q$216,6,FALSE)</f>
        <v>12</v>
      </c>
      <c r="J90" s="64">
        <f>IFERROR(SEARCH(SBT!$C$1,'Base commande'!A90),0)</f>
        <v>0</v>
      </c>
      <c r="K90" s="61" t="str">
        <f>IF(J90=0,"",COUNTIF($J$2:J90,"&gt;=1"))</f>
        <v/>
      </c>
      <c r="L90" s="65" t="str">
        <f t="shared" si="1"/>
        <v/>
      </c>
    </row>
    <row r="91" spans="1:12" x14ac:dyDescent="0.2">
      <c r="A91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ESP17-019/ASSAINISSEMENT DE BARRUQUES/ST BEAUZELY/ASS/SBT</v>
      </c>
      <c r="B91" s="44" t="str">
        <f>[1]Espalion!$A95</f>
        <v>ESP17-019</v>
      </c>
      <c r="C91" s="45" t="str">
        <f>VLOOKUP(B91,[1]Espalion!$A$5:$Q$216,7,FALSE)</f>
        <v>ASSAINISSEMENT DE BARRUQUES</v>
      </c>
      <c r="D91" s="45" t="str">
        <f>VLOOKUP(B91,[1]Espalion!$A$5:$Q$216,5,FALSE)</f>
        <v>ST BEAUZELY</v>
      </c>
      <c r="E91" s="43">
        <f>VLOOKUP(B91,[1]Espalion!$A$5:$Q$216,4,FALSE)</f>
        <v>2017</v>
      </c>
      <c r="F91" s="43" t="str">
        <f>VLOOKUP(B91,[1]Espalion!$A$5:$Q$216,9,FALSE)</f>
        <v>ASS</v>
      </c>
      <c r="G91" s="43" t="str">
        <f>VLOOKUP(B91,[1]Espalion!$A$5:$Q$216,11,FALSE)</f>
        <v>SBT</v>
      </c>
      <c r="H91" s="43">
        <f>VLOOKUP(B91,[1]Espalion!$A$5:$Q$216,6,FALSE)</f>
        <v>12</v>
      </c>
      <c r="J91" s="64">
        <f>IFERROR(SEARCH(SBT!$C$1,'Base commande'!A91),0)</f>
        <v>0</v>
      </c>
      <c r="K91" s="61" t="str">
        <f>IF(J91=0,"",COUNTIF($J$2:J91,"&gt;=1"))</f>
        <v/>
      </c>
      <c r="L91" s="65" t="str">
        <f t="shared" si="1"/>
        <v/>
      </c>
    </row>
    <row r="92" spans="1:12" x14ac:dyDescent="0.2">
      <c r="A92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ESP17-020/MESURE DEBIT RESEAU MARZIALS/MONTJAUX/ASS/SBT</v>
      </c>
      <c r="B92" s="44" t="str">
        <f>[1]Espalion!$A96</f>
        <v>ESP17-020</v>
      </c>
      <c r="C92" s="45" t="str">
        <f>VLOOKUP(B92,[1]Espalion!$A$5:$Q$216,7,FALSE)</f>
        <v>MESURE DEBIT RESEAU MARZIALS</v>
      </c>
      <c r="D92" s="45" t="str">
        <f>VLOOKUP(B92,[1]Espalion!$A$5:$Q$216,5,FALSE)</f>
        <v>MONTJAUX</v>
      </c>
      <c r="E92" s="43">
        <f>VLOOKUP(B92,[1]Espalion!$A$5:$Q$216,4,FALSE)</f>
        <v>2017</v>
      </c>
      <c r="F92" s="43" t="str">
        <f>VLOOKUP(B92,[1]Espalion!$A$5:$Q$216,9,FALSE)</f>
        <v>ASS</v>
      </c>
      <c r="G92" s="43" t="str">
        <f>VLOOKUP(B92,[1]Espalion!$A$5:$Q$216,11,FALSE)</f>
        <v>SBT</v>
      </c>
      <c r="H92" s="43">
        <f>VLOOKUP(B92,[1]Espalion!$A$5:$Q$216,6,FALSE)</f>
        <v>12</v>
      </c>
      <c r="J92" s="64">
        <f>IFERROR(SEARCH(SBT!$C$1,'Base commande'!A92),0)</f>
        <v>0</v>
      </c>
      <c r="K92" s="61" t="str">
        <f>IF(J92=0,"",COUNTIF($J$2:J92,"&gt;=1"))</f>
        <v/>
      </c>
      <c r="L92" s="65" t="str">
        <f t="shared" si="1"/>
        <v/>
      </c>
    </row>
    <row r="93" spans="1:12" x14ac:dyDescent="0.2">
      <c r="A93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ESP17-021/MAJ SDA/LAGUIOLE/ASS/ALA</v>
      </c>
      <c r="B93" s="44" t="str">
        <f>[1]Espalion!$A97</f>
        <v>ESP17-021</v>
      </c>
      <c r="C93" s="45" t="str">
        <f>VLOOKUP(B93,[1]Espalion!$A$5:$Q$216,7,FALSE)</f>
        <v>MAJ SDA</v>
      </c>
      <c r="D93" s="45" t="str">
        <f>VLOOKUP(B93,[1]Espalion!$A$5:$Q$216,5,FALSE)</f>
        <v>LAGUIOLE</v>
      </c>
      <c r="E93" s="43">
        <f>VLOOKUP(B93,[1]Espalion!$A$5:$Q$216,4,FALSE)</f>
        <v>2017</v>
      </c>
      <c r="F93" s="43" t="str">
        <f>VLOOKUP(B93,[1]Espalion!$A$5:$Q$216,9,FALSE)</f>
        <v>ASS</v>
      </c>
      <c r="G93" s="43" t="str">
        <f>VLOOKUP(B93,[1]Espalion!$A$5:$Q$216,11,FALSE)</f>
        <v>ALA</v>
      </c>
      <c r="H93" s="43">
        <f>VLOOKUP(B93,[1]Espalion!$A$5:$Q$216,6,FALSE)</f>
        <v>12</v>
      </c>
      <c r="J93" s="64">
        <f>IFERROR(SEARCH(SBT!$C$1,'Base commande'!A93),0)</f>
        <v>0</v>
      </c>
      <c r="K93" s="61" t="str">
        <f>IF(J93=0,"",COUNTIF($J$2:J93,"&gt;=1"))</f>
        <v/>
      </c>
      <c r="L93" s="65" t="str">
        <f t="shared" si="1"/>
        <v/>
      </c>
    </row>
    <row r="94" spans="1:12" x14ac:dyDescent="0.2">
      <c r="A94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ESP17-022/STEP LIOUJAS/COM COM CLT/ASS/HPN</v>
      </c>
      <c r="B94" s="44" t="str">
        <f>[1]Espalion!$A98</f>
        <v>ESP17-022</v>
      </c>
      <c r="C94" s="45" t="str">
        <f>VLOOKUP(B94,[1]Espalion!$A$5:$Q$216,7,FALSE)</f>
        <v>STEP LIOUJAS</v>
      </c>
      <c r="D94" s="45" t="str">
        <f>VLOOKUP(B94,[1]Espalion!$A$5:$Q$216,5,FALSE)</f>
        <v>COM COM CLT</v>
      </c>
      <c r="E94" s="43">
        <f>VLOOKUP(B94,[1]Espalion!$A$5:$Q$216,4,FALSE)</f>
        <v>2017</v>
      </c>
      <c r="F94" s="43" t="str">
        <f>VLOOKUP(B94,[1]Espalion!$A$5:$Q$216,9,FALSE)</f>
        <v>ASS</v>
      </c>
      <c r="G94" s="43" t="str">
        <f>VLOOKUP(B94,[1]Espalion!$A$5:$Q$216,11,FALSE)</f>
        <v>HPN</v>
      </c>
      <c r="H94" s="43">
        <f>VLOOKUP(B94,[1]Espalion!$A$5:$Q$216,6,FALSE)</f>
        <v>12</v>
      </c>
      <c r="J94" s="64">
        <f>IFERROR(SEARCH(SBT!$C$1,'Base commande'!A94),0)</f>
        <v>0</v>
      </c>
      <c r="K94" s="61" t="str">
        <f>IF(J94=0,"",COUNTIF($J$2:J94,"&gt;=1"))</f>
        <v/>
      </c>
      <c r="L94" s="65" t="str">
        <f t="shared" si="1"/>
        <v/>
      </c>
    </row>
    <row r="95" spans="1:12" x14ac:dyDescent="0.2">
      <c r="A95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ESP17-023/PLAN EAU IRRIGATION A ST PAUL/M. BLANC RENE/HYDRO/ALA</v>
      </c>
      <c r="B95" s="44" t="str">
        <f>[1]Espalion!$A99</f>
        <v>ESP17-023</v>
      </c>
      <c r="C95" s="45" t="str">
        <f>VLOOKUP(B95,[1]Espalion!$A$5:$Q$216,7,FALSE)</f>
        <v>PLAN EAU IRRIGATION A ST PAUL</v>
      </c>
      <c r="D95" s="45" t="str">
        <f>VLOOKUP(B95,[1]Espalion!$A$5:$Q$216,5,FALSE)</f>
        <v>M. BLANC RENE</v>
      </c>
      <c r="E95" s="43">
        <f>VLOOKUP(B95,[1]Espalion!$A$5:$Q$216,4,FALSE)</f>
        <v>2017</v>
      </c>
      <c r="F95" s="43" t="str">
        <f>VLOOKUP(B95,[1]Espalion!$A$5:$Q$216,9,FALSE)</f>
        <v>HYDRO</v>
      </c>
      <c r="G95" s="43" t="str">
        <f>VLOOKUP(B95,[1]Espalion!$A$5:$Q$216,11,FALSE)</f>
        <v>ALA</v>
      </c>
      <c r="H95" s="43">
        <f>VLOOKUP(B95,[1]Espalion!$A$5:$Q$216,6,FALSE)</f>
        <v>12</v>
      </c>
      <c r="J95" s="64">
        <f>IFERROR(SEARCH(SBT!$C$1,'Base commande'!A95),0)</f>
        <v>0</v>
      </c>
      <c r="K95" s="61" t="str">
        <f>IF(J95=0,"",COUNTIF($J$2:J95,"&gt;=1"))</f>
        <v/>
      </c>
      <c r="L95" s="65" t="str">
        <f t="shared" si="1"/>
        <v/>
      </c>
    </row>
    <row r="96" spans="1:12" x14ac:dyDescent="0.2">
      <c r="A96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ESP17-024/AMENAG CAMPING/LE FEL/VRD/GMA</v>
      </c>
      <c r="B96" s="44" t="str">
        <f>[1]Espalion!$A100</f>
        <v>ESP17-024</v>
      </c>
      <c r="C96" s="45" t="str">
        <f>VLOOKUP(B96,[1]Espalion!$A$5:$Q$216,7,FALSE)</f>
        <v>AMENAG CAMPING</v>
      </c>
      <c r="D96" s="45" t="str">
        <f>VLOOKUP(B96,[1]Espalion!$A$5:$Q$216,5,FALSE)</f>
        <v>LE FEL</v>
      </c>
      <c r="E96" s="43">
        <f>VLOOKUP(B96,[1]Espalion!$A$5:$Q$216,4,FALSE)</f>
        <v>2017</v>
      </c>
      <c r="F96" s="43" t="str">
        <f>VLOOKUP(B96,[1]Espalion!$A$5:$Q$216,9,FALSE)</f>
        <v>VRD</v>
      </c>
      <c r="G96" s="43" t="str">
        <f>VLOOKUP(B96,[1]Espalion!$A$5:$Q$216,11,FALSE)</f>
        <v>GMA</v>
      </c>
      <c r="H96" s="43">
        <f>VLOOKUP(B96,[1]Espalion!$A$5:$Q$216,6,FALSE)</f>
        <v>12</v>
      </c>
      <c r="J96" s="64">
        <f>IFERROR(SEARCH(SBT!$C$1,'Base commande'!A96),0)</f>
        <v>0</v>
      </c>
      <c r="K96" s="61" t="str">
        <f>IF(J96=0,"",COUNTIF($J$2:J96,"&gt;=1"))</f>
        <v/>
      </c>
      <c r="L96" s="65" t="str">
        <f t="shared" si="1"/>
        <v/>
      </c>
    </row>
    <row r="97" spans="1:12" x14ac:dyDescent="0.2">
      <c r="A97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ESP17-025/VTA BARRAGE BRACOUS/PRIVEZAC/HYDRO/AVA</v>
      </c>
      <c r="B97" s="44" t="str">
        <f>[1]Espalion!$A101</f>
        <v>ESP17-025</v>
      </c>
      <c r="C97" s="45" t="str">
        <f>VLOOKUP(B97,[1]Espalion!$A$5:$Q$216,7,FALSE)</f>
        <v>VTA BARRAGE BRACOUS</v>
      </c>
      <c r="D97" s="45" t="str">
        <f>VLOOKUP(B97,[1]Espalion!$A$5:$Q$216,5,FALSE)</f>
        <v>PRIVEZAC</v>
      </c>
      <c r="E97" s="43">
        <f>VLOOKUP(B97,[1]Espalion!$A$5:$Q$216,4,FALSE)</f>
        <v>2017</v>
      </c>
      <c r="F97" s="43" t="str">
        <f>VLOOKUP(B97,[1]Espalion!$A$5:$Q$216,9,FALSE)</f>
        <v>HYDRO</v>
      </c>
      <c r="G97" s="43" t="str">
        <f>VLOOKUP(B97,[1]Espalion!$A$5:$Q$216,11,FALSE)</f>
        <v>AVA</v>
      </c>
      <c r="H97" s="43">
        <f>VLOOKUP(B97,[1]Espalion!$A$5:$Q$216,6,FALSE)</f>
        <v>12</v>
      </c>
      <c r="J97" s="64">
        <f>IFERROR(SEARCH(SBT!$C$1,'Base commande'!A97),0)</f>
        <v>0</v>
      </c>
      <c r="K97" s="61" t="str">
        <f>IF(J97=0,"",COUNTIF($J$2:J97,"&gt;=1"))</f>
        <v/>
      </c>
      <c r="L97" s="65" t="str">
        <f t="shared" si="1"/>
        <v/>
      </c>
    </row>
    <row r="98" spans="1:12" x14ac:dyDescent="0.2">
      <c r="A98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ESP17-026/ETUDE SOL POUR ANC/SOMEDA/ANC/ALA</v>
      </c>
      <c r="B98" s="44" t="str">
        <f>[1]Espalion!$A102</f>
        <v>ESP17-026</v>
      </c>
      <c r="C98" s="45" t="str">
        <f>VLOOKUP(B98,[1]Espalion!$A$5:$Q$216,7,FALSE)</f>
        <v>ETUDE SOL POUR ANC</v>
      </c>
      <c r="D98" s="45" t="str">
        <f>VLOOKUP(B98,[1]Espalion!$A$5:$Q$216,5,FALSE)</f>
        <v>SOMEDA</v>
      </c>
      <c r="E98" s="43">
        <f>VLOOKUP(B98,[1]Espalion!$A$5:$Q$216,4,FALSE)</f>
        <v>2017</v>
      </c>
      <c r="F98" s="43" t="str">
        <f>VLOOKUP(B98,[1]Espalion!$A$5:$Q$216,9,FALSE)</f>
        <v>ANC</v>
      </c>
      <c r="G98" s="43" t="str">
        <f>VLOOKUP(B98,[1]Espalion!$A$5:$Q$216,11,FALSE)</f>
        <v>ALA</v>
      </c>
      <c r="H98" s="43">
        <f>VLOOKUP(B98,[1]Espalion!$A$5:$Q$216,6,FALSE)</f>
        <v>12</v>
      </c>
      <c r="J98" s="64">
        <f>IFERROR(SEARCH(SBT!$C$1,'Base commande'!A98),0)</f>
        <v>0</v>
      </c>
      <c r="K98" s="61" t="str">
        <f>IF(J98=0,"",COUNTIF($J$2:J98,"&gt;=1"))</f>
        <v/>
      </c>
      <c r="L98" s="65" t="str">
        <f t="shared" si="1"/>
        <v/>
      </c>
    </row>
    <row r="99" spans="1:12" ht="25.5" x14ac:dyDescent="0.2">
      <c r="A99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ESP17-027/VACATION SUPP SUIVI TRAVAUX ASS/PRADES AUBRAC/ASS/SBT</v>
      </c>
      <c r="B99" s="44" t="str">
        <f>[1]Espalion!$A103</f>
        <v>ESP17-027</v>
      </c>
      <c r="C99" s="45" t="str">
        <f>VLOOKUP(B99,[1]Espalion!$A$5:$Q$216,7,FALSE)</f>
        <v>VACATION SUPP SUIVI TRAVAUX ASS</v>
      </c>
      <c r="D99" s="45" t="str">
        <f>VLOOKUP(B99,[1]Espalion!$A$5:$Q$216,5,FALSE)</f>
        <v>PRADES AUBRAC</v>
      </c>
      <c r="E99" s="43">
        <f>VLOOKUP(B99,[1]Espalion!$A$5:$Q$216,4,FALSE)</f>
        <v>2017</v>
      </c>
      <c r="F99" s="43" t="str">
        <f>VLOOKUP(B99,[1]Espalion!$A$5:$Q$216,9,FALSE)</f>
        <v>ASS</v>
      </c>
      <c r="G99" s="43" t="str">
        <f>VLOOKUP(B99,[1]Espalion!$A$5:$Q$216,11,FALSE)</f>
        <v>SBT</v>
      </c>
      <c r="H99" s="43">
        <f>VLOOKUP(B99,[1]Espalion!$A$5:$Q$216,6,FALSE)</f>
        <v>12</v>
      </c>
      <c r="J99" s="64">
        <f>IFERROR(SEARCH(SBT!$C$1,'Base commande'!A99),0)</f>
        <v>0</v>
      </c>
      <c r="K99" s="61" t="str">
        <f>IF(J99=0,"",COUNTIF($J$2:J99,"&gt;=1"))</f>
        <v/>
      </c>
      <c r="L99" s="65" t="str">
        <f t="shared" si="1"/>
        <v/>
      </c>
    </row>
    <row r="100" spans="1:12" x14ac:dyDescent="0.2">
      <c r="A100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ESP17-028/BILAN 24H 2 STEP/FONDAMENTE/ASS/SBT</v>
      </c>
      <c r="B100" s="44" t="str">
        <f>[1]Espalion!$A104</f>
        <v>ESP17-028</v>
      </c>
      <c r="C100" s="45" t="str">
        <f>VLOOKUP(B100,[1]Espalion!$A$5:$Q$216,7,FALSE)</f>
        <v>BILAN 24H 2 STEP</v>
      </c>
      <c r="D100" s="45" t="str">
        <f>VLOOKUP(B100,[1]Espalion!$A$5:$Q$216,5,FALSE)</f>
        <v>FONDAMENTE</v>
      </c>
      <c r="E100" s="43">
        <f>VLOOKUP(B100,[1]Espalion!$A$5:$Q$216,4,FALSE)</f>
        <v>2017</v>
      </c>
      <c r="F100" s="43" t="str">
        <f>VLOOKUP(B100,[1]Espalion!$A$5:$Q$216,9,FALSE)</f>
        <v>ASS</v>
      </c>
      <c r="G100" s="43" t="str">
        <f>VLOOKUP(B100,[1]Espalion!$A$5:$Q$216,11,FALSE)</f>
        <v>SBT</v>
      </c>
      <c r="H100" s="43">
        <f>VLOOKUP(B100,[1]Espalion!$A$5:$Q$216,6,FALSE)</f>
        <v>12</v>
      </c>
      <c r="J100" s="64">
        <f>IFERROR(SEARCH(SBT!$C$1,'Base commande'!A100),0)</f>
        <v>0</v>
      </c>
      <c r="K100" s="61" t="str">
        <f>IF(J100=0,"",COUNTIF($J$2:J100,"&gt;=1"))</f>
        <v/>
      </c>
      <c r="L100" s="65" t="str">
        <f t="shared" si="1"/>
        <v/>
      </c>
    </row>
    <row r="101" spans="1:12" ht="25.5" x14ac:dyDescent="0.2">
      <c r="A101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ESP17-029/AMENAG PLAN EAU VEZINS/COM COM LEVEZOU PARELOUP/VRD/GMA</v>
      </c>
      <c r="B101" s="44" t="str">
        <f>[1]Espalion!$A105</f>
        <v>ESP17-029</v>
      </c>
      <c r="C101" s="45" t="str">
        <f>VLOOKUP(B101,[1]Espalion!$A$5:$Q$216,7,FALSE)</f>
        <v>AMENAG PLAN EAU VEZINS</v>
      </c>
      <c r="D101" s="45" t="str">
        <f>VLOOKUP(B101,[1]Espalion!$A$5:$Q$216,5,FALSE)</f>
        <v>COM COM LEVEZOU PARELOUP</v>
      </c>
      <c r="E101" s="43">
        <f>VLOOKUP(B101,[1]Espalion!$A$5:$Q$216,4,FALSE)</f>
        <v>2017</v>
      </c>
      <c r="F101" s="43" t="str">
        <f>VLOOKUP(B101,[1]Espalion!$A$5:$Q$216,9,FALSE)</f>
        <v>VRD</v>
      </c>
      <c r="G101" s="43" t="str">
        <f>VLOOKUP(B101,[1]Espalion!$A$5:$Q$216,11,FALSE)</f>
        <v>GMA</v>
      </c>
      <c r="H101" s="43">
        <f>VLOOKUP(B101,[1]Espalion!$A$5:$Q$216,6,FALSE)</f>
        <v>12</v>
      </c>
      <c r="J101" s="64">
        <f>IFERROR(SEARCH(SBT!$C$1,'Base commande'!A101),0)</f>
        <v>0</v>
      </c>
      <c r="K101" s="61" t="str">
        <f>IF(J101=0,"",COUNTIF($J$2:J101,"&gt;=1"))</f>
        <v/>
      </c>
      <c r="L101" s="65" t="str">
        <f t="shared" si="1"/>
        <v/>
      </c>
    </row>
    <row r="102" spans="1:12" ht="38.25" x14ac:dyDescent="0.2">
      <c r="A102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ESP17-030/RENFORCEMENT CANA AEP ENTRE RESERVOIR SERRE AIGLE ET BOURG CAVALERIE/SIAEP LARZAC/AEP/SBT</v>
      </c>
      <c r="B102" s="44" t="str">
        <f>[1]Espalion!$A106</f>
        <v>ESP17-030</v>
      </c>
      <c r="C102" s="45" t="str">
        <f>VLOOKUP(B102,[1]Espalion!$A$5:$Q$216,7,FALSE)</f>
        <v>RENFORCEMENT CANA AEP ENTRE RESERVOIR SERRE AIGLE ET BOURG CAVALERIE</v>
      </c>
      <c r="D102" s="45" t="str">
        <f>VLOOKUP(B102,[1]Espalion!$A$5:$Q$216,5,FALSE)</f>
        <v>SIAEP LARZAC</v>
      </c>
      <c r="E102" s="43">
        <f>VLOOKUP(B102,[1]Espalion!$A$5:$Q$216,4,FALSE)</f>
        <v>2017</v>
      </c>
      <c r="F102" s="43" t="str">
        <f>VLOOKUP(B102,[1]Espalion!$A$5:$Q$216,9,FALSE)</f>
        <v>AEP</v>
      </c>
      <c r="G102" s="43" t="str">
        <f>VLOOKUP(B102,[1]Espalion!$A$5:$Q$216,11,FALSE)</f>
        <v>SBT</v>
      </c>
      <c r="H102" s="43">
        <f>VLOOKUP(B102,[1]Espalion!$A$5:$Q$216,6,FALSE)</f>
        <v>12</v>
      </c>
      <c r="J102" s="64">
        <f>IFERROR(SEARCH(SBT!$C$1,'Base commande'!A102),0)</f>
        <v>0</v>
      </c>
      <c r="K102" s="61" t="str">
        <f>IF(J102=0,"",COUNTIF($J$2:J102,"&gt;=1"))</f>
        <v/>
      </c>
      <c r="L102" s="65" t="str">
        <f t="shared" si="1"/>
        <v/>
      </c>
    </row>
    <row r="103" spans="1:12" ht="25.5" x14ac:dyDescent="0.2">
      <c r="A103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ESP17-031/Journée technique, programme Serene 2017/SMBV2A/HYDRO/CPN</v>
      </c>
      <c r="B103" s="44" t="str">
        <f>[1]Espalion!$A107</f>
        <v>ESP17-031</v>
      </c>
      <c r="C103" s="45" t="str">
        <f>VLOOKUP(B103,[1]Espalion!$A$5:$Q$216,7,FALSE)</f>
        <v>Journée technique, programme Serene 2017</v>
      </c>
      <c r="D103" s="45" t="str">
        <f>VLOOKUP(B103,[1]Espalion!$A$5:$Q$216,5,FALSE)</f>
        <v>SMBV2A</v>
      </c>
      <c r="E103" s="43">
        <f>VLOOKUP(B103,[1]Espalion!$A$5:$Q$216,4,FALSE)</f>
        <v>2017</v>
      </c>
      <c r="F103" s="43" t="str">
        <f>VLOOKUP(B103,[1]Espalion!$A$5:$Q$216,9,FALSE)</f>
        <v>HYDRO</v>
      </c>
      <c r="G103" s="43" t="str">
        <f>VLOOKUP(B103,[1]Espalion!$A$5:$Q$216,11,FALSE)</f>
        <v>CPN</v>
      </c>
      <c r="H103" s="43">
        <f>VLOOKUP(B103,[1]Espalion!$A$5:$Q$216,6,FALSE)</f>
        <v>12</v>
      </c>
      <c r="J103" s="64">
        <f>IFERROR(SEARCH(SBT!$C$1,'Base commande'!A103),0)</f>
        <v>0</v>
      </c>
      <c r="K103" s="61" t="str">
        <f>IF(J103=0,"",COUNTIF($J$2:J103,"&gt;=1"))</f>
        <v/>
      </c>
      <c r="L103" s="65" t="str">
        <f t="shared" si="1"/>
        <v/>
      </c>
    </row>
    <row r="104" spans="1:12" ht="25.5" x14ac:dyDescent="0.2">
      <c r="A104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ESP17-032/Etude faisabilité aménagement espace public du foirail/ESTAING/VRD/AVA</v>
      </c>
      <c r="B104" s="44" t="str">
        <f>[1]Espalion!$A108</f>
        <v>ESP17-032</v>
      </c>
      <c r="C104" s="45" t="str">
        <f>VLOOKUP(B104,[1]Espalion!$A$5:$Q$216,7,FALSE)</f>
        <v>Etude faisabilité aménagement espace public du foirail</v>
      </c>
      <c r="D104" s="45" t="str">
        <f>VLOOKUP(B104,[1]Espalion!$A$5:$Q$216,5,FALSE)</f>
        <v>ESTAING</v>
      </c>
      <c r="E104" s="43">
        <f>VLOOKUP(B104,[1]Espalion!$A$5:$Q$216,4,FALSE)</f>
        <v>2017</v>
      </c>
      <c r="F104" s="43" t="str">
        <f>VLOOKUP(B104,[1]Espalion!$A$5:$Q$216,9,FALSE)</f>
        <v>VRD</v>
      </c>
      <c r="G104" s="43" t="str">
        <f>VLOOKUP(B104,[1]Espalion!$A$5:$Q$216,11,FALSE)</f>
        <v>AVA</v>
      </c>
      <c r="H104" s="43">
        <f>VLOOKUP(B104,[1]Espalion!$A$5:$Q$216,6,FALSE)</f>
        <v>12</v>
      </c>
      <c r="J104" s="64">
        <f>IFERROR(SEARCH(SBT!$C$1,'Base commande'!A104),0)</f>
        <v>0</v>
      </c>
      <c r="K104" s="61" t="str">
        <f>IF(J104=0,"",COUNTIF($J$2:J104,"&gt;=1"))</f>
        <v/>
      </c>
      <c r="L104" s="65" t="str">
        <f t="shared" si="1"/>
        <v/>
      </c>
    </row>
    <row r="105" spans="1:12" ht="25.5" x14ac:dyDescent="0.2">
      <c r="A105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ESP17-033/ETUDE FAISABILITE AMENAGEMENT RUE CHAMOINE AUZUECH/ESPALION/VRD/AVA</v>
      </c>
      <c r="B105" s="44" t="str">
        <f>[1]Espalion!$A109</f>
        <v>ESP17-033</v>
      </c>
      <c r="C105" s="45" t="str">
        <f>VLOOKUP(B105,[1]Espalion!$A$5:$Q$216,7,FALSE)</f>
        <v>ETUDE FAISABILITE AMENAGEMENT RUE CHAMOINE AUZUECH</v>
      </c>
      <c r="D105" s="45" t="str">
        <f>VLOOKUP(B105,[1]Espalion!$A$5:$Q$216,5,FALSE)</f>
        <v>ESPALION</v>
      </c>
      <c r="E105" s="43">
        <f>VLOOKUP(B105,[1]Espalion!$A$5:$Q$216,4,FALSE)</f>
        <v>2017</v>
      </c>
      <c r="F105" s="43" t="str">
        <f>VLOOKUP(B105,[1]Espalion!$A$5:$Q$216,9,FALSE)</f>
        <v>VRD</v>
      </c>
      <c r="G105" s="43" t="str">
        <f>VLOOKUP(B105,[1]Espalion!$A$5:$Q$216,11,FALSE)</f>
        <v>AVA</v>
      </c>
      <c r="H105" s="43">
        <f>VLOOKUP(B105,[1]Espalion!$A$5:$Q$216,6,FALSE)</f>
        <v>12</v>
      </c>
      <c r="J105" s="64">
        <f>IFERROR(SEARCH(SBT!$C$1,'Base commande'!A105),0)</f>
        <v>0</v>
      </c>
      <c r="K105" s="61" t="str">
        <f>IF(J105=0,"",COUNTIF($J$2:J105,"&gt;=1"))</f>
        <v/>
      </c>
      <c r="L105" s="65" t="str">
        <f t="shared" si="1"/>
        <v/>
      </c>
    </row>
    <row r="106" spans="1:12" x14ac:dyDescent="0.2">
      <c r="A106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ESP17-034/EXTENSION ASSAINISSEMENT/LEDERGUES/ASS/ALA</v>
      </c>
      <c r="B106" s="44" t="str">
        <f>[1]Espalion!$A110</f>
        <v>ESP17-034</v>
      </c>
      <c r="C106" s="45" t="str">
        <f>VLOOKUP(B106,[1]Espalion!$A$5:$Q$216,7,FALSE)</f>
        <v>EXTENSION ASSAINISSEMENT</v>
      </c>
      <c r="D106" s="45" t="str">
        <f>VLOOKUP(B106,[1]Espalion!$A$5:$Q$216,5,FALSE)</f>
        <v>LEDERGUES</v>
      </c>
      <c r="E106" s="43">
        <f>VLOOKUP(B106,[1]Espalion!$A$5:$Q$216,4,FALSE)</f>
        <v>2017</v>
      </c>
      <c r="F106" s="43" t="str">
        <f>VLOOKUP(B106,[1]Espalion!$A$5:$Q$216,9,FALSE)</f>
        <v>ASS</v>
      </c>
      <c r="G106" s="43" t="str">
        <f>VLOOKUP(B106,[1]Espalion!$A$5:$Q$216,11,FALSE)</f>
        <v>ALA</v>
      </c>
      <c r="H106" s="43">
        <f>VLOOKUP(B106,[1]Espalion!$A$5:$Q$216,6,FALSE)</f>
        <v>12</v>
      </c>
      <c r="J106" s="64">
        <f>IFERROR(SEARCH(SBT!$C$1,'Base commande'!A106),0)</f>
        <v>0</v>
      </c>
      <c r="K106" s="61" t="str">
        <f>IF(J106=0,"",COUNTIF($J$2:J106,"&gt;=1"))</f>
        <v/>
      </c>
      <c r="L106" s="65" t="str">
        <f t="shared" si="1"/>
        <v/>
      </c>
    </row>
    <row r="107" spans="1:12" x14ac:dyDescent="0.2">
      <c r="A107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ESP17-035/REPRISE DU DLE USINE MOULIS/CASTRES/ASS/ALA</v>
      </c>
      <c r="B107" s="44" t="str">
        <f>[1]Espalion!$A111</f>
        <v>ESP17-035</v>
      </c>
      <c r="C107" s="45" t="str">
        <f>VLOOKUP(B107,[1]Espalion!$A$5:$Q$216,7,FALSE)</f>
        <v>REPRISE DU DLE USINE MOULIS</v>
      </c>
      <c r="D107" s="45" t="str">
        <f>VLOOKUP(B107,[1]Espalion!$A$5:$Q$216,5,FALSE)</f>
        <v>CASTRES</v>
      </c>
      <c r="E107" s="43">
        <f>VLOOKUP(B107,[1]Espalion!$A$5:$Q$216,4,FALSE)</f>
        <v>2017</v>
      </c>
      <c r="F107" s="43" t="str">
        <f>VLOOKUP(B107,[1]Espalion!$A$5:$Q$216,9,FALSE)</f>
        <v>ASS</v>
      </c>
      <c r="G107" s="43" t="str">
        <f>VLOOKUP(B107,[1]Espalion!$A$5:$Q$216,11,FALSE)</f>
        <v>ALA</v>
      </c>
      <c r="H107" s="43">
        <f>VLOOKUP(B107,[1]Espalion!$A$5:$Q$216,6,FALSE)</f>
        <v>81</v>
      </c>
      <c r="J107" s="64">
        <f>IFERROR(SEARCH(SBT!$C$1,'Base commande'!A107),0)</f>
        <v>0</v>
      </c>
      <c r="K107" s="61" t="str">
        <f>IF(J107=0,"",COUNTIF($J$2:J107,"&gt;=1"))</f>
        <v/>
      </c>
      <c r="L107" s="65" t="str">
        <f t="shared" si="1"/>
        <v/>
      </c>
    </row>
    <row r="108" spans="1:12" ht="25.5" x14ac:dyDescent="0.2">
      <c r="A108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ESP17-036/SDA BOURG - L'ESPINASSE ET BOUZENTES/VILLEDIEU/ASS/ALA</v>
      </c>
      <c r="B108" s="44" t="str">
        <f>[1]Espalion!$A112</f>
        <v>ESP17-036</v>
      </c>
      <c r="C108" s="45" t="str">
        <f>VLOOKUP(B108,[1]Espalion!$A$5:$Q$216,7,FALSE)</f>
        <v>SDA BOURG - L'ESPINASSE ET BOUZENTES</v>
      </c>
      <c r="D108" s="45" t="str">
        <f>VLOOKUP(B108,[1]Espalion!$A$5:$Q$216,5,FALSE)</f>
        <v>VILLEDIEU</v>
      </c>
      <c r="E108" s="43">
        <f>VLOOKUP(B108,[1]Espalion!$A$5:$Q$216,4,FALSE)</f>
        <v>2017</v>
      </c>
      <c r="F108" s="43" t="str">
        <f>VLOOKUP(B108,[1]Espalion!$A$5:$Q$216,9,FALSE)</f>
        <v>ASS</v>
      </c>
      <c r="G108" s="43" t="str">
        <f>VLOOKUP(B108,[1]Espalion!$A$5:$Q$216,11,FALSE)</f>
        <v>ALA</v>
      </c>
      <c r="H108" s="43">
        <f>VLOOKUP(B108,[1]Espalion!$A$5:$Q$216,6,FALSE)</f>
        <v>15</v>
      </c>
      <c r="J108" s="64">
        <f>IFERROR(SEARCH(SBT!$C$1,'Base commande'!A108),0)</f>
        <v>0</v>
      </c>
      <c r="K108" s="61" t="str">
        <f>IF(J108=0,"",COUNTIF($J$2:J108,"&gt;=1"))</f>
        <v/>
      </c>
      <c r="L108" s="65" t="str">
        <f t="shared" si="1"/>
        <v/>
      </c>
    </row>
    <row r="109" spans="1:12" ht="25.5" x14ac:dyDescent="0.2">
      <c r="A109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ESP17-037/ETUDE FAISABILITE BASSIN HYDRAULIQUE ET CONFINEMENT/BRALEY/HYDRO/GMA</v>
      </c>
      <c r="B109" s="44" t="str">
        <f>[1]Espalion!$A113</f>
        <v>ESP17-037</v>
      </c>
      <c r="C109" s="45" t="str">
        <f>VLOOKUP(B109,[1]Espalion!$A$5:$Q$216,7,FALSE)</f>
        <v>ETUDE FAISABILITE BASSIN HYDRAULIQUE ET CONFINEMENT</v>
      </c>
      <c r="D109" s="45" t="str">
        <f>VLOOKUP(B109,[1]Espalion!$A$5:$Q$216,5,FALSE)</f>
        <v>BRALEY</v>
      </c>
      <c r="E109" s="43">
        <f>VLOOKUP(B109,[1]Espalion!$A$5:$Q$216,4,FALSE)</f>
        <v>2017</v>
      </c>
      <c r="F109" s="43" t="str">
        <f>VLOOKUP(B109,[1]Espalion!$A$5:$Q$216,9,FALSE)</f>
        <v>HYDRO</v>
      </c>
      <c r="G109" s="43" t="str">
        <f>VLOOKUP(B109,[1]Espalion!$A$5:$Q$216,11,FALSE)</f>
        <v>GMA</v>
      </c>
      <c r="H109" s="43">
        <f>VLOOKUP(B109,[1]Espalion!$A$5:$Q$216,6,FALSE)</f>
        <v>12</v>
      </c>
      <c r="J109" s="64">
        <f>IFERROR(SEARCH(SBT!$C$1,'Base commande'!A109),0)</f>
        <v>0</v>
      </c>
      <c r="K109" s="61" t="str">
        <f>IF(J109=0,"",COUNTIF($J$2:J109,"&gt;=1"))</f>
        <v/>
      </c>
      <c r="L109" s="65" t="str">
        <f t="shared" si="1"/>
        <v/>
      </c>
    </row>
    <row r="110" spans="1:12" ht="25.5" x14ac:dyDescent="0.2">
      <c r="A110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ESP17-038/MOE AEP TRAVAUX DE DESINFECTION/RECOULES D'AUBRAC/AEP/SBT</v>
      </c>
      <c r="B110" s="44" t="str">
        <f>[1]Espalion!$A114</f>
        <v>ESP17-038</v>
      </c>
      <c r="C110" s="45" t="str">
        <f>VLOOKUP(B110,[1]Espalion!$A$5:$Q$216,7,FALSE)</f>
        <v>MOE AEP TRAVAUX DE DESINFECTION</v>
      </c>
      <c r="D110" s="45" t="str">
        <f>VLOOKUP(B110,[1]Espalion!$A$5:$Q$216,5,FALSE)</f>
        <v>RECOULES D'AUBRAC</v>
      </c>
      <c r="E110" s="43">
        <f>VLOOKUP(B110,[1]Espalion!$A$5:$Q$216,4,FALSE)</f>
        <v>2017</v>
      </c>
      <c r="F110" s="43" t="str">
        <f>VLOOKUP(B110,[1]Espalion!$A$5:$Q$216,9,FALSE)</f>
        <v>AEP</v>
      </c>
      <c r="G110" s="43" t="str">
        <f>VLOOKUP(B110,[1]Espalion!$A$5:$Q$216,11,FALSE)</f>
        <v>SBT</v>
      </c>
      <c r="H110" s="43">
        <f>VLOOKUP(B110,[1]Espalion!$A$5:$Q$216,6,FALSE)</f>
        <v>48</v>
      </c>
      <c r="J110" s="64">
        <f>IFERROR(SEARCH(SBT!$C$1,'Base commande'!A110),0)</f>
        <v>0</v>
      </c>
      <c r="K110" s="61" t="str">
        <f>IF(J110=0,"",COUNTIF($J$2:J110,"&gt;=1"))</f>
        <v/>
      </c>
      <c r="L110" s="65" t="str">
        <f t="shared" si="1"/>
        <v/>
      </c>
    </row>
    <row r="111" spans="1:12" ht="25.5" x14ac:dyDescent="0.2">
      <c r="A111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ESP17-039/ASSISTANCE TECH MISE A JOUR SDA ET ENQUETE PUBLIQUE/RECOULES D'AUBRAC/ASS/SBT</v>
      </c>
      <c r="B111" s="44" t="str">
        <f>[1]Espalion!$A115</f>
        <v>ESP17-039</v>
      </c>
      <c r="C111" s="45" t="str">
        <f>VLOOKUP(B111,[1]Espalion!$A$5:$Q$216,7,FALSE)</f>
        <v>ASSISTANCE TECH MISE A JOUR SDA ET ENQUETE PUBLIQUE</v>
      </c>
      <c r="D111" s="45" t="str">
        <f>VLOOKUP(B111,[1]Espalion!$A$5:$Q$216,5,FALSE)</f>
        <v>RECOULES D'AUBRAC</v>
      </c>
      <c r="E111" s="43">
        <f>VLOOKUP(B111,[1]Espalion!$A$5:$Q$216,4,FALSE)</f>
        <v>2017</v>
      </c>
      <c r="F111" s="43" t="str">
        <f>VLOOKUP(B111,[1]Espalion!$A$5:$Q$216,9,FALSE)</f>
        <v>ASS</v>
      </c>
      <c r="G111" s="43" t="str">
        <f>VLOOKUP(B111,[1]Espalion!$A$5:$Q$216,11,FALSE)</f>
        <v>SBT</v>
      </c>
      <c r="H111" s="43">
        <f>VLOOKUP(B111,[1]Espalion!$A$5:$Q$216,6,FALSE)</f>
        <v>48</v>
      </c>
      <c r="J111" s="64">
        <f>IFERROR(SEARCH(SBT!$C$1,'Base commande'!A111),0)</f>
        <v>0</v>
      </c>
      <c r="K111" s="61" t="str">
        <f>IF(J111=0,"",COUNTIF($J$2:J111,"&gt;=1"))</f>
        <v/>
      </c>
      <c r="L111" s="65" t="str">
        <f t="shared" si="1"/>
        <v/>
      </c>
    </row>
    <row r="112" spans="1:12" ht="25.5" x14ac:dyDescent="0.2">
      <c r="A112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ESP18-001/ETUDE URBAINE CENTRE BOURG ESPALION/COMMUNAUTE COMMUNES CLT/VRD/GMA</v>
      </c>
      <c r="B112" s="44" t="str">
        <f>[1]Espalion!$A116</f>
        <v>ESP18-001</v>
      </c>
      <c r="C112" s="45" t="str">
        <f>VLOOKUP(B112,[1]Espalion!$A$5:$Q$216,7,FALSE)</f>
        <v>ETUDE URBAINE CENTRE BOURG ESPALION</v>
      </c>
      <c r="D112" s="45" t="str">
        <f>VLOOKUP(B112,[1]Espalion!$A$5:$Q$216,5,FALSE)</f>
        <v>COMMUNAUTE COMMUNES CLT</v>
      </c>
      <c r="E112" s="43">
        <f>VLOOKUP(B112,[1]Espalion!$A$5:$Q$216,4,FALSE)</f>
        <v>2018</v>
      </c>
      <c r="F112" s="43" t="str">
        <f>VLOOKUP(B112,[1]Espalion!$A$5:$Q$216,9,FALSE)</f>
        <v>VRD</v>
      </c>
      <c r="G112" s="43" t="str">
        <f>VLOOKUP(B112,[1]Espalion!$A$5:$Q$216,11,FALSE)</f>
        <v>GMA</v>
      </c>
      <c r="H112" s="43">
        <f>VLOOKUP(B112,[1]Espalion!$A$5:$Q$216,6,FALSE)</f>
        <v>12</v>
      </c>
      <c r="J112" s="64">
        <f>IFERROR(SEARCH(SBT!$C$1,'Base commande'!A112),0)</f>
        <v>0</v>
      </c>
      <c r="K112" s="61" t="str">
        <f>IF(J112=0,"",COUNTIF($J$2:J112,"&gt;=1"))</f>
        <v/>
      </c>
      <c r="L112" s="65" t="str">
        <f t="shared" si="1"/>
        <v/>
      </c>
    </row>
    <row r="113" spans="1:12" ht="25.5" x14ac:dyDescent="0.2">
      <c r="A113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ESP18-002/AIRE DE LOISIRS LA ROQUE - ST JEAN DE BRUEL/COM COM LARZAC VALLEES/VRD/GMA</v>
      </c>
      <c r="B113" s="44" t="str">
        <f>[1]Espalion!$A117</f>
        <v>ESP18-002</v>
      </c>
      <c r="C113" s="45" t="str">
        <f>VLOOKUP(B113,[1]Espalion!$A$5:$Q$216,7,FALSE)</f>
        <v>AIRE DE LOISIRS LA ROQUE - ST JEAN DE BRUEL</v>
      </c>
      <c r="D113" s="45" t="str">
        <f>VLOOKUP(B113,[1]Espalion!$A$5:$Q$216,5,FALSE)</f>
        <v>COM COM LARZAC VALLEES</v>
      </c>
      <c r="E113" s="43">
        <f>VLOOKUP(B113,[1]Espalion!$A$5:$Q$216,4,FALSE)</f>
        <v>2018</v>
      </c>
      <c r="F113" s="43" t="str">
        <f>VLOOKUP(B113,[1]Espalion!$A$5:$Q$216,9,FALSE)</f>
        <v>VRD</v>
      </c>
      <c r="G113" s="43" t="str">
        <f>VLOOKUP(B113,[1]Espalion!$A$5:$Q$216,11,FALSE)</f>
        <v>GMA</v>
      </c>
      <c r="H113" s="43">
        <f>VLOOKUP(B113,[1]Espalion!$A$5:$Q$216,6,FALSE)</f>
        <v>12</v>
      </c>
      <c r="J113" s="64">
        <f>IFERROR(SEARCH(SBT!$C$1,'Base commande'!A113),0)</f>
        <v>0</v>
      </c>
      <c r="K113" s="61" t="str">
        <f>IF(J113=0,"",COUNTIF($J$2:J113,"&gt;=1"))</f>
        <v/>
      </c>
      <c r="L113" s="65" t="str">
        <f t="shared" si="1"/>
        <v/>
      </c>
    </row>
    <row r="114" spans="1:12" x14ac:dyDescent="0.2">
      <c r="A114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ESP18-003/ETUDE ANC/ENTREPRISE ELA/ANC/ALA</v>
      </c>
      <c r="B114" s="44" t="str">
        <f>[1]Espalion!$A118</f>
        <v>ESP18-003</v>
      </c>
      <c r="C114" s="45" t="str">
        <f>VLOOKUP(B114,[1]Espalion!$A$5:$Q$216,7,FALSE)</f>
        <v>ETUDE ANC</v>
      </c>
      <c r="D114" s="45" t="str">
        <f>VLOOKUP(B114,[1]Espalion!$A$5:$Q$216,5,FALSE)</f>
        <v>ENTREPRISE ELA</v>
      </c>
      <c r="E114" s="43">
        <f>VLOOKUP(B114,[1]Espalion!$A$5:$Q$216,4,FALSE)</f>
        <v>2018</v>
      </c>
      <c r="F114" s="43" t="str">
        <f>VLOOKUP(B114,[1]Espalion!$A$5:$Q$216,9,FALSE)</f>
        <v>ANC</v>
      </c>
      <c r="G114" s="43" t="str">
        <f>VLOOKUP(B114,[1]Espalion!$A$5:$Q$216,11,FALSE)</f>
        <v>ALA</v>
      </c>
      <c r="H114" s="43">
        <f>VLOOKUP(B114,[1]Espalion!$A$5:$Q$216,6,FALSE)</f>
        <v>12</v>
      </c>
      <c r="J114" s="64">
        <f>IFERROR(SEARCH(SBT!$C$1,'Base commande'!A114),0)</f>
        <v>0</v>
      </c>
      <c r="K114" s="61" t="str">
        <f>IF(J114=0,"",COUNTIF($J$2:J114,"&gt;=1"))</f>
        <v/>
      </c>
      <c r="L114" s="65" t="str">
        <f t="shared" si="1"/>
        <v/>
      </c>
    </row>
    <row r="115" spans="1:12" ht="25.5" x14ac:dyDescent="0.2">
      <c r="A115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ESP18-004/DOSSIER TECHNIQUE ET DLE PLAN EAU/SAJEV PAYSAGE/HYDRO/ALA</v>
      </c>
      <c r="B115" s="44" t="str">
        <f>[1]Espalion!$A119</f>
        <v>ESP18-004</v>
      </c>
      <c r="C115" s="45" t="str">
        <f>VLOOKUP(B115,[1]Espalion!$A$5:$Q$216,7,FALSE)</f>
        <v>DOSSIER TECHNIQUE ET DLE PLAN EAU</v>
      </c>
      <c r="D115" s="45" t="str">
        <f>VLOOKUP(B115,[1]Espalion!$A$5:$Q$216,5,FALSE)</f>
        <v>SAJEV PAYSAGE</v>
      </c>
      <c r="E115" s="43">
        <f>VLOOKUP(B115,[1]Espalion!$A$5:$Q$216,4,FALSE)</f>
        <v>2018</v>
      </c>
      <c r="F115" s="43" t="str">
        <f>VLOOKUP(B115,[1]Espalion!$A$5:$Q$216,9,FALSE)</f>
        <v>HYDRO</v>
      </c>
      <c r="G115" s="43" t="str">
        <f>VLOOKUP(B115,[1]Espalion!$A$5:$Q$216,11,FALSE)</f>
        <v>ALA</v>
      </c>
      <c r="H115" s="43">
        <f>VLOOKUP(B115,[1]Espalion!$A$5:$Q$216,6,FALSE)</f>
        <v>12</v>
      </c>
      <c r="J115" s="64">
        <f>IFERROR(SEARCH(SBT!$C$1,'Base commande'!A115),0)</f>
        <v>0</v>
      </c>
      <c r="K115" s="61" t="str">
        <f>IF(J115=0,"",COUNTIF($J$2:J115,"&gt;=1"))</f>
        <v/>
      </c>
      <c r="L115" s="65" t="str">
        <f t="shared" si="1"/>
        <v/>
      </c>
    </row>
    <row r="116" spans="1:12" x14ac:dyDescent="0.2">
      <c r="A116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ESP18-005/TEST A LA FUMEE/GRAMOND/ASS/GMA</v>
      </c>
      <c r="B116" s="44" t="str">
        <f>[1]Espalion!$A120</f>
        <v>ESP18-005</v>
      </c>
      <c r="C116" s="45" t="str">
        <f>VLOOKUP(B116,[1]Espalion!$A$5:$Q$216,7,FALSE)</f>
        <v>TEST A LA FUMEE</v>
      </c>
      <c r="D116" s="45" t="str">
        <f>VLOOKUP(B116,[1]Espalion!$A$5:$Q$216,5,FALSE)</f>
        <v>GRAMOND</v>
      </c>
      <c r="E116" s="43">
        <f>VLOOKUP(B116,[1]Espalion!$A$5:$Q$216,4,FALSE)</f>
        <v>2018</v>
      </c>
      <c r="F116" s="43" t="str">
        <f>VLOOKUP(B116,[1]Espalion!$A$5:$Q$216,9,FALSE)</f>
        <v>ASS</v>
      </c>
      <c r="G116" s="43" t="str">
        <f>VLOOKUP(B116,[1]Espalion!$A$5:$Q$216,11,FALSE)</f>
        <v>GMA</v>
      </c>
      <c r="H116" s="43">
        <f>VLOOKUP(B116,[1]Espalion!$A$5:$Q$216,6,FALSE)</f>
        <v>12</v>
      </c>
      <c r="J116" s="64">
        <f>IFERROR(SEARCH(SBT!$C$1,'Base commande'!A116),0)</f>
        <v>0</v>
      </c>
      <c r="K116" s="61" t="str">
        <f>IF(J116=0,"",COUNTIF($J$2:J116,"&gt;=1"))</f>
        <v/>
      </c>
      <c r="L116" s="65" t="str">
        <f t="shared" si="1"/>
        <v/>
      </c>
    </row>
    <row r="117" spans="1:12" x14ac:dyDescent="0.2">
      <c r="A117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ESP18-006/DIAG EU/TANAVELLE/ASS/SBT</v>
      </c>
      <c r="B117" s="44" t="str">
        <f>[1]Espalion!$A121</f>
        <v>ESP18-006</v>
      </c>
      <c r="C117" s="45" t="str">
        <f>VLOOKUP(B117,[1]Espalion!$A$5:$Q$216,7,FALSE)</f>
        <v>DIAG EU</v>
      </c>
      <c r="D117" s="45" t="str">
        <f>VLOOKUP(B117,[1]Espalion!$A$5:$Q$216,5,FALSE)</f>
        <v>TANAVELLE</v>
      </c>
      <c r="E117" s="43">
        <f>VLOOKUP(B117,[1]Espalion!$A$5:$Q$216,4,FALSE)</f>
        <v>2018</v>
      </c>
      <c r="F117" s="43" t="str">
        <f>VLOOKUP(B117,[1]Espalion!$A$5:$Q$216,9,FALSE)</f>
        <v>ASS</v>
      </c>
      <c r="G117" s="43" t="str">
        <f>VLOOKUP(B117,[1]Espalion!$A$5:$Q$216,11,FALSE)</f>
        <v>SBT</v>
      </c>
      <c r="H117" s="43">
        <f>VLOOKUP(B117,[1]Espalion!$A$5:$Q$216,6,FALSE)</f>
        <v>15</v>
      </c>
      <c r="J117" s="64">
        <f>IFERROR(SEARCH(SBT!$C$1,'Base commande'!A117),0)</f>
        <v>0</v>
      </c>
      <c r="K117" s="61" t="str">
        <f>IF(J117=0,"",COUNTIF($J$2:J117,"&gt;=1"))</f>
        <v/>
      </c>
      <c r="L117" s="65" t="str">
        <f t="shared" si="1"/>
        <v/>
      </c>
    </row>
    <row r="118" spans="1:12" ht="25.5" x14ac:dyDescent="0.2">
      <c r="A118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ESP18-007/AMENAG ESPACES QUARTIER STADE ONET LE CHÂTEAU/RODEZ AGGLO HABITAT/VRD/GMA</v>
      </c>
      <c r="B118" s="44" t="str">
        <f>[1]Espalion!$A122</f>
        <v>ESP18-007</v>
      </c>
      <c r="C118" s="45" t="str">
        <f>VLOOKUP(B118,[1]Espalion!$A$5:$Q$216,7,FALSE)</f>
        <v>AMENAG ESPACES QUARTIER STADE ONET LE CHÂTEAU</v>
      </c>
      <c r="D118" s="45" t="str">
        <f>VLOOKUP(B118,[1]Espalion!$A$5:$Q$216,5,FALSE)</f>
        <v>RODEZ AGGLO HABITAT</v>
      </c>
      <c r="E118" s="43">
        <f>VLOOKUP(B118,[1]Espalion!$A$5:$Q$216,4,FALSE)</f>
        <v>2018</v>
      </c>
      <c r="F118" s="43" t="str">
        <f>VLOOKUP(B118,[1]Espalion!$A$5:$Q$216,9,FALSE)</f>
        <v>VRD</v>
      </c>
      <c r="G118" s="43" t="str">
        <f>VLOOKUP(B118,[1]Espalion!$A$5:$Q$216,11,FALSE)</f>
        <v>GMA</v>
      </c>
      <c r="H118" s="43">
        <f>VLOOKUP(B118,[1]Espalion!$A$5:$Q$216,6,FALSE)</f>
        <v>12</v>
      </c>
      <c r="J118" s="64">
        <f>IFERROR(SEARCH(SBT!$C$1,'Base commande'!A118),0)</f>
        <v>0</v>
      </c>
      <c r="K118" s="61" t="str">
        <f>IF(J118=0,"",COUNTIF($J$2:J118,"&gt;=1"))</f>
        <v/>
      </c>
      <c r="L118" s="65" t="str">
        <f t="shared" si="1"/>
        <v/>
      </c>
    </row>
    <row r="119" spans="1:12" ht="25.5" x14ac:dyDescent="0.2">
      <c r="A119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ESP18-008/DIAG BRANCHEMENTS PRIVES/COM COM CONQUES MARCILLAC/ASS/HPN</v>
      </c>
      <c r="B119" s="44" t="str">
        <f>[1]Espalion!$A123</f>
        <v>ESP18-008</v>
      </c>
      <c r="C119" s="45" t="str">
        <f>VLOOKUP(B119,[1]Espalion!$A$5:$Q$216,7,FALSE)</f>
        <v>DIAG BRANCHEMENTS PRIVES</v>
      </c>
      <c r="D119" s="45" t="str">
        <f>VLOOKUP(B119,[1]Espalion!$A$5:$Q$216,5,FALSE)</f>
        <v>COM COM CONQUES MARCILLAC</v>
      </c>
      <c r="E119" s="43">
        <f>VLOOKUP(B119,[1]Espalion!$A$5:$Q$216,4,FALSE)</f>
        <v>2018</v>
      </c>
      <c r="F119" s="43" t="str">
        <f>VLOOKUP(B119,[1]Espalion!$A$5:$Q$216,9,FALSE)</f>
        <v>ASS</v>
      </c>
      <c r="G119" s="43" t="str">
        <f>VLOOKUP(B119,[1]Espalion!$A$5:$Q$216,11,FALSE)</f>
        <v>HPN</v>
      </c>
      <c r="H119" s="43">
        <f>VLOOKUP(B119,[1]Espalion!$A$5:$Q$216,6,FALSE)</f>
        <v>12</v>
      </c>
      <c r="J119" s="64">
        <f>IFERROR(SEARCH(SBT!$C$1,'Base commande'!A119),0)</f>
        <v>0</v>
      </c>
      <c r="K119" s="61" t="str">
        <f>IF(J119=0,"",COUNTIF($J$2:J119,"&gt;=1"))</f>
        <v/>
      </c>
      <c r="L119" s="65" t="str">
        <f t="shared" si="1"/>
        <v/>
      </c>
    </row>
    <row r="120" spans="1:12" ht="25.5" x14ac:dyDescent="0.2">
      <c r="A120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ESP18-009/DIAG RESEAUX ASS NOUVELLE INTERVENTION TERRAIN/ALBARET STE MARIE/ASS/SBT</v>
      </c>
      <c r="B120" s="44" t="str">
        <f>[1]Espalion!$A124</f>
        <v>ESP18-009</v>
      </c>
      <c r="C120" s="45" t="str">
        <f>VLOOKUP(B120,[1]Espalion!$A$5:$Q$216,7,FALSE)</f>
        <v>DIAG RESEAUX ASS NOUVELLE INTERVENTION TERRAIN</v>
      </c>
      <c r="D120" s="45" t="str">
        <f>VLOOKUP(B120,[1]Espalion!$A$5:$Q$216,5,FALSE)</f>
        <v>ALBARET STE MARIE</v>
      </c>
      <c r="E120" s="43">
        <f>VLOOKUP(B120,[1]Espalion!$A$5:$Q$216,4,FALSE)</f>
        <v>2018</v>
      </c>
      <c r="F120" s="43" t="str">
        <f>VLOOKUP(B120,[1]Espalion!$A$5:$Q$216,9,FALSE)</f>
        <v>ASS</v>
      </c>
      <c r="G120" s="43" t="str">
        <f>VLOOKUP(B120,[1]Espalion!$A$5:$Q$216,11,FALSE)</f>
        <v>SBT</v>
      </c>
      <c r="H120" s="43">
        <f>VLOOKUP(B120,[1]Espalion!$A$5:$Q$216,6,FALSE)</f>
        <v>12</v>
      </c>
      <c r="J120" s="64">
        <f>IFERROR(SEARCH(SBT!$C$1,'Base commande'!A120),0)</f>
        <v>0</v>
      </c>
      <c r="K120" s="61" t="str">
        <f>IF(J120=0,"",COUNTIF($J$2:J120,"&gt;=1"))</f>
        <v/>
      </c>
      <c r="L120" s="65" t="str">
        <f t="shared" si="1"/>
        <v/>
      </c>
    </row>
    <row r="121" spans="1:12" x14ac:dyDescent="0.2">
      <c r="A121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ESP18-010/VIABILISATION SITE PARC EXPO/RODEZ AGGLO/VRD/CPN</v>
      </c>
      <c r="B121" s="44" t="str">
        <f>[1]Espalion!$A125</f>
        <v>ESP18-010</v>
      </c>
      <c r="C121" s="45" t="str">
        <f>VLOOKUP(B121,[1]Espalion!$A$5:$Q$216,7,FALSE)</f>
        <v>VIABILISATION SITE PARC EXPO</v>
      </c>
      <c r="D121" s="45" t="str">
        <f>VLOOKUP(B121,[1]Espalion!$A$5:$Q$216,5,FALSE)</f>
        <v>RODEZ AGGLO</v>
      </c>
      <c r="E121" s="43">
        <f>VLOOKUP(B121,[1]Espalion!$A$5:$Q$216,4,FALSE)</f>
        <v>2018</v>
      </c>
      <c r="F121" s="43" t="str">
        <f>VLOOKUP(B121,[1]Espalion!$A$5:$Q$216,9,FALSE)</f>
        <v>VRD</v>
      </c>
      <c r="G121" s="43" t="str">
        <f>VLOOKUP(B121,[1]Espalion!$A$5:$Q$216,11,FALSE)</f>
        <v>CPN</v>
      </c>
      <c r="H121" s="43">
        <f>VLOOKUP(B121,[1]Espalion!$A$5:$Q$216,6,FALSE)</f>
        <v>12</v>
      </c>
      <c r="J121" s="64">
        <f>IFERROR(SEARCH(SBT!$C$1,'Base commande'!A121),0)</f>
        <v>0</v>
      </c>
      <c r="K121" s="61" t="str">
        <f>IF(J121=0,"",COUNTIF($J$2:J121,"&gt;=1"))</f>
        <v/>
      </c>
      <c r="L121" s="65" t="str">
        <f t="shared" si="1"/>
        <v/>
      </c>
    </row>
    <row r="122" spans="1:12" ht="25.5" x14ac:dyDescent="0.2">
      <c r="A122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ESP18-011/AMENAGEMENT LOTISSEMENT COMMUNAL/SEBAZAC/VRD/GMA</v>
      </c>
      <c r="B122" s="44" t="str">
        <f>[1]Espalion!$A126</f>
        <v>ESP18-011</v>
      </c>
      <c r="C122" s="45" t="str">
        <f>VLOOKUP(B122,[1]Espalion!$A$5:$Q$216,7,FALSE)</f>
        <v>AMENAGEMENT LOTISSEMENT COMMUNAL</v>
      </c>
      <c r="D122" s="45" t="str">
        <f>VLOOKUP(B122,[1]Espalion!$A$5:$Q$216,5,FALSE)</f>
        <v>SEBAZAC</v>
      </c>
      <c r="E122" s="43">
        <f>VLOOKUP(B122,[1]Espalion!$A$5:$Q$216,4,FALSE)</f>
        <v>2018</v>
      </c>
      <c r="F122" s="43" t="str">
        <f>VLOOKUP(B122,[1]Espalion!$A$5:$Q$216,9,FALSE)</f>
        <v>VRD</v>
      </c>
      <c r="G122" s="43" t="str">
        <f>VLOOKUP(B122,[1]Espalion!$A$5:$Q$216,11,FALSE)</f>
        <v>GMA</v>
      </c>
      <c r="H122" s="43">
        <f>VLOOKUP(B122,[1]Espalion!$A$5:$Q$216,6,FALSE)</f>
        <v>12</v>
      </c>
      <c r="J122" s="64">
        <f>IFERROR(SEARCH(SBT!$C$1,'Base commande'!A122),0)</f>
        <v>0</v>
      </c>
      <c r="K122" s="61" t="str">
        <f>IF(J122=0,"",COUNTIF($J$2:J122,"&gt;=1"))</f>
        <v/>
      </c>
      <c r="L122" s="65" t="str">
        <f t="shared" si="1"/>
        <v/>
      </c>
    </row>
    <row r="123" spans="1:12" ht="38.25" x14ac:dyDescent="0.2">
      <c r="A123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ESP18-012/ETUDE REQUALIFICATION ESPACES PUBLICS DEVANT HLM ET TERRAIN BOULES/ST COME/VRD/GMA</v>
      </c>
      <c r="B123" s="44" t="str">
        <f>[1]Espalion!$A127</f>
        <v>ESP18-012</v>
      </c>
      <c r="C123" s="45" t="str">
        <f>VLOOKUP(B123,[1]Espalion!$A$5:$Q$216,7,FALSE)</f>
        <v>ETUDE REQUALIFICATION ESPACES PUBLICS DEVANT HLM ET TERRAIN BOULES</v>
      </c>
      <c r="D123" s="45" t="str">
        <f>VLOOKUP(B123,[1]Espalion!$A$5:$Q$216,5,FALSE)</f>
        <v>ST COME</v>
      </c>
      <c r="E123" s="43">
        <f>VLOOKUP(B123,[1]Espalion!$A$5:$Q$216,4,FALSE)</f>
        <v>2018</v>
      </c>
      <c r="F123" s="43" t="str">
        <f>VLOOKUP(B123,[1]Espalion!$A$5:$Q$216,9,FALSE)</f>
        <v>VRD</v>
      </c>
      <c r="G123" s="43" t="str">
        <f>VLOOKUP(B123,[1]Espalion!$A$5:$Q$216,11,FALSE)</f>
        <v>GMA</v>
      </c>
      <c r="H123" s="43">
        <f>VLOOKUP(B123,[1]Espalion!$A$5:$Q$216,6,FALSE)</f>
        <v>12</v>
      </c>
      <c r="J123" s="64">
        <f>IFERROR(SEARCH(SBT!$C$1,'Base commande'!A123),0)</f>
        <v>0</v>
      </c>
      <c r="K123" s="61" t="str">
        <f>IF(J123=0,"",COUNTIF($J$2:J123,"&gt;=1"))</f>
        <v/>
      </c>
      <c r="L123" s="65" t="str">
        <f t="shared" si="1"/>
        <v/>
      </c>
    </row>
    <row r="124" spans="1:12" ht="38.25" x14ac:dyDescent="0.2">
      <c r="A124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ESP18-013/RETENUE DE STOCKAGE EAU BRUTE ET TRAITEMENT AEP SITE LAUBIES/SIAEP CAUSSE SAUVETERRE/AEP/ALA</v>
      </c>
      <c r="B124" s="44" t="str">
        <f>[1]Espalion!$A128</f>
        <v>ESP18-013</v>
      </c>
      <c r="C124" s="45" t="str">
        <f>VLOOKUP(B124,[1]Espalion!$A$5:$Q$216,7,FALSE)</f>
        <v>RETENUE DE STOCKAGE EAU BRUTE ET TRAITEMENT AEP SITE LAUBIES</v>
      </c>
      <c r="D124" s="45" t="str">
        <f>VLOOKUP(B124,[1]Espalion!$A$5:$Q$216,5,FALSE)</f>
        <v>SIAEP CAUSSE SAUVETERRE</v>
      </c>
      <c r="E124" s="43">
        <f>VLOOKUP(B124,[1]Espalion!$A$5:$Q$216,4,FALSE)</f>
        <v>2018</v>
      </c>
      <c r="F124" s="43" t="str">
        <f>VLOOKUP(B124,[1]Espalion!$A$5:$Q$216,9,FALSE)</f>
        <v>AEP</v>
      </c>
      <c r="G124" s="43" t="str">
        <f>VLOOKUP(B124,[1]Espalion!$A$5:$Q$216,11,FALSE)</f>
        <v>ALA</v>
      </c>
      <c r="H124" s="43">
        <f>VLOOKUP(B124,[1]Espalion!$A$5:$Q$216,6,FALSE)</f>
        <v>48</v>
      </c>
      <c r="J124" s="64">
        <f>IFERROR(SEARCH(SBT!$C$1,'Base commande'!A124),0)</f>
        <v>0</v>
      </c>
      <c r="K124" s="61" t="str">
        <f>IF(J124=0,"",COUNTIF($J$2:J124,"&gt;=1"))</f>
        <v/>
      </c>
      <c r="L124" s="65" t="str">
        <f t="shared" si="1"/>
        <v/>
      </c>
    </row>
    <row r="125" spans="1:12" ht="25.5" x14ac:dyDescent="0.2">
      <c r="A125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ESP18-014/Etude technique Plan d'eau et dossier réglementaire/EARL FABRE/AEP/ALA</v>
      </c>
      <c r="B125" s="44" t="str">
        <f>[1]Espalion!$A129</f>
        <v>ESP18-014</v>
      </c>
      <c r="C125" s="45" t="str">
        <f>VLOOKUP(B125,[1]Espalion!$A$5:$Q$216,7,FALSE)</f>
        <v>Etude technique Plan d'eau et dossier réglementaire</v>
      </c>
      <c r="D125" s="45" t="str">
        <f>VLOOKUP(B125,[1]Espalion!$A$5:$Q$216,5,FALSE)</f>
        <v>EARL FABRE</v>
      </c>
      <c r="E125" s="43">
        <f>VLOOKUP(B125,[1]Espalion!$A$5:$Q$216,4,FALSE)</f>
        <v>2018</v>
      </c>
      <c r="F125" s="43" t="str">
        <f>VLOOKUP(B125,[1]Espalion!$A$5:$Q$216,9,FALSE)</f>
        <v>AEP</v>
      </c>
      <c r="G125" s="43" t="str">
        <f>VLOOKUP(B125,[1]Espalion!$A$5:$Q$216,11,FALSE)</f>
        <v>ALA</v>
      </c>
      <c r="H125" s="43">
        <f>VLOOKUP(B125,[1]Espalion!$A$5:$Q$216,6,FALSE)</f>
        <v>12</v>
      </c>
      <c r="J125" s="64">
        <f>IFERROR(SEARCH(SBT!$C$1,'Base commande'!A125),0)</f>
        <v>0</v>
      </c>
      <c r="K125" s="61" t="str">
        <f>IF(J125=0,"",COUNTIF($J$2:J125,"&gt;=1"))</f>
        <v/>
      </c>
      <c r="L125" s="65" t="str">
        <f t="shared" si="1"/>
        <v/>
      </c>
    </row>
    <row r="126" spans="1:12" ht="25.5" x14ac:dyDescent="0.2">
      <c r="A126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ESP18-015/ETUDE TECHNIQUE LES TERRASSES DU PONT/ST BEAUZELY/VRD/SBT</v>
      </c>
      <c r="B126" s="44" t="str">
        <f>[1]Espalion!$A130</f>
        <v>ESP18-015</v>
      </c>
      <c r="C126" s="45" t="str">
        <f>VLOOKUP(B126,[1]Espalion!$A$5:$Q$216,7,FALSE)</f>
        <v>ETUDE TECHNIQUE LES TERRASSES DU PONT</v>
      </c>
      <c r="D126" s="45" t="str">
        <f>VLOOKUP(B126,[1]Espalion!$A$5:$Q$216,5,FALSE)</f>
        <v>ST BEAUZELY</v>
      </c>
      <c r="E126" s="43">
        <f>VLOOKUP(B126,[1]Espalion!$A$5:$Q$216,4,FALSE)</f>
        <v>2018</v>
      </c>
      <c r="F126" s="43" t="str">
        <f>VLOOKUP(B126,[1]Espalion!$A$5:$Q$216,9,FALSE)</f>
        <v>VRD</v>
      </c>
      <c r="G126" s="43" t="str">
        <f>VLOOKUP(B126,[1]Espalion!$A$5:$Q$216,11,FALSE)</f>
        <v>SBT</v>
      </c>
      <c r="H126" s="43">
        <f>VLOOKUP(B126,[1]Espalion!$A$5:$Q$216,6,FALSE)</f>
        <v>12</v>
      </c>
      <c r="J126" s="64">
        <f>IFERROR(SEARCH(SBT!$C$1,'Base commande'!A126),0)</f>
        <v>0</v>
      </c>
      <c r="K126" s="61" t="str">
        <f>IF(J126=0,"",COUNTIF($J$2:J126,"&gt;=1"))</f>
        <v/>
      </c>
      <c r="L126" s="65" t="str">
        <f t="shared" si="1"/>
        <v/>
      </c>
    </row>
    <row r="127" spans="1:12" x14ac:dyDescent="0.2">
      <c r="A127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ESP18-016/ETUDE TECHNIQUE AZINIERES/ST BEAUZELY/VRD/SBT</v>
      </c>
      <c r="B127" s="44" t="str">
        <f>[1]Espalion!$A131</f>
        <v>ESP18-016</v>
      </c>
      <c r="C127" s="45" t="str">
        <f>VLOOKUP(B127,[1]Espalion!$A$5:$Q$216,7,FALSE)</f>
        <v>ETUDE TECHNIQUE AZINIERES</v>
      </c>
      <c r="D127" s="45" t="str">
        <f>VLOOKUP(B127,[1]Espalion!$A$5:$Q$216,5,FALSE)</f>
        <v>ST BEAUZELY</v>
      </c>
      <c r="E127" s="43">
        <f>VLOOKUP(B127,[1]Espalion!$A$5:$Q$216,4,FALSE)</f>
        <v>2018</v>
      </c>
      <c r="F127" s="43" t="str">
        <f>VLOOKUP(B127,[1]Espalion!$A$5:$Q$216,9,FALSE)</f>
        <v>VRD</v>
      </c>
      <c r="G127" s="43" t="str">
        <f>VLOOKUP(B127,[1]Espalion!$A$5:$Q$216,11,FALSE)</f>
        <v>SBT</v>
      </c>
      <c r="H127" s="43">
        <f>VLOOKUP(B127,[1]Espalion!$A$5:$Q$216,6,FALSE)</f>
        <v>12</v>
      </c>
      <c r="J127" s="64">
        <f>IFERROR(SEARCH(SBT!$C$1,'Base commande'!A127),0)</f>
        <v>0</v>
      </c>
      <c r="K127" s="61" t="str">
        <f>IF(J127=0,"",COUNTIF($J$2:J127,"&gt;=1"))</f>
        <v/>
      </c>
      <c r="L127" s="65" t="str">
        <f t="shared" si="1"/>
        <v/>
      </c>
    </row>
    <row r="128" spans="1:12" ht="38.25" x14ac:dyDescent="0.2">
      <c r="A128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ESP18-017/AMENAGEMENT DE LA PISTE D'ACCES ET CONFORTEMENT COLLECTEUR AUTERNE/RODEZ AGGLO/VRD/HPN</v>
      </c>
      <c r="B128" s="44" t="str">
        <f>[1]Espalion!$A132</f>
        <v>ESP18-017</v>
      </c>
      <c r="C128" s="45" t="str">
        <f>VLOOKUP(B128,[1]Espalion!$A$5:$Q$216,7,FALSE)</f>
        <v>AMENAGEMENT DE LA PISTE D'ACCES ET CONFORTEMENT COLLECTEUR AUTERNE</v>
      </c>
      <c r="D128" s="45" t="str">
        <f>VLOOKUP(B128,[1]Espalion!$A$5:$Q$216,5,FALSE)</f>
        <v>RODEZ AGGLO</v>
      </c>
      <c r="E128" s="43">
        <f>VLOOKUP(B128,[1]Espalion!$A$5:$Q$216,4,FALSE)</f>
        <v>2018</v>
      </c>
      <c r="F128" s="43" t="str">
        <f>VLOOKUP(B128,[1]Espalion!$A$5:$Q$216,9,FALSE)</f>
        <v>VRD</v>
      </c>
      <c r="G128" s="43" t="str">
        <f>VLOOKUP(B128,[1]Espalion!$A$5:$Q$216,11,FALSE)</f>
        <v>HPN</v>
      </c>
      <c r="H128" s="43">
        <f>VLOOKUP(B128,[1]Espalion!$A$5:$Q$216,6,FALSE)</f>
        <v>12</v>
      </c>
      <c r="J128" s="64">
        <f>IFERROR(SEARCH(SBT!$C$1,'Base commande'!A128),0)</f>
        <v>0</v>
      </c>
      <c r="K128" s="61" t="str">
        <f>IF(J128=0,"",COUNTIF($J$2:J128,"&gt;=1"))</f>
        <v/>
      </c>
      <c r="L128" s="65" t="str">
        <f t="shared" si="1"/>
        <v/>
      </c>
    </row>
    <row r="129" spans="1:12" ht="25.5" x14ac:dyDescent="0.2">
      <c r="A129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ESP18-018/PRESTATION SUIVI TRAV SUPPLEMENTAIRE/ALLY/VRD/GMA</v>
      </c>
      <c r="B129" s="44" t="str">
        <f>[1]Espalion!$A133</f>
        <v>ESP18-018</v>
      </c>
      <c r="C129" s="45" t="str">
        <f>VLOOKUP(B129,[1]Espalion!$A$5:$Q$216,7,FALSE)</f>
        <v>PRESTATION SUIVI TRAV SUPPLEMENTAIRE</v>
      </c>
      <c r="D129" s="45" t="str">
        <f>VLOOKUP(B129,[1]Espalion!$A$5:$Q$216,5,FALSE)</f>
        <v>ALLY</v>
      </c>
      <c r="E129" s="43">
        <f>VLOOKUP(B129,[1]Espalion!$A$5:$Q$216,4,FALSE)</f>
        <v>2018</v>
      </c>
      <c r="F129" s="43" t="str">
        <f>VLOOKUP(B129,[1]Espalion!$A$5:$Q$216,9,FALSE)</f>
        <v>VRD</v>
      </c>
      <c r="G129" s="43" t="str">
        <f>VLOOKUP(B129,[1]Espalion!$A$5:$Q$216,11,FALSE)</f>
        <v>GMA</v>
      </c>
      <c r="H129" s="43">
        <f>VLOOKUP(B129,[1]Espalion!$A$5:$Q$216,6,FALSE)</f>
        <v>15</v>
      </c>
      <c r="J129" s="64">
        <f>IFERROR(SEARCH(SBT!$C$1,'Base commande'!A129),0)</f>
        <v>0</v>
      </c>
      <c r="K129" s="61" t="str">
        <f>IF(J129=0,"",COUNTIF($J$2:J129,"&gt;=1"))</f>
        <v/>
      </c>
      <c r="L129" s="65" t="str">
        <f t="shared" si="1"/>
        <v/>
      </c>
    </row>
    <row r="130" spans="1:12" ht="25.5" x14ac:dyDescent="0.2">
      <c r="A130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ESP18-019/ETUDE TECH + DLE PLAN EAU LUNEL/M. SANHES/HYDRO/ALA</v>
      </c>
      <c r="B130" s="44" t="str">
        <f>[1]Espalion!$A134</f>
        <v>ESP18-019</v>
      </c>
      <c r="C130" s="45" t="str">
        <f>VLOOKUP(B130,[1]Espalion!$A$5:$Q$216,7,FALSE)</f>
        <v>ETUDE TECH + DLE PLAN EAU LUNEL</v>
      </c>
      <c r="D130" s="45" t="str">
        <f>VLOOKUP(B130,[1]Espalion!$A$5:$Q$216,5,FALSE)</f>
        <v>M. SANHES</v>
      </c>
      <c r="E130" s="43">
        <f>VLOOKUP(B130,[1]Espalion!$A$5:$Q$216,4,FALSE)</f>
        <v>2018</v>
      </c>
      <c r="F130" s="43" t="str">
        <f>VLOOKUP(B130,[1]Espalion!$A$5:$Q$216,9,FALSE)</f>
        <v>HYDRO</v>
      </c>
      <c r="G130" s="43" t="str">
        <f>VLOOKUP(B130,[1]Espalion!$A$5:$Q$216,11,FALSE)</f>
        <v>ALA</v>
      </c>
      <c r="H130" s="43">
        <f>VLOOKUP(B130,[1]Espalion!$A$5:$Q$216,6,FALSE)</f>
        <v>12</v>
      </c>
      <c r="J130" s="64">
        <f>IFERROR(SEARCH(SBT!$C$1,'Base commande'!A130),0)</f>
        <v>0</v>
      </c>
      <c r="K130" s="61" t="str">
        <f>IF(J130=0,"",COUNTIF($J$2:J130,"&gt;=1"))</f>
        <v/>
      </c>
      <c r="L130" s="65" t="str">
        <f t="shared" si="1"/>
        <v/>
      </c>
    </row>
    <row r="131" spans="1:12" x14ac:dyDescent="0.2">
      <c r="A131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ESP18-020/BILAN 24H STEP COMBRET/RANCE/SEVIGNE/ASS/SBT</v>
      </c>
      <c r="B131" s="44" t="str">
        <f>[1]Espalion!$A135</f>
        <v>ESP18-020</v>
      </c>
      <c r="C131" s="45" t="str">
        <f>VLOOKUP(B131,[1]Espalion!$A$5:$Q$216,7,FALSE)</f>
        <v>BILAN 24H STEP COMBRET/RANCE</v>
      </c>
      <c r="D131" s="45" t="str">
        <f>VLOOKUP(B131,[1]Espalion!$A$5:$Q$216,5,FALSE)</f>
        <v>SEVIGNE</v>
      </c>
      <c r="E131" s="43">
        <f>VLOOKUP(B131,[1]Espalion!$A$5:$Q$216,4,FALSE)</f>
        <v>2018</v>
      </c>
      <c r="F131" s="43" t="str">
        <f>VLOOKUP(B131,[1]Espalion!$A$5:$Q$216,9,FALSE)</f>
        <v>ASS</v>
      </c>
      <c r="G131" s="43" t="str">
        <f>VLOOKUP(B131,[1]Espalion!$A$5:$Q$216,11,FALSE)</f>
        <v>SBT</v>
      </c>
      <c r="H131" s="43">
        <f>VLOOKUP(B131,[1]Espalion!$A$5:$Q$216,6,FALSE)</f>
        <v>12</v>
      </c>
      <c r="J131" s="64">
        <f>IFERROR(SEARCH(SBT!$C$1,'Base commande'!A131),0)</f>
        <v>0</v>
      </c>
      <c r="K131" s="61" t="str">
        <f>IF(J131=0,"",COUNTIF($J$2:J131,"&gt;=1"))</f>
        <v/>
      </c>
      <c r="L131" s="65" t="str">
        <f t="shared" ref="L131:L194" si="2">IFERROR(INDEX(A:A,MATCH(ROW(K130),K:K,0)),"")</f>
        <v/>
      </c>
    </row>
    <row r="132" spans="1:12" x14ac:dyDescent="0.2">
      <c r="A132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ESP18-021/BILAN 24H STEP ÉTÉ 2018/ST BEAUZELY/ASS/SBT</v>
      </c>
      <c r="B132" s="44" t="str">
        <f>[1]Espalion!$A136</f>
        <v>ESP18-021</v>
      </c>
      <c r="C132" s="45" t="str">
        <f>VLOOKUP(B132,[1]Espalion!$A$5:$Q$216,7,FALSE)</f>
        <v>BILAN 24H STEP ÉTÉ 2018</v>
      </c>
      <c r="D132" s="45" t="str">
        <f>VLOOKUP(B132,[1]Espalion!$A$5:$Q$216,5,FALSE)</f>
        <v>ST BEAUZELY</v>
      </c>
      <c r="E132" s="43">
        <f>VLOOKUP(B132,[1]Espalion!$A$5:$Q$216,4,FALSE)</f>
        <v>2018</v>
      </c>
      <c r="F132" s="43" t="str">
        <f>VLOOKUP(B132,[1]Espalion!$A$5:$Q$216,9,FALSE)</f>
        <v>ASS</v>
      </c>
      <c r="G132" s="43" t="str">
        <f>VLOOKUP(B132,[1]Espalion!$A$5:$Q$216,11,FALSE)</f>
        <v>SBT</v>
      </c>
      <c r="H132" s="43">
        <f>VLOOKUP(B132,[1]Espalion!$A$5:$Q$216,6,FALSE)</f>
        <v>12</v>
      </c>
      <c r="J132" s="64">
        <f>IFERROR(SEARCH(SBT!$C$1,'Base commande'!A132),0)</f>
        <v>0</v>
      </c>
      <c r="K132" s="61" t="str">
        <f>IF(J132=0,"",COUNTIF($J$2:J132,"&gt;=1"))</f>
        <v/>
      </c>
      <c r="L132" s="65" t="str">
        <f t="shared" si="2"/>
        <v/>
      </c>
    </row>
    <row r="133" spans="1:12" x14ac:dyDescent="0.2">
      <c r="A133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ESP18-022/BILAN 24H STEP ÉTÉ 2018/MOYRAZES/ASS/SBT</v>
      </c>
      <c r="B133" s="44" t="str">
        <f>[1]Espalion!$A137</f>
        <v>ESP18-022</v>
      </c>
      <c r="C133" s="45" t="str">
        <f>VLOOKUP(B133,[1]Espalion!$A$5:$Q$216,7,FALSE)</f>
        <v>BILAN 24H STEP ÉTÉ 2018</v>
      </c>
      <c r="D133" s="45" t="str">
        <f>VLOOKUP(B133,[1]Espalion!$A$5:$Q$216,5,FALSE)</f>
        <v>MOYRAZES</v>
      </c>
      <c r="E133" s="43">
        <f>VLOOKUP(B133,[1]Espalion!$A$5:$Q$216,4,FALSE)</f>
        <v>2018</v>
      </c>
      <c r="F133" s="43" t="str">
        <f>VLOOKUP(B133,[1]Espalion!$A$5:$Q$216,9,FALSE)</f>
        <v>ASS</v>
      </c>
      <c r="G133" s="43" t="str">
        <f>VLOOKUP(B133,[1]Espalion!$A$5:$Q$216,11,FALSE)</f>
        <v>SBT</v>
      </c>
      <c r="H133" s="43">
        <f>VLOOKUP(B133,[1]Espalion!$A$5:$Q$216,6,FALSE)</f>
        <v>12</v>
      </c>
      <c r="J133" s="64">
        <f>IFERROR(SEARCH(SBT!$C$1,'Base commande'!A133),0)</f>
        <v>0</v>
      </c>
      <c r="K133" s="61" t="str">
        <f>IF(J133=0,"",COUNTIF($J$2:J133,"&gt;=1"))</f>
        <v/>
      </c>
      <c r="L133" s="65" t="str">
        <f t="shared" si="2"/>
        <v/>
      </c>
    </row>
    <row r="134" spans="1:12" x14ac:dyDescent="0.2">
      <c r="A134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ESP18-023/ETUDE ANC/M. MEJANE/ANC/ALA</v>
      </c>
      <c r="B134" s="44" t="str">
        <f>[1]Espalion!$A138</f>
        <v>ESP18-023</v>
      </c>
      <c r="C134" s="45" t="str">
        <f>VLOOKUP(B134,[1]Espalion!$A$5:$Q$216,7,FALSE)</f>
        <v>ETUDE ANC</v>
      </c>
      <c r="D134" s="45" t="str">
        <f>VLOOKUP(B134,[1]Espalion!$A$5:$Q$216,5,FALSE)</f>
        <v>M. MEJANE</v>
      </c>
      <c r="E134" s="43">
        <f>VLOOKUP(B134,[1]Espalion!$A$5:$Q$216,4,FALSE)</f>
        <v>2018</v>
      </c>
      <c r="F134" s="43" t="str">
        <f>VLOOKUP(B134,[1]Espalion!$A$5:$Q$216,9,FALSE)</f>
        <v>ANC</v>
      </c>
      <c r="G134" s="43" t="str">
        <f>VLOOKUP(B134,[1]Espalion!$A$5:$Q$216,11,FALSE)</f>
        <v>ALA</v>
      </c>
      <c r="H134" s="43">
        <f>VLOOKUP(B134,[1]Espalion!$A$5:$Q$216,6,FALSE)</f>
        <v>12</v>
      </c>
      <c r="J134" s="64">
        <f>IFERROR(SEARCH(SBT!$C$1,'Base commande'!A134),0)</f>
        <v>0</v>
      </c>
      <c r="K134" s="61" t="str">
        <f>IF(J134=0,"",COUNTIF($J$2:J134,"&gt;=1"))</f>
        <v/>
      </c>
      <c r="L134" s="65" t="str">
        <f t="shared" si="2"/>
        <v/>
      </c>
    </row>
    <row r="135" spans="1:12" ht="38.25" x14ac:dyDescent="0.2">
      <c r="A135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ESP18-024/AMELIORATION TRAITEMENT DE LA STATION DE POTABILISATION DE L'ARCOMIE/VAL D'ARCOMIE/AEP/SBT</v>
      </c>
      <c r="B135" s="44" t="str">
        <f>[1]Espalion!$A139</f>
        <v>ESP18-024</v>
      </c>
      <c r="C135" s="45" t="str">
        <f>VLOOKUP(B135,[1]Espalion!$A$5:$Q$216,7,FALSE)</f>
        <v>AMELIORATION TRAITEMENT DE LA STATION DE POTABILISATION DE L'ARCOMIE</v>
      </c>
      <c r="D135" s="45" t="str">
        <f>VLOOKUP(B135,[1]Espalion!$A$5:$Q$216,5,FALSE)</f>
        <v>VAL D'ARCOMIE</v>
      </c>
      <c r="E135" s="43">
        <f>VLOOKUP(B135,[1]Espalion!$A$5:$Q$216,4,FALSE)</f>
        <v>2018</v>
      </c>
      <c r="F135" s="43" t="str">
        <f>VLOOKUP(B135,[1]Espalion!$A$5:$Q$216,9,FALSE)</f>
        <v>AEP</v>
      </c>
      <c r="G135" s="43" t="str">
        <f>VLOOKUP(B135,[1]Espalion!$A$5:$Q$216,11,FALSE)</f>
        <v>SBT</v>
      </c>
      <c r="H135" s="43">
        <f>VLOOKUP(B135,[1]Espalion!$A$5:$Q$216,6,FALSE)</f>
        <v>15</v>
      </c>
      <c r="J135" s="64">
        <f>IFERROR(SEARCH(SBT!$C$1,'Base commande'!A135),0)</f>
        <v>0</v>
      </c>
      <c r="K135" s="61" t="str">
        <f>IF(J135=0,"",COUNTIF($J$2:J135,"&gt;=1"))</f>
        <v/>
      </c>
      <c r="L135" s="65" t="str">
        <f t="shared" si="2"/>
        <v/>
      </c>
    </row>
    <row r="136" spans="1:12" ht="38.25" x14ac:dyDescent="0.2">
      <c r="A136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ESP18-025/ASSISTANCE TECH CONFORMITE COMPTAGE PRELEV.VAYSSIERE ET CHLORATION ALPUECH/SIAEP CANTOIN STE GENEVIEVE/AEP/SBT</v>
      </c>
      <c r="B136" s="44" t="str">
        <f>[1]Espalion!$A140</f>
        <v>ESP18-025</v>
      </c>
      <c r="C136" s="45" t="str">
        <f>VLOOKUP(B136,[1]Espalion!$A$5:$Q$216,7,FALSE)</f>
        <v>ASSISTANCE TECH CONFORMITE COMPTAGE PRELEV.VAYSSIERE ET CHLORATION ALPUECH</v>
      </c>
      <c r="D136" s="45" t="str">
        <f>VLOOKUP(B136,[1]Espalion!$A$5:$Q$216,5,FALSE)</f>
        <v>SIAEP CANTOIN STE GENEVIEVE</v>
      </c>
      <c r="E136" s="43">
        <f>VLOOKUP(B136,[1]Espalion!$A$5:$Q$216,4,FALSE)</f>
        <v>2018</v>
      </c>
      <c r="F136" s="43" t="str">
        <f>VLOOKUP(B136,[1]Espalion!$A$5:$Q$216,9,FALSE)</f>
        <v>AEP</v>
      </c>
      <c r="G136" s="43" t="str">
        <f>VLOOKUP(B136,[1]Espalion!$A$5:$Q$216,11,FALSE)</f>
        <v>SBT</v>
      </c>
      <c r="H136" s="43">
        <f>VLOOKUP(B136,[1]Espalion!$A$5:$Q$216,6,FALSE)</f>
        <v>12</v>
      </c>
      <c r="J136" s="64">
        <f>IFERROR(SEARCH(SBT!$C$1,'Base commande'!A136),0)</f>
        <v>0</v>
      </c>
      <c r="K136" s="61" t="str">
        <f>IF(J136=0,"",COUNTIF($J$2:J136,"&gt;=1"))</f>
        <v/>
      </c>
      <c r="L136" s="65" t="str">
        <f t="shared" si="2"/>
        <v/>
      </c>
    </row>
    <row r="137" spans="1:12" x14ac:dyDescent="0.2">
      <c r="A137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ESP18-026/AMENAGEMENT/NEUVEGLISE/VRD/HPN</v>
      </c>
      <c r="B137" s="44" t="str">
        <f>[1]Espalion!$A141</f>
        <v>ESP18-026</v>
      </c>
      <c r="C137" s="45" t="str">
        <f>VLOOKUP(B137,[1]Espalion!$A$5:$Q$216,7,FALSE)</f>
        <v>AMENAGEMENT</v>
      </c>
      <c r="D137" s="45" t="str">
        <f>VLOOKUP(B137,[1]Espalion!$A$5:$Q$216,5,FALSE)</f>
        <v>NEUVEGLISE</v>
      </c>
      <c r="E137" s="43">
        <f>VLOOKUP(B137,[1]Espalion!$A$5:$Q$216,4,FALSE)</f>
        <v>2018</v>
      </c>
      <c r="F137" s="43" t="str">
        <f>VLOOKUP(B137,[1]Espalion!$A$5:$Q$216,9,FALSE)</f>
        <v>VRD</v>
      </c>
      <c r="G137" s="43" t="str">
        <f>VLOOKUP(B137,[1]Espalion!$A$5:$Q$216,11,FALSE)</f>
        <v>HPN</v>
      </c>
      <c r="H137" s="43">
        <f>VLOOKUP(B137,[1]Espalion!$A$5:$Q$216,6,FALSE)</f>
        <v>15</v>
      </c>
      <c r="J137" s="64">
        <f>IFERROR(SEARCH(SBT!$C$1,'Base commande'!A137),0)</f>
        <v>0</v>
      </c>
      <c r="K137" s="61" t="str">
        <f>IF(J137=0,"",COUNTIF($J$2:J137,"&gt;=1"))</f>
        <v/>
      </c>
      <c r="L137" s="65" t="str">
        <f t="shared" si="2"/>
        <v/>
      </c>
    </row>
    <row r="138" spans="1:12" x14ac:dyDescent="0.2">
      <c r="A138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ESP18-027/AEP NEUVEGLISE/SIAEP NEUVEGLISE/AEP/HPN</v>
      </c>
      <c r="B138" s="44" t="str">
        <f>[1]Espalion!$A142</f>
        <v>ESP18-027</v>
      </c>
      <c r="C138" s="45" t="str">
        <f>VLOOKUP(B138,[1]Espalion!$A$5:$Q$216,7,FALSE)</f>
        <v>AEP NEUVEGLISE</v>
      </c>
      <c r="D138" s="45" t="str">
        <f>VLOOKUP(B138,[1]Espalion!$A$5:$Q$216,5,FALSE)</f>
        <v>SIAEP NEUVEGLISE</v>
      </c>
      <c r="E138" s="43">
        <f>VLOOKUP(B138,[1]Espalion!$A$5:$Q$216,4,FALSE)</f>
        <v>2018</v>
      </c>
      <c r="F138" s="43" t="str">
        <f>VLOOKUP(B138,[1]Espalion!$A$5:$Q$216,9,FALSE)</f>
        <v>AEP</v>
      </c>
      <c r="G138" s="43" t="str">
        <f>VLOOKUP(B138,[1]Espalion!$A$5:$Q$216,11,FALSE)</f>
        <v>HPN</v>
      </c>
      <c r="H138" s="43">
        <f>VLOOKUP(B138,[1]Espalion!$A$5:$Q$216,6,FALSE)</f>
        <v>15</v>
      </c>
      <c r="J138" s="64">
        <f>IFERROR(SEARCH(SBT!$C$1,'Base commande'!A138),0)</f>
        <v>0</v>
      </c>
      <c r="K138" s="61" t="str">
        <f>IF(J138=0,"",COUNTIF($J$2:J138,"&gt;=1"))</f>
        <v/>
      </c>
      <c r="L138" s="65" t="str">
        <f t="shared" si="2"/>
        <v/>
      </c>
    </row>
    <row r="139" spans="1:12" ht="25.5" x14ac:dyDescent="0.2">
      <c r="A139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ESP18-028/RESEAU DISTRIBUTION BENAVEN/SIAEP CANTOIN STE GENEVIEVE/AEP/SBT</v>
      </c>
      <c r="B139" s="44" t="str">
        <f>[1]Espalion!$A143</f>
        <v>ESP18-028</v>
      </c>
      <c r="C139" s="45" t="str">
        <f>VLOOKUP(B139,[1]Espalion!$A$5:$Q$216,7,FALSE)</f>
        <v>RESEAU DISTRIBUTION BENAVEN</v>
      </c>
      <c r="D139" s="45" t="str">
        <f>VLOOKUP(B139,[1]Espalion!$A$5:$Q$216,5,FALSE)</f>
        <v>SIAEP CANTOIN STE GENEVIEVE</v>
      </c>
      <c r="E139" s="43">
        <f>VLOOKUP(B139,[1]Espalion!$A$5:$Q$216,4,FALSE)</f>
        <v>2018</v>
      </c>
      <c r="F139" s="43" t="str">
        <f>VLOOKUP(B139,[1]Espalion!$A$5:$Q$216,9,FALSE)</f>
        <v>AEP</v>
      </c>
      <c r="G139" s="43" t="str">
        <f>VLOOKUP(B139,[1]Espalion!$A$5:$Q$216,11,FALSE)</f>
        <v>SBT</v>
      </c>
      <c r="H139" s="43">
        <f>VLOOKUP(B139,[1]Espalion!$A$5:$Q$216,6,FALSE)</f>
        <v>12</v>
      </c>
      <c r="J139" s="64">
        <f>IFERROR(SEARCH(SBT!$C$1,'Base commande'!A139),0)</f>
        <v>0</v>
      </c>
      <c r="K139" s="61" t="str">
        <f>IF(J139=0,"",COUNTIF($J$2:J139,"&gt;=1"))</f>
        <v/>
      </c>
      <c r="L139" s="65" t="str">
        <f t="shared" si="2"/>
        <v/>
      </c>
    </row>
    <row r="140" spans="1:12" ht="25.5" x14ac:dyDescent="0.2">
      <c r="A140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ESP18-029/INSTRUCTION REVISION ZONAGE ASSAINISSEMENT CAS PAR CAS/BERTHOLENE/ASS/ALA</v>
      </c>
      <c r="B140" s="44" t="str">
        <f>[1]Espalion!$A144</f>
        <v>ESP18-029</v>
      </c>
      <c r="C140" s="45" t="str">
        <f>VLOOKUP(B140,[1]Espalion!$A$5:$Q$216,7,FALSE)</f>
        <v>INSTRUCTION REVISION ZONAGE ASSAINISSEMENT CAS PAR CAS</v>
      </c>
      <c r="D140" s="45" t="str">
        <f>VLOOKUP(B140,[1]Espalion!$A$5:$Q$216,5,FALSE)</f>
        <v>BERTHOLENE</v>
      </c>
      <c r="E140" s="43">
        <f>VLOOKUP(B140,[1]Espalion!$A$5:$Q$216,4,FALSE)</f>
        <v>2018</v>
      </c>
      <c r="F140" s="43" t="str">
        <f>VLOOKUP(B140,[1]Espalion!$A$5:$Q$216,9,FALSE)</f>
        <v>ASS</v>
      </c>
      <c r="G140" s="43" t="str">
        <f>VLOOKUP(B140,[1]Espalion!$A$5:$Q$216,11,FALSE)</f>
        <v>ALA</v>
      </c>
      <c r="H140" s="43">
        <f>VLOOKUP(B140,[1]Espalion!$A$5:$Q$216,6,FALSE)</f>
        <v>12</v>
      </c>
      <c r="J140" s="64">
        <f>IFERROR(SEARCH(SBT!$C$1,'Base commande'!A140),0)</f>
        <v>0</v>
      </c>
      <c r="K140" s="61" t="str">
        <f>IF(J140=0,"",COUNTIF($J$2:J140,"&gt;=1"))</f>
        <v/>
      </c>
      <c r="L140" s="65" t="str">
        <f t="shared" si="2"/>
        <v/>
      </c>
    </row>
    <row r="141" spans="1:12" ht="25.5" x14ac:dyDescent="0.2">
      <c r="A141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ESP18-030/ASSISTANCE MOA REHABILITATION USINE LONGUECAMP/SYNDICAT DES EAUX ST CONSTANT ET ST ETIENNE/AEP/SBT</v>
      </c>
      <c r="B141" s="44" t="str">
        <f>[1]Espalion!$A145</f>
        <v>ESP18-030</v>
      </c>
      <c r="C141" s="45" t="str">
        <f>VLOOKUP(B141,[1]Espalion!$A$5:$Q$216,7,FALSE)</f>
        <v>ASSISTANCE MOA REHABILITATION USINE LONGUECAMP</v>
      </c>
      <c r="D141" s="45" t="str">
        <f>VLOOKUP(B141,[1]Espalion!$A$5:$Q$216,5,FALSE)</f>
        <v>SYNDICAT DES EAUX ST CONSTANT ET ST ETIENNE</v>
      </c>
      <c r="E141" s="43">
        <f>VLOOKUP(B141,[1]Espalion!$A$5:$Q$216,4,FALSE)</f>
        <v>2018</v>
      </c>
      <c r="F141" s="43" t="str">
        <f>VLOOKUP(B141,[1]Espalion!$A$5:$Q$216,9,FALSE)</f>
        <v>AEP</v>
      </c>
      <c r="G141" s="43" t="str">
        <f>VLOOKUP(B141,[1]Espalion!$A$5:$Q$216,11,FALSE)</f>
        <v>SBT</v>
      </c>
      <c r="H141" s="43">
        <f>VLOOKUP(B141,[1]Espalion!$A$5:$Q$216,6,FALSE)</f>
        <v>15</v>
      </c>
      <c r="J141" s="64">
        <f>IFERROR(SEARCH(SBT!$C$1,'Base commande'!A141),0)</f>
        <v>0</v>
      </c>
      <c r="K141" s="61" t="str">
        <f>IF(J141=0,"",COUNTIF($J$2:J141,"&gt;=1"))</f>
        <v/>
      </c>
      <c r="L141" s="65" t="str">
        <f t="shared" si="2"/>
        <v/>
      </c>
    </row>
    <row r="142" spans="1:12" ht="25.5" x14ac:dyDescent="0.2">
      <c r="A142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ESP18-031/ASSISTANCE TECH METROLOGIE POSTE FIXE/ARGENCE EN AUBRAC/ASS/HPN</v>
      </c>
      <c r="B142" s="44" t="str">
        <f>[1]Espalion!$A146</f>
        <v>ESP18-031</v>
      </c>
      <c r="C142" s="45" t="str">
        <f>VLOOKUP(B142,[1]Espalion!$A$5:$Q$216,7,FALSE)</f>
        <v>ASSISTANCE TECH METROLOGIE POSTE FIXE</v>
      </c>
      <c r="D142" s="45" t="str">
        <f>VLOOKUP(B142,[1]Espalion!$A$5:$Q$216,5,FALSE)</f>
        <v>ARGENCE EN AUBRAC</v>
      </c>
      <c r="E142" s="43">
        <f>VLOOKUP(B142,[1]Espalion!$A$5:$Q$216,4,FALSE)</f>
        <v>2018</v>
      </c>
      <c r="F142" s="43" t="str">
        <f>VLOOKUP(B142,[1]Espalion!$A$5:$Q$216,9,FALSE)</f>
        <v>ASS</v>
      </c>
      <c r="G142" s="43" t="str">
        <f>VLOOKUP(B142,[1]Espalion!$A$5:$Q$216,11,FALSE)</f>
        <v>HPN</v>
      </c>
      <c r="H142" s="43">
        <f>VLOOKUP(B142,[1]Espalion!$A$5:$Q$216,6,FALSE)</f>
        <v>12</v>
      </c>
      <c r="J142" s="64">
        <f>IFERROR(SEARCH(SBT!$C$1,'Base commande'!A142),0)</f>
        <v>0</v>
      </c>
      <c r="K142" s="61" t="str">
        <f>IF(J142=0,"",COUNTIF($J$2:J142,"&gt;=1"))</f>
        <v/>
      </c>
      <c r="L142" s="65" t="str">
        <f t="shared" si="2"/>
        <v/>
      </c>
    </row>
    <row r="143" spans="1:12" x14ac:dyDescent="0.2">
      <c r="A143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ESP18-032/AMENAGEMENT FOIRAL/ESTAING/VRD/GMA</v>
      </c>
      <c r="B143" s="44" t="str">
        <f>[1]Espalion!$A147</f>
        <v>ESP18-032</v>
      </c>
      <c r="C143" s="45" t="str">
        <f>VLOOKUP(B143,[1]Espalion!$A$5:$Q$216,7,FALSE)</f>
        <v>AMENAGEMENT FOIRAL</v>
      </c>
      <c r="D143" s="45" t="str">
        <f>VLOOKUP(B143,[1]Espalion!$A$5:$Q$216,5,FALSE)</f>
        <v>ESTAING</v>
      </c>
      <c r="E143" s="43">
        <f>VLOOKUP(B143,[1]Espalion!$A$5:$Q$216,4,FALSE)</f>
        <v>2018</v>
      </c>
      <c r="F143" s="43" t="str">
        <f>VLOOKUP(B143,[1]Espalion!$A$5:$Q$216,9,FALSE)</f>
        <v>VRD</v>
      </c>
      <c r="G143" s="43" t="str">
        <f>VLOOKUP(B143,[1]Espalion!$A$5:$Q$216,11,FALSE)</f>
        <v>GMA</v>
      </c>
      <c r="H143" s="43">
        <f>VLOOKUP(B143,[1]Espalion!$A$5:$Q$216,6,FALSE)</f>
        <v>12</v>
      </c>
      <c r="J143" s="64">
        <f>IFERROR(SEARCH(SBT!$C$1,'Base commande'!A143),0)</f>
        <v>0</v>
      </c>
      <c r="K143" s="61" t="str">
        <f>IF(J143=0,"",COUNTIF($J$2:J143,"&gt;=1"))</f>
        <v/>
      </c>
      <c r="L143" s="65" t="str">
        <f t="shared" si="2"/>
        <v/>
      </c>
    </row>
    <row r="144" spans="1:12" ht="38.25" x14ac:dyDescent="0.2">
      <c r="A144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ESP18-033/STEP BOZOULS DOSSIER DECLARATION + DOSSIER DECLASSEMENT /CCCLT/ASS/HPN</v>
      </c>
      <c r="B144" s="44" t="str">
        <f>[1]Espalion!$A148</f>
        <v>ESP18-033</v>
      </c>
      <c r="C144" s="45" t="str">
        <f>VLOOKUP(B144,[1]Espalion!$A$5:$Q$216,7,FALSE)</f>
        <v xml:space="preserve">STEP BOZOULS DOSSIER DECLARATION + DOSSIER DECLASSEMENT </v>
      </c>
      <c r="D144" s="45" t="str">
        <f>VLOOKUP(B144,[1]Espalion!$A$5:$Q$216,5,FALSE)</f>
        <v>CCCLT</v>
      </c>
      <c r="E144" s="43">
        <f>VLOOKUP(B144,[1]Espalion!$A$5:$Q$216,4,FALSE)</f>
        <v>2018</v>
      </c>
      <c r="F144" s="43" t="str">
        <f>VLOOKUP(B144,[1]Espalion!$A$5:$Q$216,9,FALSE)</f>
        <v>ASS</v>
      </c>
      <c r="G144" s="43" t="str">
        <f>VLOOKUP(B144,[1]Espalion!$A$5:$Q$216,11,FALSE)</f>
        <v>HPN</v>
      </c>
      <c r="H144" s="43">
        <f>VLOOKUP(B144,[1]Espalion!$A$5:$Q$216,6,FALSE)</f>
        <v>12</v>
      </c>
      <c r="J144" s="64">
        <f>IFERROR(SEARCH(SBT!$C$1,'Base commande'!A144),0)</f>
        <v>0</v>
      </c>
      <c r="K144" s="61" t="str">
        <f>IF(J144=0,"",COUNTIF($J$2:J144,"&gt;=1"))</f>
        <v/>
      </c>
      <c r="L144" s="65" t="str">
        <f t="shared" si="2"/>
        <v/>
      </c>
    </row>
    <row r="145" spans="1:12" x14ac:dyDescent="0.2">
      <c r="A145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ESP18-034/STEP/CALMONT/ASS/HPN</v>
      </c>
      <c r="B145" s="44" t="str">
        <f>[1]Espalion!$A149</f>
        <v>ESP18-034</v>
      </c>
      <c r="C145" s="45" t="str">
        <f>VLOOKUP(B145,[1]Espalion!$A$5:$Q$216,7,FALSE)</f>
        <v>STEP</v>
      </c>
      <c r="D145" s="45" t="str">
        <f>VLOOKUP(B145,[1]Espalion!$A$5:$Q$216,5,FALSE)</f>
        <v>CALMONT</v>
      </c>
      <c r="E145" s="43">
        <f>VLOOKUP(B145,[1]Espalion!$A$5:$Q$216,4,FALSE)</f>
        <v>2018</v>
      </c>
      <c r="F145" s="43" t="str">
        <f>VLOOKUP(B145,[1]Espalion!$A$5:$Q$216,9,FALSE)</f>
        <v>ASS</v>
      </c>
      <c r="G145" s="43" t="str">
        <f>VLOOKUP(B145,[1]Espalion!$A$5:$Q$216,11,FALSE)</f>
        <v>HPN</v>
      </c>
      <c r="H145" s="43">
        <f>VLOOKUP(B145,[1]Espalion!$A$5:$Q$216,6,FALSE)</f>
        <v>12</v>
      </c>
      <c r="J145" s="64">
        <f>IFERROR(SEARCH(SBT!$C$1,'Base commande'!A145),0)</f>
        <v>0</v>
      </c>
      <c r="K145" s="61" t="str">
        <f>IF(J145=0,"",COUNTIF($J$2:J145,"&gt;=1"))</f>
        <v/>
      </c>
      <c r="L145" s="65" t="str">
        <f t="shared" si="2"/>
        <v/>
      </c>
    </row>
    <row r="146" spans="1:12" x14ac:dyDescent="0.2">
      <c r="A146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ESP19-001/Etude voirie VC40/NEUVEGLISE/ASS/HPN</v>
      </c>
      <c r="B146" s="44" t="str">
        <f>[1]Espalion!$A150</f>
        <v>ESP19-001</v>
      </c>
      <c r="C146" s="45" t="str">
        <f>VLOOKUP(B146,[1]Espalion!$A$5:$Q$216,7,FALSE)</f>
        <v>Etude voirie VC40</v>
      </c>
      <c r="D146" s="45" t="str">
        <f>VLOOKUP(B146,[1]Espalion!$A$5:$Q$216,5,FALSE)</f>
        <v>NEUVEGLISE</v>
      </c>
      <c r="E146" s="43">
        <f>VLOOKUP(B146,[1]Espalion!$A$5:$Q$216,4,FALSE)</f>
        <v>2019</v>
      </c>
      <c r="F146" s="43" t="str">
        <f>VLOOKUP(B146,[1]Espalion!$A$5:$Q$216,9,FALSE)</f>
        <v>ASS</v>
      </c>
      <c r="G146" s="43" t="str">
        <f>VLOOKUP(B146,[1]Espalion!$A$5:$Q$216,11,FALSE)</f>
        <v>HPN</v>
      </c>
      <c r="H146" s="43">
        <f>VLOOKUP(B146,[1]Espalion!$A$5:$Q$216,6,FALSE)</f>
        <v>15</v>
      </c>
      <c r="J146" s="64">
        <f>IFERROR(SEARCH(SBT!$C$1,'Base commande'!A146),0)</f>
        <v>0</v>
      </c>
      <c r="K146" s="61" t="str">
        <f>IF(J146=0,"",COUNTIF($J$2:J146,"&gt;=1"))</f>
        <v/>
      </c>
      <c r="L146" s="65" t="str">
        <f t="shared" si="2"/>
        <v/>
      </c>
    </row>
    <row r="147" spans="1:12" x14ac:dyDescent="0.2">
      <c r="A147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ESP19-002/MOE ZA les Moutiers/Rodez Agglomération/VRD/HPN</v>
      </c>
      <c r="B147" s="44" t="str">
        <f>[1]Espalion!$A151</f>
        <v>ESP19-002</v>
      </c>
      <c r="C147" s="45" t="str">
        <f>VLOOKUP(B147,[1]Espalion!$A$5:$Q$216,7,FALSE)</f>
        <v>MOE ZA les Moutiers</v>
      </c>
      <c r="D147" s="45" t="str">
        <f>VLOOKUP(B147,[1]Espalion!$A$5:$Q$216,5,FALSE)</f>
        <v>Rodez Agglomération</v>
      </c>
      <c r="E147" s="43">
        <f>VLOOKUP(B147,[1]Espalion!$A$5:$Q$216,4,FALSE)</f>
        <v>2019</v>
      </c>
      <c r="F147" s="43" t="str">
        <f>VLOOKUP(B147,[1]Espalion!$A$5:$Q$216,9,FALSE)</f>
        <v>VRD</v>
      </c>
      <c r="G147" s="43" t="str">
        <f>VLOOKUP(B147,[1]Espalion!$A$5:$Q$216,11,FALSE)</f>
        <v>HPN</v>
      </c>
      <c r="H147" s="43">
        <f>VLOOKUP(B147,[1]Espalion!$A$5:$Q$216,6,FALSE)</f>
        <v>12</v>
      </c>
      <c r="J147" s="64">
        <f>IFERROR(SEARCH(SBT!$C$1,'Base commande'!A147),0)</f>
        <v>0</v>
      </c>
      <c r="K147" s="61" t="str">
        <f>IF(J147=0,"",COUNTIF($J$2:J147,"&gt;=1"))</f>
        <v/>
      </c>
      <c r="L147" s="65" t="str">
        <f t="shared" si="2"/>
        <v/>
      </c>
    </row>
    <row r="148" spans="1:12" x14ac:dyDescent="0.2">
      <c r="A148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ESP19-003/TERRAIN DE FOOT SYNTHETIQUE/SEBAZAC CONCOURES/VRD/GMA</v>
      </c>
      <c r="B148" s="44" t="str">
        <f>[1]Espalion!$A152</f>
        <v>ESP19-003</v>
      </c>
      <c r="C148" s="45" t="str">
        <f>VLOOKUP(B148,[1]Espalion!$A$5:$Q$216,7,FALSE)</f>
        <v>TERRAIN DE FOOT SYNTHETIQUE</v>
      </c>
      <c r="D148" s="45" t="str">
        <f>VLOOKUP(B148,[1]Espalion!$A$5:$Q$216,5,FALSE)</f>
        <v>SEBAZAC CONCOURES</v>
      </c>
      <c r="E148" s="43">
        <f>VLOOKUP(B148,[1]Espalion!$A$5:$Q$216,4,FALSE)</f>
        <v>2019</v>
      </c>
      <c r="F148" s="43" t="str">
        <f>VLOOKUP(B148,[1]Espalion!$A$5:$Q$216,9,FALSE)</f>
        <v>VRD</v>
      </c>
      <c r="G148" s="43" t="str">
        <f>VLOOKUP(B148,[1]Espalion!$A$5:$Q$216,11,FALSE)</f>
        <v>GMA</v>
      </c>
      <c r="H148" s="43">
        <f>VLOOKUP(B148,[1]Espalion!$A$5:$Q$216,6,FALSE)</f>
        <v>12</v>
      </c>
      <c r="J148" s="64">
        <f>IFERROR(SEARCH(SBT!$C$1,'Base commande'!A148),0)</f>
        <v>0</v>
      </c>
      <c r="K148" s="61" t="str">
        <f>IF(J148=0,"",COUNTIF($J$2:J148,"&gt;=1"))</f>
        <v/>
      </c>
      <c r="L148" s="65" t="str">
        <f t="shared" si="2"/>
        <v/>
      </c>
    </row>
    <row r="149" spans="1:12" x14ac:dyDescent="0.2">
      <c r="A149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ESP19-004/Analyse passage caméra/TANAVELLE/ASS/SBT</v>
      </c>
      <c r="B149" s="44" t="str">
        <f>[1]Espalion!$A153</f>
        <v>ESP19-004</v>
      </c>
      <c r="C149" s="45" t="str">
        <f>VLOOKUP(B149,[1]Espalion!$A$5:$Q$216,7,FALSE)</f>
        <v>Analyse passage caméra</v>
      </c>
      <c r="D149" s="45" t="str">
        <f>VLOOKUP(B149,[1]Espalion!$A$5:$Q$216,5,FALSE)</f>
        <v>TANAVELLE</v>
      </c>
      <c r="E149" s="43">
        <f>VLOOKUP(B149,[1]Espalion!$A$5:$Q$216,4,FALSE)</f>
        <v>2019</v>
      </c>
      <c r="F149" s="43" t="str">
        <f>VLOOKUP(B149,[1]Espalion!$A$5:$Q$216,9,FALSE)</f>
        <v>ASS</v>
      </c>
      <c r="G149" s="43" t="str">
        <f>VLOOKUP(B149,[1]Espalion!$A$5:$Q$216,11,FALSE)</f>
        <v>SBT</v>
      </c>
      <c r="H149" s="43">
        <f>VLOOKUP(B149,[1]Espalion!$A$5:$Q$216,6,FALSE)</f>
        <v>15</v>
      </c>
      <c r="J149" s="64">
        <f>IFERROR(SEARCH(SBT!$C$1,'Base commande'!A149),0)</f>
        <v>0</v>
      </c>
      <c r="K149" s="61" t="str">
        <f>IF(J149=0,"",COUNTIF($J$2:J149,"&gt;=1"))</f>
        <v/>
      </c>
      <c r="L149" s="65" t="str">
        <f t="shared" si="2"/>
        <v/>
      </c>
    </row>
    <row r="150" spans="1:12" ht="25.5" x14ac:dyDescent="0.2">
      <c r="A150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ESP19-005/DIAG BRANCHEMENT ASSAINISSEMENT PRIVATIF/TANAVELLE/ASS/SBT</v>
      </c>
      <c r="B150" s="44" t="str">
        <f>[1]Espalion!$A154</f>
        <v>ESP19-005</v>
      </c>
      <c r="C150" s="45" t="str">
        <f>VLOOKUP(B150,[1]Espalion!$A$5:$Q$216,7,FALSE)</f>
        <v>DIAG BRANCHEMENT ASSAINISSEMENT PRIVATIF</v>
      </c>
      <c r="D150" s="45" t="str">
        <f>VLOOKUP(B150,[1]Espalion!$A$5:$Q$216,5,FALSE)</f>
        <v>TANAVELLE</v>
      </c>
      <c r="E150" s="43">
        <f>VLOOKUP(B150,[1]Espalion!$A$5:$Q$216,4,FALSE)</f>
        <v>2019</v>
      </c>
      <c r="F150" s="43" t="str">
        <f>VLOOKUP(B150,[1]Espalion!$A$5:$Q$216,9,FALSE)</f>
        <v>ASS</v>
      </c>
      <c r="G150" s="43" t="str">
        <f>VLOOKUP(B150,[1]Espalion!$A$5:$Q$216,11,FALSE)</f>
        <v>SBT</v>
      </c>
      <c r="H150" s="43">
        <f>VLOOKUP(B150,[1]Espalion!$A$5:$Q$216,6,FALSE)</f>
        <v>15</v>
      </c>
      <c r="J150" s="64">
        <f>IFERROR(SEARCH(SBT!$C$1,'Base commande'!A150),0)</f>
        <v>0</v>
      </c>
      <c r="K150" s="61" t="str">
        <f>IF(J150=0,"",COUNTIF($J$2:J150,"&gt;=1"))</f>
        <v/>
      </c>
      <c r="L150" s="65" t="str">
        <f t="shared" si="2"/>
        <v/>
      </c>
    </row>
    <row r="151" spans="1:12" x14ac:dyDescent="0.2">
      <c r="A151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ESP19-006/AFPR Le Camus/POLE EMPLOI/Divers/CPN</v>
      </c>
      <c r="B151" s="44" t="str">
        <f>[1]Espalion!$A155</f>
        <v>ESP19-006</v>
      </c>
      <c r="C151" s="45" t="str">
        <f>VLOOKUP(B151,[1]Espalion!$A$5:$Q$216,7,FALSE)</f>
        <v>AFPR Le Camus</v>
      </c>
      <c r="D151" s="45" t="str">
        <f>VLOOKUP(B151,[1]Espalion!$A$5:$Q$216,5,FALSE)</f>
        <v>POLE EMPLOI</v>
      </c>
      <c r="E151" s="43">
        <f>VLOOKUP(B151,[1]Espalion!$A$5:$Q$216,4,FALSE)</f>
        <v>2019</v>
      </c>
      <c r="F151" s="43" t="str">
        <f>VLOOKUP(B151,[1]Espalion!$A$5:$Q$216,9,FALSE)</f>
        <v>Divers</v>
      </c>
      <c r="G151" s="43" t="str">
        <f>VLOOKUP(B151,[1]Espalion!$A$5:$Q$216,11,FALSE)</f>
        <v>CPN</v>
      </c>
      <c r="H151" s="43">
        <f>VLOOKUP(B151,[1]Espalion!$A$5:$Q$216,6,FALSE)</f>
        <v>15</v>
      </c>
      <c r="J151" s="64">
        <f>IFERROR(SEARCH(SBT!$C$1,'Base commande'!A151),0)</f>
        <v>0</v>
      </c>
      <c r="K151" s="61" t="str">
        <f>IF(J151=0,"",COUNTIF($J$2:J151,"&gt;=1"))</f>
        <v/>
      </c>
      <c r="L151" s="65" t="str">
        <f t="shared" si="2"/>
        <v/>
      </c>
    </row>
    <row r="152" spans="1:12" x14ac:dyDescent="0.2">
      <c r="A152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ESP19-007/ETUDE TECH PLAN EAU/EARL DE LA PLANQUE/HYDRO/ALA</v>
      </c>
      <c r="B152" s="44" t="str">
        <f>[1]Espalion!$A156</f>
        <v>ESP19-007</v>
      </c>
      <c r="C152" s="45" t="str">
        <f>VLOOKUP(B152,[1]Espalion!$A$5:$Q$216,7,FALSE)</f>
        <v>ETUDE TECH PLAN EAU</v>
      </c>
      <c r="D152" s="45" t="str">
        <f>VLOOKUP(B152,[1]Espalion!$A$5:$Q$216,5,FALSE)</f>
        <v>EARL DE LA PLANQUE</v>
      </c>
      <c r="E152" s="43">
        <f>VLOOKUP(B152,[1]Espalion!$A$5:$Q$216,4,FALSE)</f>
        <v>2019</v>
      </c>
      <c r="F152" s="43" t="str">
        <f>VLOOKUP(B152,[1]Espalion!$A$5:$Q$216,9,FALSE)</f>
        <v>HYDRO</v>
      </c>
      <c r="G152" s="43" t="str">
        <f>VLOOKUP(B152,[1]Espalion!$A$5:$Q$216,11,FALSE)</f>
        <v>ALA</v>
      </c>
      <c r="H152" s="43">
        <f>VLOOKUP(B152,[1]Espalion!$A$5:$Q$216,6,FALSE)</f>
        <v>12</v>
      </c>
      <c r="J152" s="64">
        <f>IFERROR(SEARCH(SBT!$C$1,'Base commande'!A152),0)</f>
        <v>0</v>
      </c>
      <c r="K152" s="61" t="str">
        <f>IF(J152=0,"",COUNTIF($J$2:J152,"&gt;=1"))</f>
        <v/>
      </c>
      <c r="L152" s="65" t="str">
        <f t="shared" si="2"/>
        <v/>
      </c>
    </row>
    <row r="153" spans="1:12" ht="25.5" x14ac:dyDescent="0.2">
      <c r="A153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ESP19-008/ETUDE ANC GABRIAC LIEU DIT COMBRES/SARL G3S M. et Mme BAURENS/ANC/ALA</v>
      </c>
      <c r="B153" s="44" t="str">
        <f>[1]Espalion!$A157</f>
        <v>ESP19-008</v>
      </c>
      <c r="C153" s="45" t="str">
        <f>VLOOKUP(B153,[1]Espalion!$A$5:$Q$216,7,FALSE)</f>
        <v>ETUDE ANC GABRIAC LIEU DIT COMBRES</v>
      </c>
      <c r="D153" s="45" t="str">
        <f>VLOOKUP(B153,[1]Espalion!$A$5:$Q$216,5,FALSE)</f>
        <v>SARL G3S M. et Mme BAURENS</v>
      </c>
      <c r="E153" s="43">
        <f>VLOOKUP(B153,[1]Espalion!$A$5:$Q$216,4,FALSE)</f>
        <v>2019</v>
      </c>
      <c r="F153" s="43" t="str">
        <f>VLOOKUP(B153,[1]Espalion!$A$5:$Q$216,9,FALSE)</f>
        <v>ANC</v>
      </c>
      <c r="G153" s="43" t="str">
        <f>VLOOKUP(B153,[1]Espalion!$A$5:$Q$216,11,FALSE)</f>
        <v>ALA</v>
      </c>
      <c r="H153" s="43">
        <f>VLOOKUP(B153,[1]Espalion!$A$5:$Q$216,6,FALSE)</f>
        <v>12</v>
      </c>
      <c r="J153" s="64">
        <f>IFERROR(SEARCH(SBT!$C$1,'Base commande'!A153),0)</f>
        <v>0</v>
      </c>
      <c r="K153" s="61" t="str">
        <f>IF(J153=0,"",COUNTIF($J$2:J153,"&gt;=1"))</f>
        <v/>
      </c>
      <c r="L153" s="65" t="str">
        <f t="shared" si="2"/>
        <v/>
      </c>
    </row>
    <row r="154" spans="1:12" x14ac:dyDescent="0.2">
      <c r="A154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ESP19-009/ETUDE passerelle  Mandailles/CABA Hydraulique passerelle/HYDRO/CPN</v>
      </c>
      <c r="B154" s="44" t="str">
        <f>[1]Espalion!$A158</f>
        <v>ESP19-009</v>
      </c>
      <c r="C154" s="45" t="str">
        <f>VLOOKUP(B154,[1]Espalion!$A$5:$Q$216,7,FALSE)</f>
        <v>ETUDE passerelle  Mandailles</v>
      </c>
      <c r="D154" s="45" t="str">
        <f>VLOOKUP(B154,[1]Espalion!$A$5:$Q$216,5,FALSE)</f>
        <v>CABA Hydraulique passerelle</v>
      </c>
      <c r="E154" s="43">
        <f>VLOOKUP(B154,[1]Espalion!$A$5:$Q$216,4,FALSE)</f>
        <v>2019</v>
      </c>
      <c r="F154" s="43" t="str">
        <f>VLOOKUP(B154,[1]Espalion!$A$5:$Q$216,9,FALSE)</f>
        <v>HYDRO</v>
      </c>
      <c r="G154" s="43" t="str">
        <f>VLOOKUP(B154,[1]Espalion!$A$5:$Q$216,11,FALSE)</f>
        <v>CPN</v>
      </c>
      <c r="H154" s="43">
        <f>VLOOKUP(B154,[1]Espalion!$A$5:$Q$216,6,FALSE)</f>
        <v>12</v>
      </c>
      <c r="J154" s="64">
        <f>IFERROR(SEARCH(SBT!$C$1,'Base commande'!A154),0)</f>
        <v>0</v>
      </c>
      <c r="K154" s="61" t="str">
        <f>IF(J154=0,"",COUNTIF($J$2:J154,"&gt;=1"))</f>
        <v/>
      </c>
      <c r="L154" s="65" t="str">
        <f t="shared" si="2"/>
        <v/>
      </c>
    </row>
    <row r="155" spans="1:12" ht="25.5" x14ac:dyDescent="0.2">
      <c r="A155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ESP19-010/DIAG SYSTÈME ASSAINISSEMENT VILLAGE VACANCES CERAS/BRUSQUE/ASS/ALA</v>
      </c>
      <c r="B155" s="44" t="str">
        <f>[1]Espalion!$A159</f>
        <v>ESP19-010</v>
      </c>
      <c r="C155" s="45" t="str">
        <f>VLOOKUP(B155,[1]Espalion!$A$5:$Q$216,7,FALSE)</f>
        <v>DIAG SYSTÈME ASSAINISSEMENT VILLAGE VACANCES CERAS</v>
      </c>
      <c r="D155" s="45" t="str">
        <f>VLOOKUP(B155,[1]Espalion!$A$5:$Q$216,5,FALSE)</f>
        <v>BRUSQUE</v>
      </c>
      <c r="E155" s="43">
        <f>VLOOKUP(B155,[1]Espalion!$A$5:$Q$216,4,FALSE)</f>
        <v>2019</v>
      </c>
      <c r="F155" s="43" t="str">
        <f>VLOOKUP(B155,[1]Espalion!$A$5:$Q$216,9,FALSE)</f>
        <v>ASS</v>
      </c>
      <c r="G155" s="43" t="str">
        <f>VLOOKUP(B155,[1]Espalion!$A$5:$Q$216,11,FALSE)</f>
        <v>ALA</v>
      </c>
      <c r="H155" s="43">
        <f>VLOOKUP(B155,[1]Espalion!$A$5:$Q$216,6,FALSE)</f>
        <v>12</v>
      </c>
      <c r="J155" s="64">
        <f>IFERROR(SEARCH(SBT!$C$1,'Base commande'!A155),0)</f>
        <v>0</v>
      </c>
      <c r="K155" s="61" t="str">
        <f>IF(J155=0,"",COUNTIF($J$2:J155,"&gt;=1"))</f>
        <v/>
      </c>
      <c r="L155" s="65" t="str">
        <f t="shared" si="2"/>
        <v/>
      </c>
    </row>
    <row r="156" spans="1:12" x14ac:dyDescent="0.2">
      <c r="A156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ESP19-011/Réseau AEP à Tanavelle/SIAEP de Neuvéglise/AEP/SBT</v>
      </c>
      <c r="B156" s="44" t="str">
        <f>[1]Espalion!$A160</f>
        <v>ESP19-011</v>
      </c>
      <c r="C156" s="45" t="str">
        <f>VLOOKUP(B156,[1]Espalion!$A$5:$Q$216,7,FALSE)</f>
        <v>Réseau AEP à Tanavelle</v>
      </c>
      <c r="D156" s="45" t="str">
        <f>VLOOKUP(B156,[1]Espalion!$A$5:$Q$216,5,FALSE)</f>
        <v>SIAEP de Neuvéglise</v>
      </c>
      <c r="E156" s="43">
        <f>VLOOKUP(B156,[1]Espalion!$A$5:$Q$216,4,FALSE)</f>
        <v>2019</v>
      </c>
      <c r="F156" s="43" t="str">
        <f>VLOOKUP(B156,[1]Espalion!$A$5:$Q$216,9,FALSE)</f>
        <v>AEP</v>
      </c>
      <c r="G156" s="43" t="str">
        <f>VLOOKUP(B156,[1]Espalion!$A$5:$Q$216,11,FALSE)</f>
        <v>SBT</v>
      </c>
      <c r="H156" s="43">
        <f>VLOOKUP(B156,[1]Espalion!$A$5:$Q$216,6,FALSE)</f>
        <v>12</v>
      </c>
      <c r="J156" s="64">
        <f>IFERROR(SEARCH(SBT!$C$1,'Base commande'!A156),0)</f>
        <v>0</v>
      </c>
      <c r="K156" s="61" t="str">
        <f>IF(J156=0,"",COUNTIF($J$2:J156,"&gt;=1"))</f>
        <v/>
      </c>
      <c r="L156" s="65" t="str">
        <f t="shared" si="2"/>
        <v/>
      </c>
    </row>
    <row r="157" spans="1:12" x14ac:dyDescent="0.2">
      <c r="A157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ESP19-012/AMENAGEMENT  PLACE CEOR/CASSAGNE BEGONHES/VRD/GMA</v>
      </c>
      <c r="B157" s="44" t="str">
        <f>[1]Espalion!$A161</f>
        <v>ESP19-012</v>
      </c>
      <c r="C157" s="45" t="str">
        <f>VLOOKUP(B157,[1]Espalion!$A$5:$Q$216,7,FALSE)</f>
        <v>AMENAGEMENT  PLACE CEOR</v>
      </c>
      <c r="D157" s="45" t="str">
        <f>VLOOKUP(B157,[1]Espalion!$A$5:$Q$216,5,FALSE)</f>
        <v>CASSAGNE BEGONHES</v>
      </c>
      <c r="E157" s="43">
        <f>VLOOKUP(B157,[1]Espalion!$A$5:$Q$216,4,FALSE)</f>
        <v>2019</v>
      </c>
      <c r="F157" s="43" t="str">
        <f>VLOOKUP(B157,[1]Espalion!$A$5:$Q$216,9,FALSE)</f>
        <v>VRD</v>
      </c>
      <c r="G157" s="43" t="str">
        <f>VLOOKUP(B157,[1]Espalion!$A$5:$Q$216,11,FALSE)</f>
        <v>GMA</v>
      </c>
      <c r="H157" s="43">
        <f>VLOOKUP(B157,[1]Espalion!$A$5:$Q$216,6,FALSE)</f>
        <v>12</v>
      </c>
      <c r="J157" s="64">
        <f>IFERROR(SEARCH(SBT!$C$1,'Base commande'!A157),0)</f>
        <v>0</v>
      </c>
      <c r="K157" s="61" t="str">
        <f>IF(J157=0,"",COUNTIF($J$2:J157,"&gt;=1"))</f>
        <v/>
      </c>
      <c r="L157" s="65" t="str">
        <f t="shared" si="2"/>
        <v/>
      </c>
    </row>
    <row r="158" spans="1:12" x14ac:dyDescent="0.2">
      <c r="A158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ESP19-013/ASSAINISSEMENT/MONTAGNOL/ASS/ALA</v>
      </c>
      <c r="B158" s="44" t="str">
        <f>[1]Espalion!$A162</f>
        <v>ESP19-013</v>
      </c>
      <c r="C158" s="45" t="str">
        <f>VLOOKUP(B158,[1]Espalion!$A$5:$Q$216,7,FALSE)</f>
        <v>ASSAINISSEMENT</v>
      </c>
      <c r="D158" s="45" t="str">
        <f>VLOOKUP(B158,[1]Espalion!$A$5:$Q$216,5,FALSE)</f>
        <v>MONTAGNOL</v>
      </c>
      <c r="E158" s="43">
        <f>VLOOKUP(B158,[1]Espalion!$A$5:$Q$216,4,FALSE)</f>
        <v>2019</v>
      </c>
      <c r="F158" s="43" t="str">
        <f>VLOOKUP(B158,[1]Espalion!$A$5:$Q$216,9,FALSE)</f>
        <v>ASS</v>
      </c>
      <c r="G158" s="43" t="str">
        <f>VLOOKUP(B158,[1]Espalion!$A$5:$Q$216,11,FALSE)</f>
        <v>ALA</v>
      </c>
      <c r="H158" s="43">
        <f>VLOOKUP(B158,[1]Espalion!$A$5:$Q$216,6,FALSE)</f>
        <v>12</v>
      </c>
      <c r="J158" s="64">
        <f>IFERROR(SEARCH(SBT!$C$1,'Base commande'!A158),0)</f>
        <v>0</v>
      </c>
      <c r="K158" s="61" t="str">
        <f>IF(J158=0,"",COUNTIF($J$2:J158,"&gt;=1"))</f>
        <v/>
      </c>
      <c r="L158" s="65" t="str">
        <f t="shared" si="2"/>
        <v/>
      </c>
    </row>
    <row r="159" spans="1:12" x14ac:dyDescent="0.2">
      <c r="A159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ESP19-014/ENTRETIEN VOIRIE/SEBAZAC/VRD/GMA</v>
      </c>
      <c r="B159" s="44" t="str">
        <f>[1]Espalion!$A163</f>
        <v>ESP19-014</v>
      </c>
      <c r="C159" s="45" t="str">
        <f>VLOOKUP(B159,[1]Espalion!$A$5:$Q$216,7,FALSE)</f>
        <v>ENTRETIEN VOIRIE</v>
      </c>
      <c r="D159" s="45" t="str">
        <f>VLOOKUP(B159,[1]Espalion!$A$5:$Q$216,5,FALSE)</f>
        <v>SEBAZAC</v>
      </c>
      <c r="E159" s="43">
        <f>VLOOKUP(B159,[1]Espalion!$A$5:$Q$216,4,FALSE)</f>
        <v>2019</v>
      </c>
      <c r="F159" s="43" t="str">
        <f>VLOOKUP(B159,[1]Espalion!$A$5:$Q$216,9,FALSE)</f>
        <v>VRD</v>
      </c>
      <c r="G159" s="43" t="str">
        <f>VLOOKUP(B159,[1]Espalion!$A$5:$Q$216,11,FALSE)</f>
        <v>GMA</v>
      </c>
      <c r="H159" s="43">
        <f>VLOOKUP(B159,[1]Espalion!$A$5:$Q$216,6,FALSE)</f>
        <v>12</v>
      </c>
      <c r="J159" s="64">
        <f>IFERROR(SEARCH(SBT!$C$1,'Base commande'!A159),0)</f>
        <v>0</v>
      </c>
      <c r="K159" s="61" t="str">
        <f>IF(J159=0,"",COUNTIF($J$2:J159,"&gt;=1"))</f>
        <v/>
      </c>
      <c r="L159" s="65" t="str">
        <f t="shared" si="2"/>
        <v/>
      </c>
    </row>
    <row r="160" spans="1:12" ht="25.5" x14ac:dyDescent="0.2">
      <c r="A160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ESP19-015/BILAN 24H STEP CASTELMUS - ASPRIERES ET ROUQUET/SUD CONTROLES/ASS/SBT</v>
      </c>
      <c r="B160" s="44" t="str">
        <f>[1]Espalion!$A164</f>
        <v>ESP19-015</v>
      </c>
      <c r="C160" s="45" t="str">
        <f>VLOOKUP(B160,[1]Espalion!$A$5:$Q$216,7,FALSE)</f>
        <v>BILAN 24H STEP CASTELMUS - ASPRIERES ET ROUQUET</v>
      </c>
      <c r="D160" s="45" t="str">
        <f>VLOOKUP(B160,[1]Espalion!$A$5:$Q$216,5,FALSE)</f>
        <v>SUD CONTROLES</v>
      </c>
      <c r="E160" s="43">
        <f>VLOOKUP(B160,[1]Espalion!$A$5:$Q$216,4,FALSE)</f>
        <v>2019</v>
      </c>
      <c r="F160" s="43" t="str">
        <f>VLOOKUP(B160,[1]Espalion!$A$5:$Q$216,9,FALSE)</f>
        <v>ASS</v>
      </c>
      <c r="G160" s="43" t="str">
        <f>VLOOKUP(B160,[1]Espalion!$A$5:$Q$216,11,FALSE)</f>
        <v>SBT</v>
      </c>
      <c r="H160" s="43">
        <f>VLOOKUP(B160,[1]Espalion!$A$5:$Q$216,6,FALSE)</f>
        <v>12</v>
      </c>
      <c r="J160" s="64">
        <f>IFERROR(SEARCH(SBT!$C$1,'Base commande'!A160),0)</f>
        <v>0</v>
      </c>
      <c r="K160" s="61" t="str">
        <f>IF(J160=0,"",COUNTIF($J$2:J160,"&gt;=1"))</f>
        <v/>
      </c>
      <c r="L160" s="65" t="str">
        <f t="shared" si="2"/>
        <v/>
      </c>
    </row>
    <row r="161" spans="1:12" ht="25.5" x14ac:dyDescent="0.2">
      <c r="A161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ESP19-016/VACATION SUPP SUIVI TRAVAUX ASS/SMAEP MONTBAZENS-RIGNAC/ASS/SBT</v>
      </c>
      <c r="B161" s="44" t="str">
        <f>[1]Espalion!$A165</f>
        <v>ESP19-016</v>
      </c>
      <c r="C161" s="45" t="str">
        <f>VLOOKUP(B161,[1]Espalion!$A$5:$Q$216,7,FALSE)</f>
        <v>VACATION SUPP SUIVI TRAVAUX ASS</v>
      </c>
      <c r="D161" s="45" t="str">
        <f>VLOOKUP(B161,[1]Espalion!$A$5:$Q$216,5,FALSE)</f>
        <v>SMAEP MONTBAZENS-RIGNAC</v>
      </c>
      <c r="E161" s="43">
        <f>VLOOKUP(B161,[1]Espalion!$A$5:$Q$216,4,FALSE)</f>
        <v>2019</v>
      </c>
      <c r="F161" s="43" t="str">
        <f>VLOOKUP(B161,[1]Espalion!$A$5:$Q$216,9,FALSE)</f>
        <v>ASS</v>
      </c>
      <c r="G161" s="43" t="str">
        <f>VLOOKUP(B161,[1]Espalion!$A$5:$Q$216,11,FALSE)</f>
        <v>SBT</v>
      </c>
      <c r="H161" s="43">
        <f>VLOOKUP(B161,[1]Espalion!$A$5:$Q$216,6,FALSE)</f>
        <v>12</v>
      </c>
      <c r="J161" s="64">
        <f>IFERROR(SEARCH(SBT!$C$1,'Base commande'!A161),0)</f>
        <v>0</v>
      </c>
      <c r="K161" s="61" t="str">
        <f>IF(J161=0,"",COUNTIF($J$2:J161,"&gt;=1"))</f>
        <v/>
      </c>
      <c r="L161" s="65" t="str">
        <f t="shared" si="2"/>
        <v/>
      </c>
    </row>
    <row r="162" spans="1:12" x14ac:dyDescent="0.2">
      <c r="A162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ESP19-017/SDA QUARTIER PONT DU GUA/FIGEAC/ASS/SBT</v>
      </c>
      <c r="B162" s="44" t="str">
        <f>[1]Espalion!$A166</f>
        <v>ESP19-017</v>
      </c>
      <c r="C162" s="45" t="str">
        <f>VLOOKUP(B162,[1]Espalion!$A$5:$Q$216,7,FALSE)</f>
        <v>SDA QUARTIER PONT DU GUA</v>
      </c>
      <c r="D162" s="45" t="str">
        <f>VLOOKUP(B162,[1]Espalion!$A$5:$Q$216,5,FALSE)</f>
        <v>FIGEAC</v>
      </c>
      <c r="E162" s="43">
        <f>VLOOKUP(B162,[1]Espalion!$A$5:$Q$216,4,FALSE)</f>
        <v>2019</v>
      </c>
      <c r="F162" s="43" t="str">
        <f>VLOOKUP(B162,[1]Espalion!$A$5:$Q$216,9,FALSE)</f>
        <v>ASS</v>
      </c>
      <c r="G162" s="43" t="str">
        <f>VLOOKUP(B162,[1]Espalion!$A$5:$Q$216,11,FALSE)</f>
        <v>SBT</v>
      </c>
      <c r="H162" s="43">
        <f>VLOOKUP(B162,[1]Espalion!$A$5:$Q$216,6,FALSE)</f>
        <v>46</v>
      </c>
      <c r="J162" s="64">
        <f>IFERROR(SEARCH(SBT!$C$1,'Base commande'!A162),0)</f>
        <v>0</v>
      </c>
      <c r="K162" s="61" t="str">
        <f>IF(J162=0,"",COUNTIF($J$2:J162,"&gt;=1"))</f>
        <v/>
      </c>
      <c r="L162" s="65" t="str">
        <f t="shared" si="2"/>
        <v/>
      </c>
    </row>
    <row r="163" spans="1:12" x14ac:dyDescent="0.2">
      <c r="A163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ESP19-018/PLACE SAINT BARNABE/SEBAZAC/VRD/GMA</v>
      </c>
      <c r="B163" s="44" t="str">
        <f>[1]Espalion!$A167</f>
        <v>ESP19-018</v>
      </c>
      <c r="C163" s="45" t="str">
        <f>VLOOKUP(B163,[1]Espalion!$A$5:$Q$216,7,FALSE)</f>
        <v>PLACE SAINT BARNABE</v>
      </c>
      <c r="D163" s="45" t="str">
        <f>VLOOKUP(B163,[1]Espalion!$A$5:$Q$216,5,FALSE)</f>
        <v>SEBAZAC</v>
      </c>
      <c r="E163" s="43">
        <f>VLOOKUP(B163,[1]Espalion!$A$5:$Q$216,4,FALSE)</f>
        <v>2019</v>
      </c>
      <c r="F163" s="43" t="str">
        <f>VLOOKUP(B163,[1]Espalion!$A$5:$Q$216,9,FALSE)</f>
        <v>VRD</v>
      </c>
      <c r="G163" s="43" t="str">
        <f>VLOOKUP(B163,[1]Espalion!$A$5:$Q$216,11,FALSE)</f>
        <v>GMA</v>
      </c>
      <c r="H163" s="43">
        <f>VLOOKUP(B163,[1]Espalion!$A$5:$Q$216,6,FALSE)</f>
        <v>12</v>
      </c>
      <c r="J163" s="64">
        <f>IFERROR(SEARCH(SBT!$C$1,'Base commande'!A163),0)</f>
        <v>0</v>
      </c>
      <c r="K163" s="61" t="str">
        <f>IF(J163=0,"",COUNTIF($J$2:J163,"&gt;=1"))</f>
        <v/>
      </c>
      <c r="L163" s="65" t="str">
        <f t="shared" si="2"/>
        <v/>
      </c>
    </row>
    <row r="164" spans="1:12" x14ac:dyDescent="0.2">
      <c r="A164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ESP19-019/BILAN 24H STEP ÉTÉ 2019/CASTELNAU PEGAYROLS/ASS/SBT</v>
      </c>
      <c r="B164" s="44" t="str">
        <f>[1]Espalion!$A168</f>
        <v>ESP19-019</v>
      </c>
      <c r="C164" s="45" t="str">
        <f>VLOOKUP(B164,[1]Espalion!$A$5:$Q$216,7,FALSE)</f>
        <v>BILAN 24H STEP ÉTÉ 2019</v>
      </c>
      <c r="D164" s="45" t="str">
        <f>VLOOKUP(B164,[1]Espalion!$A$5:$Q$216,5,FALSE)</f>
        <v>CASTELNAU PEGAYROLS</v>
      </c>
      <c r="E164" s="43">
        <f>VLOOKUP(B164,[1]Espalion!$A$5:$Q$216,4,FALSE)</f>
        <v>2019</v>
      </c>
      <c r="F164" s="43" t="str">
        <f>VLOOKUP(B164,[1]Espalion!$A$5:$Q$216,9,FALSE)</f>
        <v>ASS</v>
      </c>
      <c r="G164" s="43" t="str">
        <f>VLOOKUP(B164,[1]Espalion!$A$5:$Q$216,11,FALSE)</f>
        <v>SBT</v>
      </c>
      <c r="H164" s="43">
        <f>VLOOKUP(B164,[1]Espalion!$A$5:$Q$216,6,FALSE)</f>
        <v>12</v>
      </c>
      <c r="J164" s="64">
        <f>IFERROR(SEARCH(SBT!$C$1,'Base commande'!A164),0)</f>
        <v>0</v>
      </c>
      <c r="K164" s="61" t="str">
        <f>IF(J164=0,"",COUNTIF($J$2:J164,"&gt;=1"))</f>
        <v/>
      </c>
      <c r="L164" s="65" t="str">
        <f t="shared" si="2"/>
        <v/>
      </c>
    </row>
    <row r="165" spans="1:12" x14ac:dyDescent="0.2">
      <c r="A165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ESP19-020/BILAN 24H STEP ÉTÉ 2019/SAINT BEAUZELY/ASS/SBT</v>
      </c>
      <c r="B165" s="44" t="str">
        <f>[1]Espalion!$A169</f>
        <v>ESP19-020</v>
      </c>
      <c r="C165" s="45" t="str">
        <f>VLOOKUP(B165,[1]Espalion!$A$5:$Q$216,7,FALSE)</f>
        <v>BILAN 24H STEP ÉTÉ 2019</v>
      </c>
      <c r="D165" s="45" t="str">
        <f>VLOOKUP(B165,[1]Espalion!$A$5:$Q$216,5,FALSE)</f>
        <v>SAINT BEAUZELY</v>
      </c>
      <c r="E165" s="43">
        <f>VLOOKUP(B165,[1]Espalion!$A$5:$Q$216,4,FALSE)</f>
        <v>2019</v>
      </c>
      <c r="F165" s="43" t="str">
        <f>VLOOKUP(B165,[1]Espalion!$A$5:$Q$216,9,FALSE)</f>
        <v>ASS</v>
      </c>
      <c r="G165" s="43" t="str">
        <f>VLOOKUP(B165,[1]Espalion!$A$5:$Q$216,11,FALSE)</f>
        <v>SBT</v>
      </c>
      <c r="H165" s="43">
        <f>VLOOKUP(B165,[1]Espalion!$A$5:$Q$216,6,FALSE)</f>
        <v>12</v>
      </c>
      <c r="J165" s="64">
        <f>IFERROR(SEARCH(SBT!$C$1,'Base commande'!A165),0)</f>
        <v>0</v>
      </c>
      <c r="K165" s="61" t="str">
        <f>IF(J165=0,"",COUNTIF($J$2:J165,"&gt;=1"))</f>
        <v/>
      </c>
      <c r="L165" s="65" t="str">
        <f t="shared" si="2"/>
        <v/>
      </c>
    </row>
    <row r="166" spans="1:12" x14ac:dyDescent="0.2">
      <c r="A166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ESP19-021/BILAN 24H STEP ÉTÉ 2019/FONDAMENTE/ASS/SBT</v>
      </c>
      <c r="B166" s="44" t="str">
        <f>[1]Espalion!$A170</f>
        <v>ESP19-021</v>
      </c>
      <c r="C166" s="45" t="str">
        <f>VLOOKUP(B166,[1]Espalion!$A$5:$Q$216,7,FALSE)</f>
        <v>BILAN 24H STEP ÉTÉ 2019</v>
      </c>
      <c r="D166" s="45" t="str">
        <f>VLOOKUP(B166,[1]Espalion!$A$5:$Q$216,5,FALSE)</f>
        <v>FONDAMENTE</v>
      </c>
      <c r="E166" s="43">
        <f>VLOOKUP(B166,[1]Espalion!$A$5:$Q$216,4,FALSE)</f>
        <v>2019</v>
      </c>
      <c r="F166" s="43" t="str">
        <f>VLOOKUP(B166,[1]Espalion!$A$5:$Q$216,9,FALSE)</f>
        <v>ASS</v>
      </c>
      <c r="G166" s="43" t="str">
        <f>VLOOKUP(B166,[1]Espalion!$A$5:$Q$216,11,FALSE)</f>
        <v>SBT</v>
      </c>
      <c r="H166" s="43">
        <f>VLOOKUP(B166,[1]Espalion!$A$5:$Q$216,6,FALSE)</f>
        <v>12</v>
      </c>
      <c r="J166" s="64">
        <f>IFERROR(SEARCH(SBT!$C$1,'Base commande'!A166),0)</f>
        <v>0</v>
      </c>
      <c r="K166" s="61" t="str">
        <f>IF(J166=0,"",COUNTIF($J$2:J166,"&gt;=1"))</f>
        <v/>
      </c>
      <c r="L166" s="65" t="str">
        <f t="shared" si="2"/>
        <v/>
      </c>
    </row>
    <row r="167" spans="1:12" ht="25.5" x14ac:dyDescent="0.2">
      <c r="A167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ESP19-022/ASSISTANCE TECH RPQS 2018/REGIE EAU AUBRAC CARLADEZ LAGUIOLE/AEP/SBT</v>
      </c>
      <c r="B167" s="44" t="str">
        <f>[1]Espalion!$A171</f>
        <v>ESP19-022</v>
      </c>
      <c r="C167" s="45" t="str">
        <f>VLOOKUP(B167,[1]Espalion!$A$5:$Q$216,7,FALSE)</f>
        <v>ASSISTANCE TECH RPQS 2018</v>
      </c>
      <c r="D167" s="45" t="str">
        <f>VLOOKUP(B167,[1]Espalion!$A$5:$Q$216,5,FALSE)</f>
        <v>REGIE EAU AUBRAC CARLADEZ LAGUIOLE</v>
      </c>
      <c r="E167" s="43">
        <f>VLOOKUP(B167,[1]Espalion!$A$5:$Q$216,4,FALSE)</f>
        <v>2019</v>
      </c>
      <c r="F167" s="43" t="str">
        <f>VLOOKUP(B167,[1]Espalion!$A$5:$Q$216,9,FALSE)</f>
        <v>AEP</v>
      </c>
      <c r="G167" s="43" t="str">
        <f>VLOOKUP(B167,[1]Espalion!$A$5:$Q$216,11,FALSE)</f>
        <v>SBT</v>
      </c>
      <c r="H167" s="43">
        <f>VLOOKUP(B167,[1]Espalion!$A$5:$Q$216,6,FALSE)</f>
        <v>12</v>
      </c>
      <c r="J167" s="64">
        <f>IFERROR(SEARCH(SBT!$C$1,'Base commande'!A167),0)</f>
        <v>0</v>
      </c>
      <c r="K167" s="61" t="str">
        <f>IF(J167=0,"",COUNTIF($J$2:J167,"&gt;=1"))</f>
        <v/>
      </c>
      <c r="L167" s="65" t="str">
        <f t="shared" si="2"/>
        <v/>
      </c>
    </row>
    <row r="168" spans="1:12" x14ac:dyDescent="0.2">
      <c r="A168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ESP19-023/AFPR Gastal/POLE EMPLOI/divers/CPN</v>
      </c>
      <c r="B168" s="44" t="str">
        <f>[1]Espalion!$A172</f>
        <v>ESP19-023</v>
      </c>
      <c r="C168" s="45" t="str">
        <f>VLOOKUP(B168,[1]Espalion!$A$5:$Q$216,7,FALSE)</f>
        <v>AFPR Gastal</v>
      </c>
      <c r="D168" s="45" t="str">
        <f>VLOOKUP(B168,[1]Espalion!$A$5:$Q$216,5,FALSE)</f>
        <v>POLE EMPLOI</v>
      </c>
      <c r="E168" s="43">
        <f>VLOOKUP(B168,[1]Espalion!$A$5:$Q$216,4,FALSE)</f>
        <v>2019</v>
      </c>
      <c r="F168" s="43" t="str">
        <f>VLOOKUP(B168,[1]Espalion!$A$5:$Q$216,9,FALSE)</f>
        <v>divers</v>
      </c>
      <c r="G168" s="43" t="str">
        <f>VLOOKUP(B168,[1]Espalion!$A$5:$Q$216,11,FALSE)</f>
        <v>CPN</v>
      </c>
      <c r="H168" s="43">
        <f>VLOOKUP(B168,[1]Espalion!$A$5:$Q$216,6,FALSE)</f>
        <v>12</v>
      </c>
      <c r="J168" s="64">
        <f>IFERROR(SEARCH(SBT!$C$1,'Base commande'!A168),0)</f>
        <v>0</v>
      </c>
      <c r="K168" s="61" t="str">
        <f>IF(J168=0,"",COUNTIF($J$2:J168,"&gt;=1"))</f>
        <v/>
      </c>
      <c r="L168" s="65" t="str">
        <f t="shared" si="2"/>
        <v/>
      </c>
    </row>
    <row r="169" spans="1:12" ht="25.5" x14ac:dyDescent="0.2">
      <c r="A169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ESP19-024/ASSISTANCE TECH TRAVAUX VOIRIE VC 40/NEUVEGLISE/VRD/HPN</v>
      </c>
      <c r="B169" s="44" t="str">
        <f>[1]Espalion!$A173</f>
        <v>ESP19-024</v>
      </c>
      <c r="C169" s="45" t="str">
        <f>VLOOKUP(B169,[1]Espalion!$A$5:$Q$216,7,FALSE)</f>
        <v>ASSISTANCE TECH TRAVAUX VOIRIE VC 40</v>
      </c>
      <c r="D169" s="45" t="str">
        <f>VLOOKUP(B169,[1]Espalion!$A$5:$Q$216,5,FALSE)</f>
        <v>NEUVEGLISE</v>
      </c>
      <c r="E169" s="43">
        <f>VLOOKUP(B169,[1]Espalion!$A$5:$Q$216,4,FALSE)</f>
        <v>2019</v>
      </c>
      <c r="F169" s="43" t="str">
        <f>VLOOKUP(B169,[1]Espalion!$A$5:$Q$216,9,FALSE)</f>
        <v>VRD</v>
      </c>
      <c r="G169" s="43" t="str">
        <f>VLOOKUP(B169,[1]Espalion!$A$5:$Q$216,11,FALSE)</f>
        <v>HPN</v>
      </c>
      <c r="H169" s="43">
        <f>VLOOKUP(B169,[1]Espalion!$A$5:$Q$216,6,FALSE)</f>
        <v>15</v>
      </c>
      <c r="J169" s="64">
        <f>IFERROR(SEARCH(SBT!$C$1,'Base commande'!A169),0)</f>
        <v>0</v>
      </c>
      <c r="K169" s="61" t="str">
        <f>IF(J169=0,"",COUNTIF($J$2:J169,"&gt;=1"))</f>
        <v/>
      </c>
      <c r="L169" s="65" t="str">
        <f t="shared" si="2"/>
        <v/>
      </c>
    </row>
    <row r="170" spans="1:12" x14ac:dyDescent="0.2">
      <c r="A170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ESP19-025/EXTENSION RESEAU AEP MONCAN/ST GENIEZ OLT ET AUBRAC/AEP/SBT</v>
      </c>
      <c r="B170" s="44" t="str">
        <f>[1]Espalion!$A174</f>
        <v>ESP19-025</v>
      </c>
      <c r="C170" s="45" t="str">
        <f>VLOOKUP(B170,[1]Espalion!$A$5:$Q$216,7,FALSE)</f>
        <v>EXTENSION RESEAU AEP MONCAN</v>
      </c>
      <c r="D170" s="45" t="str">
        <f>VLOOKUP(B170,[1]Espalion!$A$5:$Q$216,5,FALSE)</f>
        <v>ST GENIEZ OLT ET AUBRAC</v>
      </c>
      <c r="E170" s="43">
        <f>VLOOKUP(B170,[1]Espalion!$A$5:$Q$216,4,FALSE)</f>
        <v>2019</v>
      </c>
      <c r="F170" s="43" t="str">
        <f>VLOOKUP(B170,[1]Espalion!$A$5:$Q$216,9,FALSE)</f>
        <v>AEP</v>
      </c>
      <c r="G170" s="43" t="str">
        <f>VLOOKUP(B170,[1]Espalion!$A$5:$Q$216,11,FALSE)</f>
        <v>SBT</v>
      </c>
      <c r="H170" s="43">
        <f>VLOOKUP(B170,[1]Espalion!$A$5:$Q$216,6,FALSE)</f>
        <v>12</v>
      </c>
      <c r="J170" s="64">
        <f>IFERROR(SEARCH(SBT!$C$1,'Base commande'!A170),0)</f>
        <v>0</v>
      </c>
      <c r="K170" s="61" t="str">
        <f>IF(J170=0,"",COUNTIF($J$2:J170,"&gt;=1"))</f>
        <v/>
      </c>
      <c r="L170" s="65" t="str">
        <f t="shared" si="2"/>
        <v/>
      </c>
    </row>
    <row r="171" spans="1:12" x14ac:dyDescent="0.2">
      <c r="A171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ESP19-026/DLE PLAN EAU/EARL DE LA PLANQUE/HYDRO/ALA</v>
      </c>
      <c r="B171" s="44" t="str">
        <f>[1]Espalion!$A175</f>
        <v>ESP19-026</v>
      </c>
      <c r="C171" s="45" t="str">
        <f>VLOOKUP(B171,[1]Espalion!$A$5:$Q$216,7,FALSE)</f>
        <v>DLE PLAN EAU</v>
      </c>
      <c r="D171" s="45" t="str">
        <f>VLOOKUP(B171,[1]Espalion!$A$5:$Q$216,5,FALSE)</f>
        <v>EARL DE LA PLANQUE</v>
      </c>
      <c r="E171" s="43">
        <f>VLOOKUP(B171,[1]Espalion!$A$5:$Q$216,4,FALSE)</f>
        <v>2019</v>
      </c>
      <c r="F171" s="43" t="str">
        <f>VLOOKUP(B171,[1]Espalion!$A$5:$Q$216,9,FALSE)</f>
        <v>HYDRO</v>
      </c>
      <c r="G171" s="43" t="str">
        <f>VLOOKUP(B171,[1]Espalion!$A$5:$Q$216,11,FALSE)</f>
        <v>ALA</v>
      </c>
      <c r="H171" s="43">
        <f>VLOOKUP(B171,[1]Espalion!$A$5:$Q$216,6,FALSE)</f>
        <v>12</v>
      </c>
      <c r="J171" s="64">
        <f>IFERROR(SEARCH(SBT!$C$1,'Base commande'!A171),0)</f>
        <v>0</v>
      </c>
      <c r="K171" s="61" t="str">
        <f>IF(J171=0,"",COUNTIF($J$2:J171,"&gt;=1"))</f>
        <v/>
      </c>
      <c r="L171" s="65" t="str">
        <f t="shared" si="2"/>
        <v/>
      </c>
    </row>
    <row r="172" spans="1:12" x14ac:dyDescent="0.2">
      <c r="A172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ESP19-027/ANC REGROUPE LA BARRAQUE/BRUSQUE/ANC/ALA</v>
      </c>
      <c r="B172" s="44" t="str">
        <f>[1]Espalion!$A176</f>
        <v>ESP19-027</v>
      </c>
      <c r="C172" s="45" t="str">
        <f>VLOOKUP(B172,[1]Espalion!$A$5:$Q$216,7,FALSE)</f>
        <v>ANC REGROUPE LA BARRAQUE</v>
      </c>
      <c r="D172" s="45" t="str">
        <f>VLOOKUP(B172,[1]Espalion!$A$5:$Q$216,5,FALSE)</f>
        <v>BRUSQUE</v>
      </c>
      <c r="E172" s="43">
        <f>VLOOKUP(B172,[1]Espalion!$A$5:$Q$216,4,FALSE)</f>
        <v>2019</v>
      </c>
      <c r="F172" s="43" t="str">
        <f>VLOOKUP(B172,[1]Espalion!$A$5:$Q$216,9,FALSE)</f>
        <v>ANC</v>
      </c>
      <c r="G172" s="43" t="str">
        <f>VLOOKUP(B172,[1]Espalion!$A$5:$Q$216,11,FALSE)</f>
        <v>ALA</v>
      </c>
      <c r="H172" s="43">
        <f>VLOOKUP(B172,[1]Espalion!$A$5:$Q$216,6,FALSE)</f>
        <v>12</v>
      </c>
      <c r="J172" s="64">
        <f>IFERROR(SEARCH(SBT!$C$1,'Base commande'!A172),0)</f>
        <v>0</v>
      </c>
      <c r="K172" s="61" t="str">
        <f>IF(J172=0,"",COUNTIF($J$2:J172,"&gt;=1"))</f>
        <v/>
      </c>
      <c r="L172" s="65" t="str">
        <f t="shared" si="2"/>
        <v/>
      </c>
    </row>
    <row r="173" spans="1:12" x14ac:dyDescent="0.2">
      <c r="A173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ESP19-028/REFECTION AEP ESCOURBIAC/SIAEP RIVES DU TARN/AEP/ALA</v>
      </c>
      <c r="B173" s="44" t="str">
        <f>[1]Espalion!$A177</f>
        <v>ESP19-028</v>
      </c>
      <c r="C173" s="45" t="str">
        <f>VLOOKUP(B173,[1]Espalion!$A$5:$Q$216,7,FALSE)</f>
        <v>REFECTION AEP ESCOURBIAC</v>
      </c>
      <c r="D173" s="45" t="str">
        <f>VLOOKUP(B173,[1]Espalion!$A$5:$Q$216,5,FALSE)</f>
        <v>SIAEP RIVES DU TARN</v>
      </c>
      <c r="E173" s="43">
        <f>VLOOKUP(B173,[1]Espalion!$A$5:$Q$216,4,FALSE)</f>
        <v>2019</v>
      </c>
      <c r="F173" s="43" t="str">
        <f>VLOOKUP(B173,[1]Espalion!$A$5:$Q$216,9,FALSE)</f>
        <v>AEP</v>
      </c>
      <c r="G173" s="43" t="str">
        <f>VLOOKUP(B173,[1]Espalion!$A$5:$Q$216,11,FALSE)</f>
        <v>ALA</v>
      </c>
      <c r="H173" s="43">
        <f>VLOOKUP(B173,[1]Espalion!$A$5:$Q$216,6,FALSE)</f>
        <v>12</v>
      </c>
      <c r="J173" s="64">
        <f>IFERROR(SEARCH(SBT!$C$1,'Base commande'!A173),0)</f>
        <v>0</v>
      </c>
      <c r="K173" s="61" t="str">
        <f>IF(J173=0,"",COUNTIF($J$2:J173,"&gt;=1"))</f>
        <v/>
      </c>
      <c r="L173" s="65" t="str">
        <f t="shared" si="2"/>
        <v/>
      </c>
    </row>
    <row r="174" spans="1:12" x14ac:dyDescent="0.2">
      <c r="A174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ESP19-029/ETUDE FAISAB ASS CRIBAS-BAS/BRUSQUE/ASS/ALA</v>
      </c>
      <c r="B174" s="44" t="str">
        <f>[1]Espalion!$A178</f>
        <v>ESP19-029</v>
      </c>
      <c r="C174" s="45" t="str">
        <f>VLOOKUP(B174,[1]Espalion!$A$5:$Q$216,7,FALSE)</f>
        <v>ETUDE FAISAB ASS CRIBAS-BAS</v>
      </c>
      <c r="D174" s="45" t="str">
        <f>VLOOKUP(B174,[1]Espalion!$A$5:$Q$216,5,FALSE)</f>
        <v>BRUSQUE</v>
      </c>
      <c r="E174" s="43">
        <f>VLOOKUP(B174,[1]Espalion!$A$5:$Q$216,4,FALSE)</f>
        <v>2019</v>
      </c>
      <c r="F174" s="43" t="str">
        <f>VLOOKUP(B174,[1]Espalion!$A$5:$Q$216,9,FALSE)</f>
        <v>ASS</v>
      </c>
      <c r="G174" s="43" t="str">
        <f>VLOOKUP(B174,[1]Espalion!$A$5:$Q$216,11,FALSE)</f>
        <v>ALA</v>
      </c>
      <c r="H174" s="43">
        <f>VLOOKUP(B174,[1]Espalion!$A$5:$Q$216,6,FALSE)</f>
        <v>12</v>
      </c>
      <c r="J174" s="64">
        <f>IFERROR(SEARCH(SBT!$C$1,'Base commande'!A174),0)</f>
        <v>0</v>
      </c>
      <c r="K174" s="61" t="str">
        <f>IF(J174=0,"",COUNTIF($J$2:J174,"&gt;=1"))</f>
        <v/>
      </c>
      <c r="L174" s="65" t="str">
        <f t="shared" si="2"/>
        <v/>
      </c>
    </row>
    <row r="175" spans="1:12" ht="25.5" x14ac:dyDescent="0.2">
      <c r="A175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ESP19-030/AMENAGEMENT VILLAGE CHAMBERNON/NEUVEGLISE/VRD/HPN</v>
      </c>
      <c r="B175" s="44" t="str">
        <f>[1]Espalion!$A179</f>
        <v>ESP19-030</v>
      </c>
      <c r="C175" s="45" t="str">
        <f>VLOOKUP(B175,[1]Espalion!$A$5:$Q$216,7,FALSE)</f>
        <v>AMENAGEMENT VILLAGE CHAMBERNON</v>
      </c>
      <c r="D175" s="45" t="str">
        <f>VLOOKUP(B175,[1]Espalion!$A$5:$Q$216,5,FALSE)</f>
        <v>NEUVEGLISE</v>
      </c>
      <c r="E175" s="43">
        <f>VLOOKUP(B175,[1]Espalion!$A$5:$Q$216,4,FALSE)</f>
        <v>2019</v>
      </c>
      <c r="F175" s="43" t="str">
        <f>VLOOKUP(B175,[1]Espalion!$A$5:$Q$216,9,FALSE)</f>
        <v>VRD</v>
      </c>
      <c r="G175" s="43" t="str">
        <f>VLOOKUP(B175,[1]Espalion!$A$5:$Q$216,11,FALSE)</f>
        <v>HPN</v>
      </c>
      <c r="H175" s="43">
        <f>VLOOKUP(B175,[1]Espalion!$A$5:$Q$216,6,FALSE)</f>
        <v>15</v>
      </c>
      <c r="J175" s="64">
        <f>IFERROR(SEARCH(SBT!$C$1,'Base commande'!A175),0)</f>
        <v>0</v>
      </c>
      <c r="K175" s="61" t="str">
        <f>IF(J175=0,"",COUNTIF($J$2:J175,"&gt;=1"))</f>
        <v/>
      </c>
      <c r="L175" s="65" t="str">
        <f t="shared" si="2"/>
        <v/>
      </c>
    </row>
    <row r="176" spans="1:12" ht="25.5" x14ac:dyDescent="0.2">
      <c r="A176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ESP19-031/ETUDE AIRIE DEPOTAGE CAMPING-CAR/ST CHELY D'AUBRAC/ASS/SBT</v>
      </c>
      <c r="B176" s="44" t="str">
        <f>[1]Espalion!$A180</f>
        <v>ESP19-031</v>
      </c>
      <c r="C176" s="45" t="str">
        <f>VLOOKUP(B176,[1]Espalion!$A$5:$Q$216,7,FALSE)</f>
        <v>ETUDE AIRIE DEPOTAGE CAMPING-CAR</v>
      </c>
      <c r="D176" s="45" t="str">
        <f>VLOOKUP(B176,[1]Espalion!$A$5:$Q$216,5,FALSE)</f>
        <v>ST CHELY D'AUBRAC</v>
      </c>
      <c r="E176" s="43">
        <f>VLOOKUP(B176,[1]Espalion!$A$5:$Q$216,4,FALSE)</f>
        <v>2019</v>
      </c>
      <c r="F176" s="43" t="str">
        <f>VLOOKUP(B176,[1]Espalion!$A$5:$Q$216,9,FALSE)</f>
        <v>ASS</v>
      </c>
      <c r="G176" s="43" t="str">
        <f>VLOOKUP(B176,[1]Espalion!$A$5:$Q$216,11,FALSE)</f>
        <v>SBT</v>
      </c>
      <c r="H176" s="43">
        <f>VLOOKUP(B176,[1]Espalion!$A$5:$Q$216,6,FALSE)</f>
        <v>12</v>
      </c>
      <c r="J176" s="64">
        <f>IFERROR(SEARCH(SBT!$C$1,'Base commande'!A176),0)</f>
        <v>0</v>
      </c>
      <c r="K176" s="61" t="str">
        <f>IF(J176=0,"",COUNTIF($J$2:J176,"&gt;=1"))</f>
        <v/>
      </c>
      <c r="L176" s="65" t="str">
        <f t="shared" si="2"/>
        <v/>
      </c>
    </row>
    <row r="177" spans="1:12" ht="25.5" x14ac:dyDescent="0.2">
      <c r="A177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ESP19-032/STEP CAPDENAC Service assainissement/CAPDENAC Gare/ASS/ALA</v>
      </c>
      <c r="B177" s="44" t="str">
        <f>[1]Espalion!$A181</f>
        <v>ESP19-032</v>
      </c>
      <c r="C177" s="45" t="str">
        <f>VLOOKUP(B177,[1]Espalion!$A$5:$Q$216,7,FALSE)</f>
        <v>STEP CAPDENAC Service assainissement</v>
      </c>
      <c r="D177" s="45" t="str">
        <f>VLOOKUP(B177,[1]Espalion!$A$5:$Q$216,5,FALSE)</f>
        <v>CAPDENAC Gare</v>
      </c>
      <c r="E177" s="43">
        <f>VLOOKUP(B177,[1]Espalion!$A$5:$Q$216,4,FALSE)</f>
        <v>2019</v>
      </c>
      <c r="F177" s="43" t="str">
        <f>VLOOKUP(B177,[1]Espalion!$A$5:$Q$216,9,FALSE)</f>
        <v>ASS</v>
      </c>
      <c r="G177" s="43" t="str">
        <f>VLOOKUP(B177,[1]Espalion!$A$5:$Q$216,11,FALSE)</f>
        <v>ALA</v>
      </c>
      <c r="H177" s="43">
        <f>VLOOKUP(B177,[1]Espalion!$A$5:$Q$216,6,FALSE)</f>
        <v>12</v>
      </c>
      <c r="J177" s="64">
        <f>IFERROR(SEARCH(SBT!$C$1,'Base commande'!A177),0)</f>
        <v>0</v>
      </c>
      <c r="K177" s="61" t="str">
        <f>IF(J177=0,"",COUNTIF($J$2:J177,"&gt;=1"))</f>
        <v/>
      </c>
      <c r="L177" s="65" t="str">
        <f t="shared" si="2"/>
        <v/>
      </c>
    </row>
    <row r="178" spans="1:12" ht="25.5" x14ac:dyDescent="0.2">
      <c r="A178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ESP19-033/VACATION SUPP SUIVI TRAVAUX ASS/ST GENIEZ OLT ET AUBRAC/ASS/SBT</v>
      </c>
      <c r="B178" s="44" t="str">
        <f>[1]Espalion!$A182</f>
        <v>ESP19-033</v>
      </c>
      <c r="C178" s="45" t="str">
        <f>VLOOKUP(B178,[1]Espalion!$A$5:$Q$216,7,FALSE)</f>
        <v>VACATION SUPP SUIVI TRAVAUX ASS</v>
      </c>
      <c r="D178" s="45" t="str">
        <f>VLOOKUP(B178,[1]Espalion!$A$5:$Q$216,5,FALSE)</f>
        <v>ST GENIEZ OLT ET AUBRAC</v>
      </c>
      <c r="E178" s="43">
        <f>VLOOKUP(B178,[1]Espalion!$A$5:$Q$216,4,FALSE)</f>
        <v>2019</v>
      </c>
      <c r="F178" s="43" t="str">
        <f>VLOOKUP(B178,[1]Espalion!$A$5:$Q$216,9,FALSE)</f>
        <v>ASS</v>
      </c>
      <c r="G178" s="43" t="str">
        <f>VLOOKUP(B178,[1]Espalion!$A$5:$Q$216,11,FALSE)</f>
        <v>SBT</v>
      </c>
      <c r="H178" s="43">
        <f>VLOOKUP(B178,[1]Espalion!$A$5:$Q$216,6,FALSE)</f>
        <v>12</v>
      </c>
      <c r="J178" s="64">
        <f>IFERROR(SEARCH(SBT!$C$1,'Base commande'!A178),0)</f>
        <v>0</v>
      </c>
      <c r="K178" s="61" t="str">
        <f>IF(J178=0,"",COUNTIF($J$2:J178,"&gt;=1"))</f>
        <v/>
      </c>
      <c r="L178" s="65" t="str">
        <f t="shared" si="2"/>
        <v/>
      </c>
    </row>
    <row r="179" spans="1:12" ht="25.5" x14ac:dyDescent="0.2">
      <c r="A179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ESP19-034/NOTE TECHNIQUE DECLASSEMENT BARRAGE AMBIAS AVAL/GAEC AMBIAS/HYDRO/ALA</v>
      </c>
      <c r="B179" s="44" t="str">
        <f>[1]Espalion!$A183</f>
        <v>ESP19-034</v>
      </c>
      <c r="C179" s="45" t="str">
        <f>VLOOKUP(B179,[1]Espalion!$A$5:$Q$216,7,FALSE)</f>
        <v>NOTE TECHNIQUE DECLASSEMENT BARRAGE AMBIAS AVAL</v>
      </c>
      <c r="D179" s="45" t="str">
        <f>VLOOKUP(B179,[1]Espalion!$A$5:$Q$216,5,FALSE)</f>
        <v>GAEC AMBIAS</v>
      </c>
      <c r="E179" s="43">
        <f>VLOOKUP(B179,[1]Espalion!$A$5:$Q$216,4,FALSE)</f>
        <v>2019</v>
      </c>
      <c r="F179" s="43" t="str">
        <f>VLOOKUP(B179,[1]Espalion!$A$5:$Q$216,9,FALSE)</f>
        <v>HYDRO</v>
      </c>
      <c r="G179" s="43" t="str">
        <f>VLOOKUP(B179,[1]Espalion!$A$5:$Q$216,11,FALSE)</f>
        <v>ALA</v>
      </c>
      <c r="H179" s="43">
        <f>VLOOKUP(B179,[1]Espalion!$A$5:$Q$216,6,FALSE)</f>
        <v>12</v>
      </c>
      <c r="J179" s="64">
        <f>IFERROR(SEARCH(SBT!$C$1,'Base commande'!A179),0)</f>
        <v>0</v>
      </c>
      <c r="K179" s="61" t="str">
        <f>IF(J179=0,"",COUNTIF($J$2:J179,"&gt;=1"))</f>
        <v/>
      </c>
      <c r="L179" s="65" t="str">
        <f t="shared" si="2"/>
        <v/>
      </c>
    </row>
    <row r="180" spans="1:12" x14ac:dyDescent="0.2">
      <c r="A180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ESP19-035/VARAIRE ASSAINISSEMENT/BOURNAC/ASS/ALA</v>
      </c>
      <c r="B180" s="44" t="str">
        <f>[1]Espalion!$A184</f>
        <v>ESP19-035</v>
      </c>
      <c r="C180" s="45" t="str">
        <f>VLOOKUP(B180,[1]Espalion!$A$5:$Q$216,7,FALSE)</f>
        <v>VARAIRE ASSAINISSEMENT</v>
      </c>
      <c r="D180" s="45" t="str">
        <f>VLOOKUP(B180,[1]Espalion!$A$5:$Q$216,5,FALSE)</f>
        <v>BOURNAC</v>
      </c>
      <c r="E180" s="43">
        <f>VLOOKUP(B180,[1]Espalion!$A$5:$Q$216,4,FALSE)</f>
        <v>2019</v>
      </c>
      <c r="F180" s="43" t="str">
        <f>VLOOKUP(B180,[1]Espalion!$A$5:$Q$216,9,FALSE)</f>
        <v>ASS</v>
      </c>
      <c r="G180" s="43" t="str">
        <f>VLOOKUP(B180,[1]Espalion!$A$5:$Q$216,11,FALSE)</f>
        <v>ALA</v>
      </c>
      <c r="H180" s="43">
        <f>VLOOKUP(B180,[1]Espalion!$A$5:$Q$216,6,FALSE)</f>
        <v>46</v>
      </c>
      <c r="J180" s="64">
        <f>IFERROR(SEARCH(SBT!$C$1,'Base commande'!A180),0)</f>
        <v>0</v>
      </c>
      <c r="K180" s="61" t="str">
        <f>IF(J180=0,"",COUNTIF($J$2:J180,"&gt;=1"))</f>
        <v/>
      </c>
      <c r="L180" s="65" t="str">
        <f t="shared" si="2"/>
        <v/>
      </c>
    </row>
    <row r="181" spans="1:12" x14ac:dyDescent="0.2">
      <c r="A181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ESP19-036/0/tutu/HYDRO/ALA</v>
      </c>
      <c r="B181" s="44" t="str">
        <f>[1]Espalion!$A185</f>
        <v>ESP19-036</v>
      </c>
      <c r="C181" s="45">
        <f>VLOOKUP(B181,[1]Espalion!$A$5:$Q$216,7,FALSE)</f>
        <v>0</v>
      </c>
      <c r="D181" s="45" t="str">
        <f>VLOOKUP(B181,[1]Espalion!$A$5:$Q$216,5,FALSE)</f>
        <v>tutu</v>
      </c>
      <c r="E181" s="43">
        <f>VLOOKUP(B181,[1]Espalion!$A$5:$Q$216,4,FALSE)</f>
        <v>2019</v>
      </c>
      <c r="F181" s="43" t="str">
        <f>VLOOKUP(B181,[1]Espalion!$A$5:$Q$216,9,FALSE)</f>
        <v>HYDRO</v>
      </c>
      <c r="G181" s="43" t="str">
        <f>VLOOKUP(B181,[1]Espalion!$A$5:$Q$216,11,FALSE)</f>
        <v>ALA</v>
      </c>
      <c r="H181" s="43">
        <f>VLOOKUP(B181,[1]Espalion!$A$5:$Q$216,6,FALSE)</f>
        <v>18</v>
      </c>
      <c r="J181" s="64">
        <f>IFERROR(SEARCH(SBT!$C$1,'Base commande'!A181),0)</f>
        <v>0</v>
      </c>
      <c r="K181" s="61" t="str">
        <f>IF(J181=0,"",COUNTIF($J$2:J181,"&gt;=1"))</f>
        <v/>
      </c>
      <c r="L181" s="65" t="str">
        <f t="shared" si="2"/>
        <v/>
      </c>
    </row>
    <row r="182" spans="1:12" x14ac:dyDescent="0.2">
      <c r="A182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ESP19-037/0/titi/HYDRO/ALA</v>
      </c>
      <c r="B182" s="44" t="str">
        <f>[1]Espalion!$A186</f>
        <v>ESP19-037</v>
      </c>
      <c r="C182" s="45">
        <f>VLOOKUP(B182,[1]Espalion!$A$5:$Q$216,7,FALSE)</f>
        <v>0</v>
      </c>
      <c r="D182" s="45" t="str">
        <f>VLOOKUP(B182,[1]Espalion!$A$5:$Q$216,5,FALSE)</f>
        <v>titi</v>
      </c>
      <c r="E182" s="43">
        <f>VLOOKUP(B182,[1]Espalion!$A$5:$Q$216,4,FALSE)</f>
        <v>2019</v>
      </c>
      <c r="F182" s="43" t="str">
        <f>VLOOKUP(B182,[1]Espalion!$A$5:$Q$216,9,FALSE)</f>
        <v>HYDRO</v>
      </c>
      <c r="G182" s="43" t="str">
        <f>VLOOKUP(B182,[1]Espalion!$A$5:$Q$216,11,FALSE)</f>
        <v>ALA</v>
      </c>
      <c r="H182" s="43">
        <f>VLOOKUP(B182,[1]Espalion!$A$5:$Q$216,6,FALSE)</f>
        <v>18</v>
      </c>
      <c r="J182" s="64">
        <f>IFERROR(SEARCH(SBT!$C$1,'Base commande'!A182),0)</f>
        <v>0</v>
      </c>
      <c r="K182" s="61" t="str">
        <f>IF(J182=0,"",COUNTIF($J$2:J182,"&gt;=1"))</f>
        <v/>
      </c>
      <c r="L182" s="65" t="str">
        <f t="shared" si="2"/>
        <v/>
      </c>
    </row>
    <row r="183" spans="1:12" x14ac:dyDescent="0.2">
      <c r="A183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ESP19-038/0/toto/HYDRO/ALA</v>
      </c>
      <c r="B183" s="44" t="str">
        <f>[1]Espalion!$A187</f>
        <v>ESP19-038</v>
      </c>
      <c r="C183" s="45">
        <f>VLOOKUP(B183,[1]Espalion!$A$5:$Q$216,7,FALSE)</f>
        <v>0</v>
      </c>
      <c r="D183" s="45" t="str">
        <f>VLOOKUP(B183,[1]Espalion!$A$5:$Q$216,5,FALSE)</f>
        <v>toto</v>
      </c>
      <c r="E183" s="43">
        <f>VLOOKUP(B183,[1]Espalion!$A$5:$Q$216,4,FALSE)</f>
        <v>2019</v>
      </c>
      <c r="F183" s="43" t="str">
        <f>VLOOKUP(B183,[1]Espalion!$A$5:$Q$216,9,FALSE)</f>
        <v>HYDRO</v>
      </c>
      <c r="G183" s="43" t="str">
        <f>VLOOKUP(B183,[1]Espalion!$A$5:$Q$216,11,FALSE)</f>
        <v>ALA</v>
      </c>
      <c r="H183" s="43">
        <f>VLOOKUP(B183,[1]Espalion!$A$5:$Q$216,6,FALSE)</f>
        <v>18</v>
      </c>
      <c r="J183" s="64">
        <f>IFERROR(SEARCH(SBT!$C$1,'Base commande'!A183),0)</f>
        <v>0</v>
      </c>
      <c r="K183" s="61" t="str">
        <f>IF(J183=0,"",COUNTIF($J$2:J183,"&gt;=1"))</f>
        <v/>
      </c>
      <c r="L183" s="65" t="str">
        <f t="shared" si="2"/>
        <v/>
      </c>
    </row>
    <row r="184" spans="1:12" x14ac:dyDescent="0.2">
      <c r="A184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ESP19-039/0/toto/HYDRO/ALA</v>
      </c>
      <c r="B184" s="44" t="str">
        <f>[1]Espalion!$A188</f>
        <v>ESP19-039</v>
      </c>
      <c r="C184" s="45">
        <f>VLOOKUP(B184,[1]Espalion!$A$5:$Q$216,7,FALSE)</f>
        <v>0</v>
      </c>
      <c r="D184" s="45" t="str">
        <f>VLOOKUP(B184,[1]Espalion!$A$5:$Q$216,5,FALSE)</f>
        <v>toto</v>
      </c>
      <c r="E184" s="43">
        <f>VLOOKUP(B184,[1]Espalion!$A$5:$Q$216,4,FALSE)</f>
        <v>2019</v>
      </c>
      <c r="F184" s="43" t="str">
        <f>VLOOKUP(B184,[1]Espalion!$A$5:$Q$216,9,FALSE)</f>
        <v>HYDRO</v>
      </c>
      <c r="G184" s="43" t="str">
        <f>VLOOKUP(B184,[1]Espalion!$A$5:$Q$216,11,FALSE)</f>
        <v>ALA</v>
      </c>
      <c r="H184" s="43">
        <f>VLOOKUP(B184,[1]Espalion!$A$5:$Q$216,6,FALSE)</f>
        <v>18</v>
      </c>
      <c r="J184" s="64">
        <f>IFERROR(SEARCH(SBT!$C$1,'Base commande'!A184),0)</f>
        <v>0</v>
      </c>
      <c r="K184" s="61" t="str">
        <f>IF(J184=0,"",COUNTIF($J$2:J184,"&gt;=1"))</f>
        <v/>
      </c>
      <c r="L184" s="65" t="str">
        <f t="shared" si="2"/>
        <v/>
      </c>
    </row>
    <row r="185" spans="1:12" x14ac:dyDescent="0.2">
      <c r="A185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ESP19-040/0/toto/HYDRO/ALA</v>
      </c>
      <c r="B185" s="44" t="str">
        <f>[1]Espalion!$A189</f>
        <v>ESP19-040</v>
      </c>
      <c r="C185" s="45">
        <f>VLOOKUP(B185,[1]Espalion!$A$5:$Q$216,7,FALSE)</f>
        <v>0</v>
      </c>
      <c r="D185" s="45" t="str">
        <f>VLOOKUP(B185,[1]Espalion!$A$5:$Q$216,5,FALSE)</f>
        <v>toto</v>
      </c>
      <c r="E185" s="43">
        <f>VLOOKUP(B185,[1]Espalion!$A$5:$Q$216,4,FALSE)</f>
        <v>2019</v>
      </c>
      <c r="F185" s="43" t="str">
        <f>VLOOKUP(B185,[1]Espalion!$A$5:$Q$216,9,FALSE)</f>
        <v>HYDRO</v>
      </c>
      <c r="G185" s="43" t="str">
        <f>VLOOKUP(B185,[1]Espalion!$A$5:$Q$216,11,FALSE)</f>
        <v>ALA</v>
      </c>
      <c r="H185" s="43">
        <f>VLOOKUP(B185,[1]Espalion!$A$5:$Q$216,6,FALSE)</f>
        <v>18</v>
      </c>
      <c r="J185" s="64">
        <f>IFERROR(SEARCH(SBT!$C$1,'Base commande'!A185),0)</f>
        <v>0</v>
      </c>
      <c r="K185" s="61" t="str">
        <f>IF(J185=0,"",COUNTIF($J$2:J185,"&gt;=1"))</f>
        <v/>
      </c>
      <c r="L185" s="65" t="str">
        <f t="shared" si="2"/>
        <v/>
      </c>
    </row>
    <row r="186" spans="1:12" x14ac:dyDescent="0.2">
      <c r="A186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ESP19-041/0/toto/HYDRO/ALA</v>
      </c>
      <c r="B186" s="44" t="str">
        <f>[1]Espalion!$A190</f>
        <v>ESP19-041</v>
      </c>
      <c r="C186" s="45">
        <f>VLOOKUP(B186,[1]Espalion!$A$5:$Q$216,7,FALSE)</f>
        <v>0</v>
      </c>
      <c r="D186" s="45" t="str">
        <f>VLOOKUP(B186,[1]Espalion!$A$5:$Q$216,5,FALSE)</f>
        <v>toto</v>
      </c>
      <c r="E186" s="43">
        <f>VLOOKUP(B186,[1]Espalion!$A$5:$Q$216,4,FALSE)</f>
        <v>2019</v>
      </c>
      <c r="F186" s="43" t="str">
        <f>VLOOKUP(B186,[1]Espalion!$A$5:$Q$216,9,FALSE)</f>
        <v>HYDRO</v>
      </c>
      <c r="G186" s="43" t="str">
        <f>VLOOKUP(B186,[1]Espalion!$A$5:$Q$216,11,FALSE)</f>
        <v>ALA</v>
      </c>
      <c r="H186" s="43">
        <f>VLOOKUP(B186,[1]Espalion!$A$5:$Q$216,6,FALSE)</f>
        <v>18</v>
      </c>
      <c r="J186" s="64">
        <f>IFERROR(SEARCH(SBT!$C$1,'Base commande'!A186),0)</f>
        <v>0</v>
      </c>
      <c r="K186" s="61" t="str">
        <f>IF(J186=0,"",COUNTIF($J$2:J186,"&gt;=1"))</f>
        <v/>
      </c>
      <c r="L186" s="65" t="str">
        <f t="shared" si="2"/>
        <v/>
      </c>
    </row>
    <row r="187" spans="1:12" x14ac:dyDescent="0.2">
      <c r="A187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ESP19-042/0/toto/HYDRO/ALA</v>
      </c>
      <c r="B187" s="44" t="str">
        <f>[1]Espalion!$A191</f>
        <v>ESP19-042</v>
      </c>
      <c r="C187" s="45">
        <f>VLOOKUP(B187,[1]Espalion!$A$5:$Q$216,7,FALSE)</f>
        <v>0</v>
      </c>
      <c r="D187" s="45" t="str">
        <f>VLOOKUP(B187,[1]Espalion!$A$5:$Q$216,5,FALSE)</f>
        <v>toto</v>
      </c>
      <c r="E187" s="43">
        <f>VLOOKUP(B187,[1]Espalion!$A$5:$Q$216,4,FALSE)</f>
        <v>2019</v>
      </c>
      <c r="F187" s="43" t="str">
        <f>VLOOKUP(B187,[1]Espalion!$A$5:$Q$216,9,FALSE)</f>
        <v>HYDRO</v>
      </c>
      <c r="G187" s="43" t="str">
        <f>VLOOKUP(B187,[1]Espalion!$A$5:$Q$216,11,FALSE)</f>
        <v>ALA</v>
      </c>
      <c r="H187" s="43">
        <f>VLOOKUP(B187,[1]Espalion!$A$5:$Q$216,6,FALSE)</f>
        <v>18</v>
      </c>
      <c r="J187" s="64">
        <f>IFERROR(SEARCH(SBT!$C$1,'Base commande'!A187),0)</f>
        <v>0</v>
      </c>
      <c r="K187" s="61" t="str">
        <f>IF(J187=0,"",COUNTIF($J$2:J187,"&gt;=1"))</f>
        <v/>
      </c>
      <c r="L187" s="65" t="str">
        <f t="shared" si="2"/>
        <v/>
      </c>
    </row>
    <row r="188" spans="1:12" x14ac:dyDescent="0.2">
      <c r="A188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ESP19-043/0/toto/HYDRO/ALA</v>
      </c>
      <c r="B188" s="44" t="str">
        <f>[1]Espalion!$A192</f>
        <v>ESP19-043</v>
      </c>
      <c r="C188" s="45">
        <f>VLOOKUP(B188,[1]Espalion!$A$5:$Q$216,7,FALSE)</f>
        <v>0</v>
      </c>
      <c r="D188" s="45" t="str">
        <f>VLOOKUP(B188,[1]Espalion!$A$5:$Q$216,5,FALSE)</f>
        <v>toto</v>
      </c>
      <c r="E188" s="43">
        <f>VLOOKUP(B188,[1]Espalion!$A$5:$Q$216,4,FALSE)</f>
        <v>2019</v>
      </c>
      <c r="F188" s="43" t="str">
        <f>VLOOKUP(B188,[1]Espalion!$A$5:$Q$216,9,FALSE)</f>
        <v>HYDRO</v>
      </c>
      <c r="G188" s="43" t="str">
        <f>VLOOKUP(B188,[1]Espalion!$A$5:$Q$216,11,FALSE)</f>
        <v>ALA</v>
      </c>
      <c r="H188" s="43">
        <f>VLOOKUP(B188,[1]Espalion!$A$5:$Q$216,6,FALSE)</f>
        <v>18</v>
      </c>
      <c r="J188" s="64">
        <f>IFERROR(SEARCH(SBT!$C$1,'Base commande'!A188),0)</f>
        <v>0</v>
      </c>
      <c r="K188" s="61" t="str">
        <f>IF(J188=0,"",COUNTIF($J$2:J188,"&gt;=1"))</f>
        <v/>
      </c>
      <c r="L188" s="65" t="str">
        <f t="shared" si="2"/>
        <v/>
      </c>
    </row>
    <row r="189" spans="1:12" x14ac:dyDescent="0.2">
      <c r="A189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ESP19-044/0/toto/HYDRO/ALA</v>
      </c>
      <c r="B189" s="44" t="str">
        <f>[1]Espalion!$A193</f>
        <v>ESP19-044</v>
      </c>
      <c r="C189" s="45">
        <f>VLOOKUP(B189,[1]Espalion!$A$5:$Q$216,7,FALSE)</f>
        <v>0</v>
      </c>
      <c r="D189" s="45" t="str">
        <f>VLOOKUP(B189,[1]Espalion!$A$5:$Q$216,5,FALSE)</f>
        <v>toto</v>
      </c>
      <c r="E189" s="43">
        <f>VLOOKUP(B189,[1]Espalion!$A$5:$Q$216,4,FALSE)</f>
        <v>2019</v>
      </c>
      <c r="F189" s="43" t="str">
        <f>VLOOKUP(B189,[1]Espalion!$A$5:$Q$216,9,FALSE)</f>
        <v>HYDRO</v>
      </c>
      <c r="G189" s="43" t="str">
        <f>VLOOKUP(B189,[1]Espalion!$A$5:$Q$216,11,FALSE)</f>
        <v>ALA</v>
      </c>
      <c r="H189" s="43">
        <f>VLOOKUP(B189,[1]Espalion!$A$5:$Q$216,6,FALSE)</f>
        <v>18</v>
      </c>
      <c r="J189" s="64">
        <f>IFERROR(SEARCH(SBT!$C$1,'Base commande'!A189),0)</f>
        <v>0</v>
      </c>
      <c r="K189" s="61" t="str">
        <f>IF(J189=0,"",COUNTIF($J$2:J189,"&gt;=1"))</f>
        <v/>
      </c>
      <c r="L189" s="65" t="str">
        <f t="shared" si="2"/>
        <v/>
      </c>
    </row>
    <row r="190" spans="1:12" x14ac:dyDescent="0.2">
      <c r="A190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ESP19-045/0/toto/HYDRO/ALA</v>
      </c>
      <c r="B190" s="44" t="str">
        <f>[1]Espalion!$A194</f>
        <v>ESP19-045</v>
      </c>
      <c r="C190" s="45">
        <f>VLOOKUP(B190,[1]Espalion!$A$5:$Q$216,7,FALSE)</f>
        <v>0</v>
      </c>
      <c r="D190" s="45" t="str">
        <f>VLOOKUP(B190,[1]Espalion!$A$5:$Q$216,5,FALSE)</f>
        <v>toto</v>
      </c>
      <c r="E190" s="43">
        <f>VLOOKUP(B190,[1]Espalion!$A$5:$Q$216,4,FALSE)</f>
        <v>2019</v>
      </c>
      <c r="F190" s="43" t="str">
        <f>VLOOKUP(B190,[1]Espalion!$A$5:$Q$216,9,FALSE)</f>
        <v>HYDRO</v>
      </c>
      <c r="G190" s="43" t="str">
        <f>VLOOKUP(B190,[1]Espalion!$A$5:$Q$216,11,FALSE)</f>
        <v>ALA</v>
      </c>
      <c r="H190" s="43">
        <f>VLOOKUP(B190,[1]Espalion!$A$5:$Q$216,6,FALSE)</f>
        <v>18</v>
      </c>
      <c r="J190" s="64">
        <f>IFERROR(SEARCH(SBT!$C$1,'Base commande'!A190),0)</f>
        <v>0</v>
      </c>
      <c r="K190" s="61" t="str">
        <f>IF(J190=0,"",COUNTIF($J$2:J190,"&gt;=1"))</f>
        <v/>
      </c>
      <c r="L190" s="65" t="str">
        <f t="shared" si="2"/>
        <v/>
      </c>
    </row>
    <row r="191" spans="1:12" x14ac:dyDescent="0.2">
      <c r="A191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ESP19-046/0/toto/HYDRO/ALA</v>
      </c>
      <c r="B191" s="44" t="str">
        <f>[1]Espalion!$A195</f>
        <v>ESP19-046</v>
      </c>
      <c r="C191" s="45">
        <f>VLOOKUP(B191,[1]Espalion!$A$5:$Q$216,7,FALSE)</f>
        <v>0</v>
      </c>
      <c r="D191" s="45" t="str">
        <f>VLOOKUP(B191,[1]Espalion!$A$5:$Q$216,5,FALSE)</f>
        <v>toto</v>
      </c>
      <c r="E191" s="43">
        <f>VLOOKUP(B191,[1]Espalion!$A$5:$Q$216,4,FALSE)</f>
        <v>2019</v>
      </c>
      <c r="F191" s="43" t="str">
        <f>VLOOKUP(B191,[1]Espalion!$A$5:$Q$216,9,FALSE)</f>
        <v>HYDRO</v>
      </c>
      <c r="G191" s="43" t="str">
        <f>VLOOKUP(B191,[1]Espalion!$A$5:$Q$216,11,FALSE)</f>
        <v>ALA</v>
      </c>
      <c r="H191" s="43">
        <f>VLOOKUP(B191,[1]Espalion!$A$5:$Q$216,6,FALSE)</f>
        <v>18</v>
      </c>
      <c r="J191" s="64">
        <f>IFERROR(SEARCH(SBT!$C$1,'Base commande'!A191),0)</f>
        <v>0</v>
      </c>
      <c r="K191" s="61" t="str">
        <f>IF(J191=0,"",COUNTIF($J$2:J191,"&gt;=1"))</f>
        <v/>
      </c>
      <c r="L191" s="65" t="str">
        <f t="shared" si="2"/>
        <v/>
      </c>
    </row>
    <row r="192" spans="1:12" x14ac:dyDescent="0.2">
      <c r="A192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ESP19-047/0/toto/HYDRO/ALA</v>
      </c>
      <c r="B192" s="44" t="str">
        <f>[1]Espalion!$A196</f>
        <v>ESP19-047</v>
      </c>
      <c r="C192" s="45">
        <f>VLOOKUP(B192,[1]Espalion!$A$5:$Q$216,7,FALSE)</f>
        <v>0</v>
      </c>
      <c r="D192" s="45" t="str">
        <f>VLOOKUP(B192,[1]Espalion!$A$5:$Q$216,5,FALSE)</f>
        <v>toto</v>
      </c>
      <c r="E192" s="43">
        <f>VLOOKUP(B192,[1]Espalion!$A$5:$Q$216,4,FALSE)</f>
        <v>2019</v>
      </c>
      <c r="F192" s="43" t="str">
        <f>VLOOKUP(B192,[1]Espalion!$A$5:$Q$216,9,FALSE)</f>
        <v>HYDRO</v>
      </c>
      <c r="G192" s="43" t="str">
        <f>VLOOKUP(B192,[1]Espalion!$A$5:$Q$216,11,FALSE)</f>
        <v>ALA</v>
      </c>
      <c r="H192" s="43">
        <f>VLOOKUP(B192,[1]Espalion!$A$5:$Q$216,6,FALSE)</f>
        <v>18</v>
      </c>
      <c r="J192" s="64">
        <f>IFERROR(SEARCH(SBT!$C$1,'Base commande'!A192),0)</f>
        <v>0</v>
      </c>
      <c r="K192" s="61" t="str">
        <f>IF(J192=0,"",COUNTIF($J$2:J192,"&gt;=1"))</f>
        <v/>
      </c>
      <c r="L192" s="65" t="str">
        <f t="shared" si="2"/>
        <v/>
      </c>
    </row>
    <row r="193" spans="1:12" x14ac:dyDescent="0.2">
      <c r="A193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ESP19-048/0/toto/HYDRO/ALA</v>
      </c>
      <c r="B193" s="44" t="str">
        <f>[1]Espalion!$A197</f>
        <v>ESP19-048</v>
      </c>
      <c r="C193" s="45">
        <f>VLOOKUP(B193,[1]Espalion!$A$5:$Q$216,7,FALSE)</f>
        <v>0</v>
      </c>
      <c r="D193" s="45" t="str">
        <f>VLOOKUP(B193,[1]Espalion!$A$5:$Q$216,5,FALSE)</f>
        <v>toto</v>
      </c>
      <c r="E193" s="43">
        <f>VLOOKUP(B193,[1]Espalion!$A$5:$Q$216,4,FALSE)</f>
        <v>2019</v>
      </c>
      <c r="F193" s="43" t="str">
        <f>VLOOKUP(B193,[1]Espalion!$A$5:$Q$216,9,FALSE)</f>
        <v>HYDRO</v>
      </c>
      <c r="G193" s="43" t="str">
        <f>VLOOKUP(B193,[1]Espalion!$A$5:$Q$216,11,FALSE)</f>
        <v>ALA</v>
      </c>
      <c r="H193" s="43">
        <f>VLOOKUP(B193,[1]Espalion!$A$5:$Q$216,6,FALSE)</f>
        <v>18</v>
      </c>
      <c r="J193" s="64">
        <f>IFERROR(SEARCH(SBT!$C$1,'Base commande'!A193),0)</f>
        <v>0</v>
      </c>
      <c r="K193" s="61" t="str">
        <f>IF(J193=0,"",COUNTIF($J$2:J193,"&gt;=1"))</f>
        <v/>
      </c>
      <c r="L193" s="65" t="str">
        <f t="shared" si="2"/>
        <v/>
      </c>
    </row>
    <row r="194" spans="1:12" x14ac:dyDescent="0.2">
      <c r="A194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ESP19-049/0/toto/HYDRO/ALA</v>
      </c>
      <c r="B194" s="44" t="str">
        <f>[1]Espalion!$A198</f>
        <v>ESP19-049</v>
      </c>
      <c r="C194" s="45">
        <f>VLOOKUP(B194,[1]Espalion!$A$5:$Q$216,7,FALSE)</f>
        <v>0</v>
      </c>
      <c r="D194" s="45" t="str">
        <f>VLOOKUP(B194,[1]Espalion!$A$5:$Q$216,5,FALSE)</f>
        <v>toto</v>
      </c>
      <c r="E194" s="43">
        <f>VLOOKUP(B194,[1]Espalion!$A$5:$Q$216,4,FALSE)</f>
        <v>2019</v>
      </c>
      <c r="F194" s="43" t="str">
        <f>VLOOKUP(B194,[1]Espalion!$A$5:$Q$216,9,FALSE)</f>
        <v>HYDRO</v>
      </c>
      <c r="G194" s="43" t="str">
        <f>VLOOKUP(B194,[1]Espalion!$A$5:$Q$216,11,FALSE)</f>
        <v>ALA</v>
      </c>
      <c r="H194" s="43">
        <f>VLOOKUP(B194,[1]Espalion!$A$5:$Q$216,6,FALSE)</f>
        <v>18</v>
      </c>
      <c r="J194" s="64">
        <f>IFERROR(SEARCH(SBT!$C$1,'Base commande'!A194),0)</f>
        <v>0</v>
      </c>
      <c r="K194" s="61" t="str">
        <f>IF(J194=0,"",COUNTIF($J$2:J194,"&gt;=1"))</f>
        <v/>
      </c>
      <c r="L194" s="65" t="str">
        <f t="shared" si="2"/>
        <v/>
      </c>
    </row>
    <row r="195" spans="1:12" x14ac:dyDescent="0.2">
      <c r="A195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ESP19-050/0/toto/HYDRO/ALA</v>
      </c>
      <c r="B195" s="44" t="str">
        <f>[1]Espalion!$A199</f>
        <v>ESP19-050</v>
      </c>
      <c r="C195" s="45">
        <f>VLOOKUP(B195,[1]Espalion!$A$5:$Q$216,7,FALSE)</f>
        <v>0</v>
      </c>
      <c r="D195" s="45" t="str">
        <f>VLOOKUP(B195,[1]Espalion!$A$5:$Q$216,5,FALSE)</f>
        <v>toto</v>
      </c>
      <c r="E195" s="43">
        <f>VLOOKUP(B195,[1]Espalion!$A$5:$Q$216,4,FALSE)</f>
        <v>2019</v>
      </c>
      <c r="F195" s="43" t="str">
        <f>VLOOKUP(B195,[1]Espalion!$A$5:$Q$216,9,FALSE)</f>
        <v>HYDRO</v>
      </c>
      <c r="G195" s="43" t="str">
        <f>VLOOKUP(B195,[1]Espalion!$A$5:$Q$216,11,FALSE)</f>
        <v>ALA</v>
      </c>
      <c r="H195" s="43">
        <f>VLOOKUP(B195,[1]Espalion!$A$5:$Q$216,6,FALSE)</f>
        <v>18</v>
      </c>
      <c r="J195" s="64">
        <f>IFERROR(SEARCH(SBT!$C$1,'Base commande'!A195),0)</f>
        <v>0</v>
      </c>
      <c r="K195" s="61" t="str">
        <f>IF(J195=0,"",COUNTIF($J$2:J195,"&gt;=1"))</f>
        <v/>
      </c>
      <c r="L195" s="65" t="str">
        <f t="shared" ref="L195:L258" si="3">IFERROR(INDEX(A:A,MATCH(ROW(K194),K:K,0)),"")</f>
        <v/>
      </c>
    </row>
    <row r="196" spans="1:12" x14ac:dyDescent="0.2">
      <c r="A196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ESP19-051/0/toto/HYDRO/ALA</v>
      </c>
      <c r="B196" s="44" t="str">
        <f>[1]Espalion!$A200</f>
        <v>ESP19-051</v>
      </c>
      <c r="C196" s="45">
        <f>VLOOKUP(B196,[1]Espalion!$A$5:$Q$216,7,FALSE)</f>
        <v>0</v>
      </c>
      <c r="D196" s="45" t="str">
        <f>VLOOKUP(B196,[1]Espalion!$A$5:$Q$216,5,FALSE)</f>
        <v>toto</v>
      </c>
      <c r="E196" s="43">
        <f>VLOOKUP(B196,[1]Espalion!$A$5:$Q$216,4,FALSE)</f>
        <v>2019</v>
      </c>
      <c r="F196" s="43" t="str">
        <f>VLOOKUP(B196,[1]Espalion!$A$5:$Q$216,9,FALSE)</f>
        <v>HYDRO</v>
      </c>
      <c r="G196" s="43" t="str">
        <f>VLOOKUP(B196,[1]Espalion!$A$5:$Q$216,11,FALSE)</f>
        <v>ALA</v>
      </c>
      <c r="H196" s="43">
        <f>VLOOKUP(B196,[1]Espalion!$A$5:$Q$216,6,FALSE)</f>
        <v>18</v>
      </c>
      <c r="J196" s="64">
        <f>IFERROR(SEARCH(SBT!$C$1,'Base commande'!A196),0)</f>
        <v>0</v>
      </c>
      <c r="K196" s="61" t="str">
        <f>IF(J196=0,"",COUNTIF($J$2:J196,"&gt;=1"))</f>
        <v/>
      </c>
      <c r="L196" s="65" t="str">
        <f t="shared" si="3"/>
        <v/>
      </c>
    </row>
    <row r="197" spans="1:12" x14ac:dyDescent="0.2">
      <c r="A197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ESP19-052/0/toto/HYDRO/ALA</v>
      </c>
      <c r="B197" s="44" t="str">
        <f>[1]Espalion!$A201</f>
        <v>ESP19-052</v>
      </c>
      <c r="C197" s="45">
        <f>VLOOKUP(B197,[1]Espalion!$A$5:$Q$216,7,FALSE)</f>
        <v>0</v>
      </c>
      <c r="D197" s="45" t="str">
        <f>VLOOKUP(B197,[1]Espalion!$A$5:$Q$216,5,FALSE)</f>
        <v>toto</v>
      </c>
      <c r="E197" s="43">
        <f>VLOOKUP(B197,[1]Espalion!$A$5:$Q$216,4,FALSE)</f>
        <v>2019</v>
      </c>
      <c r="F197" s="43" t="str">
        <f>VLOOKUP(B197,[1]Espalion!$A$5:$Q$216,9,FALSE)</f>
        <v>HYDRO</v>
      </c>
      <c r="G197" s="43" t="str">
        <f>VLOOKUP(B197,[1]Espalion!$A$5:$Q$216,11,FALSE)</f>
        <v>ALA</v>
      </c>
      <c r="H197" s="43">
        <f>VLOOKUP(B197,[1]Espalion!$A$5:$Q$216,6,FALSE)</f>
        <v>18</v>
      </c>
      <c r="J197" s="64">
        <f>IFERROR(SEARCH(SBT!$C$1,'Base commande'!A197),0)</f>
        <v>0</v>
      </c>
      <c r="K197" s="61" t="str">
        <f>IF(J197=0,"",COUNTIF($J$2:J197,"&gt;=1"))</f>
        <v/>
      </c>
      <c r="L197" s="65" t="str">
        <f t="shared" si="3"/>
        <v/>
      </c>
    </row>
    <row r="198" spans="1:12" x14ac:dyDescent="0.2">
      <c r="A198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ESP19-053/0/toto/HYDRO/ALA</v>
      </c>
      <c r="B198" s="44" t="str">
        <f>[1]Espalion!$A202</f>
        <v>ESP19-053</v>
      </c>
      <c r="C198" s="45">
        <f>VLOOKUP(B198,[1]Espalion!$A$5:$Q$216,7,FALSE)</f>
        <v>0</v>
      </c>
      <c r="D198" s="45" t="str">
        <f>VLOOKUP(B198,[1]Espalion!$A$5:$Q$216,5,FALSE)</f>
        <v>toto</v>
      </c>
      <c r="E198" s="43">
        <f>VLOOKUP(B198,[1]Espalion!$A$5:$Q$216,4,FALSE)</f>
        <v>2019</v>
      </c>
      <c r="F198" s="43" t="str">
        <f>VLOOKUP(B198,[1]Espalion!$A$5:$Q$216,9,FALSE)</f>
        <v>HYDRO</v>
      </c>
      <c r="G198" s="43" t="str">
        <f>VLOOKUP(B198,[1]Espalion!$A$5:$Q$216,11,FALSE)</f>
        <v>ALA</v>
      </c>
      <c r="H198" s="43">
        <f>VLOOKUP(B198,[1]Espalion!$A$5:$Q$216,6,FALSE)</f>
        <v>18</v>
      </c>
      <c r="J198" s="64">
        <f>IFERROR(SEARCH(SBT!$C$1,'Base commande'!A198),0)</f>
        <v>0</v>
      </c>
      <c r="K198" s="61" t="str">
        <f>IF(J198=0,"",COUNTIF($J$2:J198,"&gt;=1"))</f>
        <v/>
      </c>
      <c r="L198" s="65" t="str">
        <f t="shared" si="3"/>
        <v/>
      </c>
    </row>
    <row r="199" spans="1:12" x14ac:dyDescent="0.2">
      <c r="A199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ESP19-054/0/toto/HYDRO/ALA</v>
      </c>
      <c r="B199" s="44" t="str">
        <f>[1]Espalion!$A203</f>
        <v>ESP19-054</v>
      </c>
      <c r="C199" s="45">
        <f>VLOOKUP(B199,[1]Espalion!$A$5:$Q$216,7,FALSE)</f>
        <v>0</v>
      </c>
      <c r="D199" s="45" t="str">
        <f>VLOOKUP(B199,[1]Espalion!$A$5:$Q$216,5,FALSE)</f>
        <v>toto</v>
      </c>
      <c r="E199" s="43">
        <f>VLOOKUP(B199,[1]Espalion!$A$5:$Q$216,4,FALSE)</f>
        <v>2019</v>
      </c>
      <c r="F199" s="43" t="str">
        <f>VLOOKUP(B199,[1]Espalion!$A$5:$Q$216,9,FALSE)</f>
        <v>HYDRO</v>
      </c>
      <c r="G199" s="43" t="str">
        <f>VLOOKUP(B199,[1]Espalion!$A$5:$Q$216,11,FALSE)</f>
        <v>ALA</v>
      </c>
      <c r="H199" s="43">
        <f>VLOOKUP(B199,[1]Espalion!$A$5:$Q$216,6,FALSE)</f>
        <v>18</v>
      </c>
      <c r="J199" s="64">
        <f>IFERROR(SEARCH(SBT!$C$1,'Base commande'!A199),0)</f>
        <v>0</v>
      </c>
      <c r="K199" s="61" t="str">
        <f>IF(J199=0,"",COUNTIF($J$2:J199,"&gt;=1"))</f>
        <v/>
      </c>
      <c r="L199" s="65" t="str">
        <f t="shared" si="3"/>
        <v/>
      </c>
    </row>
    <row r="200" spans="1:12" x14ac:dyDescent="0.2">
      <c r="A200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ESP19-055/0/toto/HYDRO/ALA</v>
      </c>
      <c r="B200" s="44" t="str">
        <f>[1]Espalion!$A204</f>
        <v>ESP19-055</v>
      </c>
      <c r="C200" s="45">
        <f>VLOOKUP(B200,[1]Espalion!$A$5:$Q$216,7,FALSE)</f>
        <v>0</v>
      </c>
      <c r="D200" s="45" t="str">
        <f>VLOOKUP(B200,[1]Espalion!$A$5:$Q$216,5,FALSE)</f>
        <v>toto</v>
      </c>
      <c r="E200" s="43">
        <f>VLOOKUP(B200,[1]Espalion!$A$5:$Q$216,4,FALSE)</f>
        <v>2019</v>
      </c>
      <c r="F200" s="43" t="str">
        <f>VLOOKUP(B200,[1]Espalion!$A$5:$Q$216,9,FALSE)</f>
        <v>HYDRO</v>
      </c>
      <c r="G200" s="43" t="str">
        <f>VLOOKUP(B200,[1]Espalion!$A$5:$Q$216,11,FALSE)</f>
        <v>ALA</v>
      </c>
      <c r="H200" s="43">
        <f>VLOOKUP(B200,[1]Espalion!$A$5:$Q$216,6,FALSE)</f>
        <v>18</v>
      </c>
      <c r="J200" s="64">
        <f>IFERROR(SEARCH(SBT!$C$1,'Base commande'!A200),0)</f>
        <v>0</v>
      </c>
      <c r="K200" s="61" t="str">
        <f>IF(J200=0,"",COUNTIF($J$2:J200,"&gt;=1"))</f>
        <v/>
      </c>
      <c r="L200" s="65" t="str">
        <f t="shared" si="3"/>
        <v/>
      </c>
    </row>
    <row r="201" spans="1:12" x14ac:dyDescent="0.2">
      <c r="A201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ESP19-056/0/toto/HYDRO/ALA</v>
      </c>
      <c r="B201" s="44" t="str">
        <f>[1]Espalion!$A205</f>
        <v>ESP19-056</v>
      </c>
      <c r="C201" s="45">
        <f>VLOOKUP(B201,[1]Espalion!$A$5:$Q$216,7,FALSE)</f>
        <v>0</v>
      </c>
      <c r="D201" s="45" t="str">
        <f>VLOOKUP(B201,[1]Espalion!$A$5:$Q$216,5,FALSE)</f>
        <v>toto</v>
      </c>
      <c r="E201" s="43">
        <f>VLOOKUP(B201,[1]Espalion!$A$5:$Q$216,4,FALSE)</f>
        <v>2019</v>
      </c>
      <c r="F201" s="43" t="str">
        <f>VLOOKUP(B201,[1]Espalion!$A$5:$Q$216,9,FALSE)</f>
        <v>HYDRO</v>
      </c>
      <c r="G201" s="43" t="str">
        <f>VLOOKUP(B201,[1]Espalion!$A$5:$Q$216,11,FALSE)</f>
        <v>ALA</v>
      </c>
      <c r="H201" s="43">
        <f>VLOOKUP(B201,[1]Espalion!$A$5:$Q$216,6,FALSE)</f>
        <v>18</v>
      </c>
      <c r="J201" s="64">
        <f>IFERROR(SEARCH(SBT!$C$1,'Base commande'!A201),0)</f>
        <v>0</v>
      </c>
      <c r="K201" s="61" t="str">
        <f>IF(J201=0,"",COUNTIF($J$2:J201,"&gt;=1"))</f>
        <v/>
      </c>
      <c r="L201" s="65" t="str">
        <f t="shared" si="3"/>
        <v/>
      </c>
    </row>
    <row r="202" spans="1:12" x14ac:dyDescent="0.2">
      <c r="A202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ESP19-057/0/toto/HYDRO/ALA</v>
      </c>
      <c r="B202" s="44" t="str">
        <f>[1]Espalion!$A206</f>
        <v>ESP19-057</v>
      </c>
      <c r="C202" s="45">
        <f>VLOOKUP(B202,[1]Espalion!$A$5:$Q$216,7,FALSE)</f>
        <v>0</v>
      </c>
      <c r="D202" s="45" t="str">
        <f>VLOOKUP(B202,[1]Espalion!$A$5:$Q$216,5,FALSE)</f>
        <v>toto</v>
      </c>
      <c r="E202" s="43">
        <f>VLOOKUP(B202,[1]Espalion!$A$5:$Q$216,4,FALSE)</f>
        <v>2019</v>
      </c>
      <c r="F202" s="43" t="str">
        <f>VLOOKUP(B202,[1]Espalion!$A$5:$Q$216,9,FALSE)</f>
        <v>HYDRO</v>
      </c>
      <c r="G202" s="43" t="str">
        <f>VLOOKUP(B202,[1]Espalion!$A$5:$Q$216,11,FALSE)</f>
        <v>ALA</v>
      </c>
      <c r="H202" s="43">
        <f>VLOOKUP(B202,[1]Espalion!$A$5:$Q$216,6,FALSE)</f>
        <v>18</v>
      </c>
      <c r="J202" s="64">
        <f>IFERROR(SEARCH(SBT!$C$1,'Base commande'!A202),0)</f>
        <v>0</v>
      </c>
      <c r="K202" s="61" t="str">
        <f>IF(J202=0,"",COUNTIF($J$2:J202,"&gt;=1"))</f>
        <v/>
      </c>
      <c r="L202" s="65" t="str">
        <f t="shared" si="3"/>
        <v/>
      </c>
    </row>
    <row r="203" spans="1:12" x14ac:dyDescent="0.2">
      <c r="A203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ESP19-058/0/toto/HYDRO/ALA</v>
      </c>
      <c r="B203" s="44" t="str">
        <f>[1]Espalion!$A207</f>
        <v>ESP19-058</v>
      </c>
      <c r="C203" s="45">
        <f>VLOOKUP(B203,[1]Espalion!$A$5:$Q$216,7,FALSE)</f>
        <v>0</v>
      </c>
      <c r="D203" s="45" t="str">
        <f>VLOOKUP(B203,[1]Espalion!$A$5:$Q$216,5,FALSE)</f>
        <v>toto</v>
      </c>
      <c r="E203" s="43">
        <f>VLOOKUP(B203,[1]Espalion!$A$5:$Q$216,4,FALSE)</f>
        <v>2019</v>
      </c>
      <c r="F203" s="43" t="str">
        <f>VLOOKUP(B203,[1]Espalion!$A$5:$Q$216,9,FALSE)</f>
        <v>HYDRO</v>
      </c>
      <c r="G203" s="43" t="str">
        <f>VLOOKUP(B203,[1]Espalion!$A$5:$Q$216,11,FALSE)</f>
        <v>ALA</v>
      </c>
      <c r="H203" s="43">
        <f>VLOOKUP(B203,[1]Espalion!$A$5:$Q$216,6,FALSE)</f>
        <v>18</v>
      </c>
      <c r="J203" s="64">
        <f>IFERROR(SEARCH(SBT!$C$1,'Base commande'!A203),0)</f>
        <v>0</v>
      </c>
      <c r="K203" s="61" t="str">
        <f>IF(J203=0,"",COUNTIF($J$2:J203,"&gt;=1"))</f>
        <v/>
      </c>
      <c r="L203" s="65" t="str">
        <f t="shared" si="3"/>
        <v/>
      </c>
    </row>
    <row r="204" spans="1:12" x14ac:dyDescent="0.2">
      <c r="A204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ESP19-059/0/toto/HYDRO/ALA</v>
      </c>
      <c r="B204" s="44" t="str">
        <f>[1]Espalion!$A208</f>
        <v>ESP19-059</v>
      </c>
      <c r="C204" s="45">
        <f>VLOOKUP(B204,[1]Espalion!$A$5:$Q$216,7,FALSE)</f>
        <v>0</v>
      </c>
      <c r="D204" s="45" t="str">
        <f>VLOOKUP(B204,[1]Espalion!$A$5:$Q$216,5,FALSE)</f>
        <v>toto</v>
      </c>
      <c r="E204" s="43">
        <f>VLOOKUP(B204,[1]Espalion!$A$5:$Q$216,4,FALSE)</f>
        <v>2019</v>
      </c>
      <c r="F204" s="43" t="str">
        <f>VLOOKUP(B204,[1]Espalion!$A$5:$Q$216,9,FALSE)</f>
        <v>HYDRO</v>
      </c>
      <c r="G204" s="43" t="str">
        <f>VLOOKUP(B204,[1]Espalion!$A$5:$Q$216,11,FALSE)</f>
        <v>ALA</v>
      </c>
      <c r="H204" s="43">
        <f>VLOOKUP(B204,[1]Espalion!$A$5:$Q$216,6,FALSE)</f>
        <v>18</v>
      </c>
      <c r="J204" s="64">
        <f>IFERROR(SEARCH(SBT!$C$1,'Base commande'!A204),0)</f>
        <v>0</v>
      </c>
      <c r="K204" s="61" t="str">
        <f>IF(J204=0,"",COUNTIF($J$2:J204,"&gt;=1"))</f>
        <v/>
      </c>
      <c r="L204" s="65" t="str">
        <f t="shared" si="3"/>
        <v/>
      </c>
    </row>
    <row r="205" spans="1:12" x14ac:dyDescent="0.2">
      <c r="A205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ESP19-060/0/toto/HYDRO/ALA</v>
      </c>
      <c r="B205" s="44" t="str">
        <f>[1]Espalion!$A209</f>
        <v>ESP19-060</v>
      </c>
      <c r="C205" s="45">
        <f>VLOOKUP(B205,[1]Espalion!$A$5:$Q$216,7,FALSE)</f>
        <v>0</v>
      </c>
      <c r="D205" s="45" t="str">
        <f>VLOOKUP(B205,[1]Espalion!$A$5:$Q$216,5,FALSE)</f>
        <v>toto</v>
      </c>
      <c r="E205" s="43">
        <f>VLOOKUP(B205,[1]Espalion!$A$5:$Q$216,4,FALSE)</f>
        <v>2019</v>
      </c>
      <c r="F205" s="43" t="str">
        <f>VLOOKUP(B205,[1]Espalion!$A$5:$Q$216,9,FALSE)</f>
        <v>HYDRO</v>
      </c>
      <c r="G205" s="43" t="str">
        <f>VLOOKUP(B205,[1]Espalion!$A$5:$Q$216,11,FALSE)</f>
        <v>ALA</v>
      </c>
      <c r="H205" s="43">
        <f>VLOOKUP(B205,[1]Espalion!$A$5:$Q$216,6,FALSE)</f>
        <v>18</v>
      </c>
      <c r="J205" s="64">
        <f>IFERROR(SEARCH(SBT!$C$1,'Base commande'!A205),0)</f>
        <v>0</v>
      </c>
      <c r="K205" s="61" t="str">
        <f>IF(J205=0,"",COUNTIF($J$2:J205,"&gt;=1"))</f>
        <v/>
      </c>
      <c r="L205" s="65" t="str">
        <f t="shared" si="3"/>
        <v/>
      </c>
    </row>
    <row r="206" spans="1:12" x14ac:dyDescent="0.2">
      <c r="A206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ESP19-061/0/toto/HYDRO/ALA</v>
      </c>
      <c r="B206" s="44" t="str">
        <f>[1]Espalion!$A210</f>
        <v>ESP19-061</v>
      </c>
      <c r="C206" s="45">
        <f>VLOOKUP(B206,[1]Espalion!$A$5:$Q$216,7,FALSE)</f>
        <v>0</v>
      </c>
      <c r="D206" s="45" t="str">
        <f>VLOOKUP(B206,[1]Espalion!$A$5:$Q$216,5,FALSE)</f>
        <v>toto</v>
      </c>
      <c r="E206" s="43">
        <f>VLOOKUP(B206,[1]Espalion!$A$5:$Q$216,4,FALSE)</f>
        <v>2019</v>
      </c>
      <c r="F206" s="43" t="str">
        <f>VLOOKUP(B206,[1]Espalion!$A$5:$Q$216,9,FALSE)</f>
        <v>HYDRO</v>
      </c>
      <c r="G206" s="43" t="str">
        <f>VLOOKUP(B206,[1]Espalion!$A$5:$Q$216,11,FALSE)</f>
        <v>ALA</v>
      </c>
      <c r="H206" s="43">
        <f>VLOOKUP(B206,[1]Espalion!$A$5:$Q$216,6,FALSE)</f>
        <v>18</v>
      </c>
      <c r="J206" s="64">
        <f>IFERROR(SEARCH(SBT!$C$1,'Base commande'!A206),0)</f>
        <v>0</v>
      </c>
      <c r="K206" s="61" t="str">
        <f>IF(J206=0,"",COUNTIF($J$2:J206,"&gt;=1"))</f>
        <v/>
      </c>
      <c r="L206" s="65" t="str">
        <f t="shared" si="3"/>
        <v/>
      </c>
    </row>
    <row r="207" spans="1:12" x14ac:dyDescent="0.2">
      <c r="A207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ESP19-062/0/toto/HYDRO/ALA</v>
      </c>
      <c r="B207" s="44" t="str">
        <f>[1]Espalion!$A211</f>
        <v>ESP19-062</v>
      </c>
      <c r="C207" s="45">
        <f>VLOOKUP(B207,[1]Espalion!$A$5:$Q$216,7,FALSE)</f>
        <v>0</v>
      </c>
      <c r="D207" s="45" t="str">
        <f>VLOOKUP(B207,[1]Espalion!$A$5:$Q$216,5,FALSE)</f>
        <v>toto</v>
      </c>
      <c r="E207" s="43">
        <f>VLOOKUP(B207,[1]Espalion!$A$5:$Q$216,4,FALSE)</f>
        <v>2019</v>
      </c>
      <c r="F207" s="43" t="str">
        <f>VLOOKUP(B207,[1]Espalion!$A$5:$Q$216,9,FALSE)</f>
        <v>HYDRO</v>
      </c>
      <c r="G207" s="43" t="str">
        <f>VLOOKUP(B207,[1]Espalion!$A$5:$Q$216,11,FALSE)</f>
        <v>ALA</v>
      </c>
      <c r="H207" s="43">
        <f>VLOOKUP(B207,[1]Espalion!$A$5:$Q$216,6,FALSE)</f>
        <v>18</v>
      </c>
      <c r="J207" s="64">
        <f>IFERROR(SEARCH(SBT!$C$1,'Base commande'!A207),0)</f>
        <v>0</v>
      </c>
      <c r="K207" s="61" t="str">
        <f>IF(J207=0,"",COUNTIF($J$2:J207,"&gt;=1"))</f>
        <v/>
      </c>
      <c r="L207" s="65" t="str">
        <f t="shared" si="3"/>
        <v/>
      </c>
    </row>
    <row r="208" spans="1:12" x14ac:dyDescent="0.2">
      <c r="A208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ESP19-063/0/toto/HYDRO/ALA</v>
      </c>
      <c r="B208" s="44" t="str">
        <f>[1]Espalion!$A212</f>
        <v>ESP19-063</v>
      </c>
      <c r="C208" s="45">
        <f>VLOOKUP(B208,[1]Espalion!$A$5:$Q$216,7,FALSE)</f>
        <v>0</v>
      </c>
      <c r="D208" s="45" t="str">
        <f>VLOOKUP(B208,[1]Espalion!$A$5:$Q$216,5,FALSE)</f>
        <v>toto</v>
      </c>
      <c r="E208" s="43">
        <f>VLOOKUP(B208,[1]Espalion!$A$5:$Q$216,4,FALSE)</f>
        <v>2019</v>
      </c>
      <c r="F208" s="43" t="str">
        <f>VLOOKUP(B208,[1]Espalion!$A$5:$Q$216,9,FALSE)</f>
        <v>HYDRO</v>
      </c>
      <c r="G208" s="43" t="str">
        <f>VLOOKUP(B208,[1]Espalion!$A$5:$Q$216,11,FALSE)</f>
        <v>ALA</v>
      </c>
      <c r="H208" s="43">
        <f>VLOOKUP(B208,[1]Espalion!$A$5:$Q$216,6,FALSE)</f>
        <v>18</v>
      </c>
      <c r="J208" s="64">
        <f>IFERROR(SEARCH(SBT!$C$1,'Base commande'!A208),0)</f>
        <v>0</v>
      </c>
      <c r="K208" s="61" t="str">
        <f>IF(J208=0,"",COUNTIF($J$2:J208,"&gt;=1"))</f>
        <v/>
      </c>
      <c r="L208" s="65" t="str">
        <f t="shared" si="3"/>
        <v/>
      </c>
    </row>
    <row r="209" spans="1:12" x14ac:dyDescent="0.2">
      <c r="A209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ESP19-064/0/toto/HYDRO/ALA</v>
      </c>
      <c r="B209" s="44" t="str">
        <f>[1]Espalion!$A213</f>
        <v>ESP19-064</v>
      </c>
      <c r="C209" s="45">
        <f>VLOOKUP(B209,[1]Espalion!$A$5:$Q$216,7,FALSE)</f>
        <v>0</v>
      </c>
      <c r="D209" s="45" t="str">
        <f>VLOOKUP(B209,[1]Espalion!$A$5:$Q$216,5,FALSE)</f>
        <v>toto</v>
      </c>
      <c r="E209" s="43">
        <f>VLOOKUP(B209,[1]Espalion!$A$5:$Q$216,4,FALSE)</f>
        <v>2019</v>
      </c>
      <c r="F209" s="43" t="str">
        <f>VLOOKUP(B209,[1]Espalion!$A$5:$Q$216,9,FALSE)</f>
        <v>HYDRO</v>
      </c>
      <c r="G209" s="43" t="str">
        <f>VLOOKUP(B209,[1]Espalion!$A$5:$Q$216,11,FALSE)</f>
        <v>ALA</v>
      </c>
      <c r="H209" s="43">
        <f>VLOOKUP(B209,[1]Espalion!$A$5:$Q$216,6,FALSE)</f>
        <v>18</v>
      </c>
      <c r="J209" s="64">
        <f>IFERROR(SEARCH(SBT!$C$1,'Base commande'!A209),0)</f>
        <v>0</v>
      </c>
      <c r="K209" s="61" t="str">
        <f>IF(J209=0,"",COUNTIF($J$2:J209,"&gt;=1"))</f>
        <v/>
      </c>
      <c r="L209" s="65" t="str">
        <f t="shared" si="3"/>
        <v/>
      </c>
    </row>
    <row r="210" spans="1:12" x14ac:dyDescent="0.2">
      <c r="A210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10" s="46"/>
      <c r="C210" s="47"/>
      <c r="D210" s="47"/>
      <c r="E210" s="48"/>
      <c r="F210" s="48"/>
      <c r="G210" s="48"/>
      <c r="H210" s="48"/>
      <c r="J210" s="64">
        <f>IFERROR(SEARCH(SBT!$C$1,'Base commande'!A210),0)</f>
        <v>0</v>
      </c>
      <c r="K210" s="61" t="str">
        <f>IF(J210=0,"",COUNTIF($J$2:J210,"&gt;=1"))</f>
        <v/>
      </c>
      <c r="L210" s="65" t="str">
        <f t="shared" si="3"/>
        <v/>
      </c>
    </row>
    <row r="211" spans="1:12" x14ac:dyDescent="0.2">
      <c r="A211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11" s="46"/>
      <c r="C211" s="47"/>
      <c r="D211" s="47"/>
      <c r="E211" s="48"/>
      <c r="F211" s="48"/>
      <c r="G211" s="48"/>
      <c r="H211" s="48"/>
      <c r="J211" s="64">
        <f>IFERROR(SEARCH(SBT!$C$1,'Base commande'!A211),0)</f>
        <v>0</v>
      </c>
      <c r="K211" s="61" t="str">
        <f>IF(J211=0,"",COUNTIF($J$2:J211,"&gt;=1"))</f>
        <v/>
      </c>
      <c r="L211" s="65" t="str">
        <f t="shared" si="3"/>
        <v/>
      </c>
    </row>
    <row r="212" spans="1:12" x14ac:dyDescent="0.2">
      <c r="A212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12" s="46"/>
      <c r="C212" s="47"/>
      <c r="D212" s="47"/>
      <c r="E212" s="48"/>
      <c r="F212" s="48"/>
      <c r="G212" s="48"/>
      <c r="H212" s="48"/>
      <c r="J212" s="64">
        <f>IFERROR(SEARCH(SBT!$C$1,'Base commande'!A212),0)</f>
        <v>0</v>
      </c>
      <c r="K212" s="61" t="str">
        <f>IF(J212=0,"",COUNTIF($J$2:J212,"&gt;=1"))</f>
        <v/>
      </c>
      <c r="L212" s="65" t="str">
        <f t="shared" si="3"/>
        <v/>
      </c>
    </row>
    <row r="213" spans="1:12" x14ac:dyDescent="0.2">
      <c r="A213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13" s="46"/>
      <c r="C213" s="47"/>
      <c r="D213" s="47"/>
      <c r="E213" s="48"/>
      <c r="F213" s="48"/>
      <c r="G213" s="48"/>
      <c r="H213" s="48"/>
      <c r="J213" s="64">
        <f>IFERROR(SEARCH(SBT!$C$1,'Base commande'!A213),0)</f>
        <v>0</v>
      </c>
      <c r="K213" s="61" t="str">
        <f>IF(J213=0,"",COUNTIF($J$2:J213,"&gt;=1"))</f>
        <v/>
      </c>
      <c r="L213" s="65" t="str">
        <f t="shared" si="3"/>
        <v/>
      </c>
    </row>
    <row r="214" spans="1:12" x14ac:dyDescent="0.2">
      <c r="A214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14" s="46"/>
      <c r="C214" s="47"/>
      <c r="D214" s="47"/>
      <c r="E214" s="48"/>
      <c r="F214" s="48"/>
      <c r="G214" s="48"/>
      <c r="H214" s="48"/>
      <c r="J214" s="64">
        <f>IFERROR(SEARCH(SBT!$C$1,'Base commande'!A214),0)</f>
        <v>0</v>
      </c>
      <c r="K214" s="61" t="str">
        <f>IF(J214=0,"",COUNTIF($J$2:J214,"&gt;=1"))</f>
        <v/>
      </c>
      <c r="L214" s="65" t="str">
        <f t="shared" si="3"/>
        <v/>
      </c>
    </row>
    <row r="215" spans="1:12" x14ac:dyDescent="0.2">
      <c r="A215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15" s="46"/>
      <c r="C215" s="47"/>
      <c r="D215" s="47"/>
      <c r="E215" s="48"/>
      <c r="F215" s="48"/>
      <c r="G215" s="48"/>
      <c r="H215" s="48"/>
      <c r="J215" s="64">
        <f>IFERROR(SEARCH(SBT!$C$1,'Base commande'!A215),0)</f>
        <v>0</v>
      </c>
      <c r="K215" s="61" t="str">
        <f>IF(J215=0,"",COUNTIF($J$2:J215,"&gt;=1"))</f>
        <v/>
      </c>
      <c r="L215" s="65" t="str">
        <f t="shared" si="3"/>
        <v/>
      </c>
    </row>
    <row r="216" spans="1:12" x14ac:dyDescent="0.2">
      <c r="A216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16" s="46"/>
      <c r="C216" s="47"/>
      <c r="D216" s="47"/>
      <c r="E216" s="48"/>
      <c r="F216" s="48"/>
      <c r="G216" s="48"/>
      <c r="H216" s="48"/>
      <c r="J216" s="64">
        <f>IFERROR(SEARCH(SBT!$C$1,'Base commande'!A216),0)</f>
        <v>0</v>
      </c>
      <c r="K216" s="61" t="str">
        <f>IF(J216=0,"",COUNTIF($J$2:J216,"&gt;=1"))</f>
        <v/>
      </c>
      <c r="L216" s="65" t="str">
        <f t="shared" si="3"/>
        <v/>
      </c>
    </row>
    <row r="217" spans="1:12" x14ac:dyDescent="0.2">
      <c r="A217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17" s="46"/>
      <c r="C217" s="47"/>
      <c r="D217" s="47"/>
      <c r="E217" s="48"/>
      <c r="F217" s="48"/>
      <c r="G217" s="48"/>
      <c r="H217" s="48"/>
      <c r="J217" s="64">
        <f>IFERROR(SEARCH(SBT!$C$1,'Base commande'!A217),0)</f>
        <v>0</v>
      </c>
      <c r="K217" s="61" t="str">
        <f>IF(J217=0,"",COUNTIF($J$2:J217,"&gt;=1"))</f>
        <v/>
      </c>
      <c r="L217" s="65" t="str">
        <f t="shared" si="3"/>
        <v/>
      </c>
    </row>
    <row r="218" spans="1:12" x14ac:dyDescent="0.2">
      <c r="A218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18" s="46"/>
      <c r="C218" s="47"/>
      <c r="D218" s="47"/>
      <c r="E218" s="48"/>
      <c r="F218" s="48"/>
      <c r="G218" s="48"/>
      <c r="H218" s="48"/>
      <c r="J218" s="64">
        <f>IFERROR(SEARCH(SBT!$C$1,'Base commande'!A218),0)</f>
        <v>0</v>
      </c>
      <c r="K218" s="61" t="str">
        <f>IF(J218=0,"",COUNTIF($J$2:J218,"&gt;=1"))</f>
        <v/>
      </c>
      <c r="L218" s="65" t="str">
        <f t="shared" si="3"/>
        <v/>
      </c>
    </row>
    <row r="219" spans="1:12" x14ac:dyDescent="0.2">
      <c r="A219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19" s="46"/>
      <c r="C219" s="47"/>
      <c r="D219" s="47"/>
      <c r="E219" s="48"/>
      <c r="F219" s="48"/>
      <c r="G219" s="48"/>
      <c r="H219" s="48"/>
      <c r="J219" s="64">
        <f>IFERROR(SEARCH(SBT!$C$1,'Base commande'!A219),0)</f>
        <v>0</v>
      </c>
      <c r="K219" s="61" t="str">
        <f>IF(J219=0,"",COUNTIF($J$2:J219,"&gt;=1"))</f>
        <v/>
      </c>
      <c r="L219" s="65" t="str">
        <f t="shared" si="3"/>
        <v/>
      </c>
    </row>
    <row r="220" spans="1:12" x14ac:dyDescent="0.2">
      <c r="A220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20" s="46"/>
      <c r="C220" s="47"/>
      <c r="D220" s="47"/>
      <c r="E220" s="48"/>
      <c r="F220" s="48"/>
      <c r="G220" s="48"/>
      <c r="H220" s="48"/>
      <c r="J220" s="64">
        <f>IFERROR(SEARCH(SBT!$C$1,'Base commande'!A220),0)</f>
        <v>0</v>
      </c>
      <c r="K220" s="61" t="str">
        <f>IF(J220=0,"",COUNTIF($J$2:J220,"&gt;=1"))</f>
        <v/>
      </c>
      <c r="L220" s="65" t="str">
        <f t="shared" si="3"/>
        <v/>
      </c>
    </row>
    <row r="221" spans="1:12" x14ac:dyDescent="0.2">
      <c r="A221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21" s="46"/>
      <c r="C221" s="47"/>
      <c r="D221" s="47"/>
      <c r="E221" s="48"/>
      <c r="F221" s="48"/>
      <c r="G221" s="48"/>
      <c r="H221" s="48"/>
      <c r="J221" s="64">
        <f>IFERROR(SEARCH(SBT!$C$1,'Base commande'!A221),0)</f>
        <v>0</v>
      </c>
      <c r="K221" s="61" t="str">
        <f>IF(J221=0,"",COUNTIF($J$2:J221,"&gt;=1"))</f>
        <v/>
      </c>
      <c r="L221" s="65" t="str">
        <f t="shared" si="3"/>
        <v/>
      </c>
    </row>
    <row r="222" spans="1:12" x14ac:dyDescent="0.2">
      <c r="A222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22" s="46"/>
      <c r="C222" s="47"/>
      <c r="D222" s="47"/>
      <c r="E222" s="48"/>
      <c r="F222" s="48"/>
      <c r="G222" s="48"/>
      <c r="H222" s="48"/>
      <c r="J222" s="64">
        <f>IFERROR(SEARCH(SBT!$C$1,'Base commande'!A222),0)</f>
        <v>0</v>
      </c>
      <c r="K222" s="61" t="str">
        <f>IF(J222=0,"",COUNTIF($J$2:J222,"&gt;=1"))</f>
        <v/>
      </c>
      <c r="L222" s="65" t="str">
        <f t="shared" si="3"/>
        <v/>
      </c>
    </row>
    <row r="223" spans="1:12" x14ac:dyDescent="0.2">
      <c r="A223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23" s="46"/>
      <c r="C223" s="47"/>
      <c r="D223" s="47"/>
      <c r="E223" s="48"/>
      <c r="F223" s="48"/>
      <c r="G223" s="48"/>
      <c r="H223" s="48"/>
      <c r="J223" s="64">
        <f>IFERROR(SEARCH(SBT!$C$1,'Base commande'!A223),0)</f>
        <v>0</v>
      </c>
      <c r="K223" s="61" t="str">
        <f>IF(J223=0,"",COUNTIF($J$2:J223,"&gt;=1"))</f>
        <v/>
      </c>
      <c r="L223" s="65" t="str">
        <f t="shared" si="3"/>
        <v/>
      </c>
    </row>
    <row r="224" spans="1:12" x14ac:dyDescent="0.2">
      <c r="A224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24" s="46"/>
      <c r="C224" s="47"/>
      <c r="D224" s="47"/>
      <c r="E224" s="48"/>
      <c r="F224" s="48"/>
      <c r="G224" s="48"/>
      <c r="H224" s="48"/>
      <c r="J224" s="64">
        <f>IFERROR(SEARCH(SBT!$C$1,'Base commande'!A224),0)</f>
        <v>0</v>
      </c>
      <c r="K224" s="61" t="str">
        <f>IF(J224=0,"",COUNTIF($J$2:J224,"&gt;=1"))</f>
        <v/>
      </c>
      <c r="L224" s="65" t="str">
        <f t="shared" si="3"/>
        <v/>
      </c>
    </row>
    <row r="225" spans="1:12" x14ac:dyDescent="0.2">
      <c r="A225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25" s="46"/>
      <c r="C225" s="47"/>
      <c r="D225" s="47"/>
      <c r="E225" s="48"/>
      <c r="F225" s="48"/>
      <c r="G225" s="48"/>
      <c r="H225" s="48"/>
      <c r="J225" s="64">
        <f>IFERROR(SEARCH(SBT!$C$1,'Base commande'!A225),0)</f>
        <v>0</v>
      </c>
      <c r="K225" s="61" t="str">
        <f>IF(J225=0,"",COUNTIF($J$2:J225,"&gt;=1"))</f>
        <v/>
      </c>
      <c r="L225" s="65" t="str">
        <f t="shared" si="3"/>
        <v/>
      </c>
    </row>
    <row r="226" spans="1:12" x14ac:dyDescent="0.2">
      <c r="A226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26" s="46"/>
      <c r="C226" s="47"/>
      <c r="D226" s="47"/>
      <c r="E226" s="48"/>
      <c r="F226" s="48"/>
      <c r="G226" s="48"/>
      <c r="H226" s="48"/>
      <c r="J226" s="64">
        <f>IFERROR(SEARCH(SBT!$C$1,'Base commande'!A226),0)</f>
        <v>0</v>
      </c>
      <c r="K226" s="61" t="str">
        <f>IF(J226=0,"",COUNTIF($J$2:J226,"&gt;=1"))</f>
        <v/>
      </c>
      <c r="L226" s="65" t="str">
        <f t="shared" si="3"/>
        <v/>
      </c>
    </row>
    <row r="227" spans="1:12" x14ac:dyDescent="0.2">
      <c r="A227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27" s="46"/>
      <c r="C227" s="47"/>
      <c r="D227" s="47"/>
      <c r="E227" s="48"/>
      <c r="F227" s="48"/>
      <c r="G227" s="48"/>
      <c r="H227" s="48"/>
      <c r="J227" s="64">
        <f>IFERROR(SEARCH(SBT!$C$1,'Base commande'!A227),0)</f>
        <v>0</v>
      </c>
      <c r="K227" s="61" t="str">
        <f>IF(J227=0,"",COUNTIF($J$2:J227,"&gt;=1"))</f>
        <v/>
      </c>
      <c r="L227" s="65" t="str">
        <f t="shared" si="3"/>
        <v/>
      </c>
    </row>
    <row r="228" spans="1:12" x14ac:dyDescent="0.2">
      <c r="A228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28" s="46"/>
      <c r="C228" s="47"/>
      <c r="D228" s="47"/>
      <c r="E228" s="48"/>
      <c r="F228" s="48"/>
      <c r="G228" s="48"/>
      <c r="H228" s="48"/>
      <c r="J228" s="64">
        <f>IFERROR(SEARCH(SBT!$C$1,'Base commande'!A228),0)</f>
        <v>0</v>
      </c>
      <c r="K228" s="61" t="str">
        <f>IF(J228=0,"",COUNTIF($J$2:J228,"&gt;=1"))</f>
        <v/>
      </c>
      <c r="L228" s="65" t="str">
        <f t="shared" si="3"/>
        <v/>
      </c>
    </row>
    <row r="229" spans="1:12" x14ac:dyDescent="0.2">
      <c r="A229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29" s="46"/>
      <c r="C229" s="47"/>
      <c r="D229" s="47"/>
      <c r="E229" s="48"/>
      <c r="F229" s="48"/>
      <c r="G229" s="48"/>
      <c r="H229" s="48"/>
      <c r="J229" s="64">
        <f>IFERROR(SEARCH(SBT!$C$1,'Base commande'!A229),0)</f>
        <v>0</v>
      </c>
      <c r="K229" s="61" t="str">
        <f>IF(J229=0,"",COUNTIF($J$2:J229,"&gt;=1"))</f>
        <v/>
      </c>
      <c r="L229" s="65" t="str">
        <f t="shared" si="3"/>
        <v/>
      </c>
    </row>
    <row r="230" spans="1:12" x14ac:dyDescent="0.2">
      <c r="A230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30" s="46"/>
      <c r="C230" s="47"/>
      <c r="D230" s="47"/>
      <c r="E230" s="48"/>
      <c r="F230" s="48"/>
      <c r="G230" s="48"/>
      <c r="H230" s="48"/>
      <c r="J230" s="64">
        <f>IFERROR(SEARCH(SBT!$C$1,'Base commande'!A230),0)</f>
        <v>0</v>
      </c>
      <c r="K230" s="61" t="str">
        <f>IF(J230=0,"",COUNTIF($J$2:J230,"&gt;=1"))</f>
        <v/>
      </c>
      <c r="L230" s="65" t="str">
        <f t="shared" si="3"/>
        <v/>
      </c>
    </row>
    <row r="231" spans="1:12" x14ac:dyDescent="0.2">
      <c r="A231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31" s="46"/>
      <c r="C231" s="47"/>
      <c r="D231" s="47"/>
      <c r="E231" s="48"/>
      <c r="F231" s="48"/>
      <c r="G231" s="48"/>
      <c r="H231" s="48"/>
      <c r="J231" s="64">
        <f>IFERROR(SEARCH(SBT!$C$1,'Base commande'!A231),0)</f>
        <v>0</v>
      </c>
      <c r="K231" s="61" t="str">
        <f>IF(J231=0,"",COUNTIF($J$2:J231,"&gt;=1"))</f>
        <v/>
      </c>
      <c r="L231" s="65" t="str">
        <f t="shared" si="3"/>
        <v/>
      </c>
    </row>
    <row r="232" spans="1:12" x14ac:dyDescent="0.2">
      <c r="A232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32" s="46"/>
      <c r="C232" s="47"/>
      <c r="D232" s="47"/>
      <c r="E232" s="48"/>
      <c r="F232" s="48"/>
      <c r="G232" s="48"/>
      <c r="H232" s="48"/>
      <c r="J232" s="64">
        <f>IFERROR(SEARCH(SBT!$C$1,'Base commande'!A232),0)</f>
        <v>0</v>
      </c>
      <c r="K232" s="61" t="str">
        <f>IF(J232=0,"",COUNTIF($J$2:J232,"&gt;=1"))</f>
        <v/>
      </c>
      <c r="L232" s="65" t="str">
        <f t="shared" si="3"/>
        <v/>
      </c>
    </row>
    <row r="233" spans="1:12" x14ac:dyDescent="0.2">
      <c r="A233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33" s="46"/>
      <c r="C233" s="47"/>
      <c r="D233" s="47"/>
      <c r="E233" s="48"/>
      <c r="F233" s="48"/>
      <c r="G233" s="48"/>
      <c r="H233" s="48"/>
      <c r="J233" s="64">
        <f>IFERROR(SEARCH(SBT!$C$1,'Base commande'!A233),0)</f>
        <v>0</v>
      </c>
      <c r="K233" s="61" t="str">
        <f>IF(J233=0,"",COUNTIF($J$2:J233,"&gt;=1"))</f>
        <v/>
      </c>
      <c r="L233" s="65" t="str">
        <f t="shared" si="3"/>
        <v/>
      </c>
    </row>
    <row r="234" spans="1:12" x14ac:dyDescent="0.2">
      <c r="A234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34" s="46"/>
      <c r="C234" s="47"/>
      <c r="D234" s="47"/>
      <c r="E234" s="48"/>
      <c r="F234" s="48"/>
      <c r="G234" s="48"/>
      <c r="H234" s="48"/>
      <c r="J234" s="64">
        <f>IFERROR(SEARCH(SBT!$C$1,'Base commande'!A234),0)</f>
        <v>0</v>
      </c>
      <c r="K234" s="61" t="str">
        <f>IF(J234=0,"",COUNTIF($J$2:J234,"&gt;=1"))</f>
        <v/>
      </c>
      <c r="L234" s="65" t="str">
        <f t="shared" si="3"/>
        <v/>
      </c>
    </row>
    <row r="235" spans="1:12" x14ac:dyDescent="0.2">
      <c r="A235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35" s="46"/>
      <c r="C235" s="47"/>
      <c r="D235" s="47"/>
      <c r="E235" s="48"/>
      <c r="F235" s="48"/>
      <c r="G235" s="48"/>
      <c r="H235" s="48"/>
      <c r="J235" s="64">
        <f>IFERROR(SEARCH(SBT!$C$1,'Base commande'!A235),0)</f>
        <v>0</v>
      </c>
      <c r="K235" s="61" t="str">
        <f>IF(J235=0,"",COUNTIF($J$2:J235,"&gt;=1"))</f>
        <v/>
      </c>
      <c r="L235" s="65" t="str">
        <f t="shared" si="3"/>
        <v/>
      </c>
    </row>
    <row r="236" spans="1:12" x14ac:dyDescent="0.2">
      <c r="A236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36" s="46"/>
      <c r="C236" s="47"/>
      <c r="D236" s="47"/>
      <c r="E236" s="48"/>
      <c r="F236" s="48"/>
      <c r="G236" s="48"/>
      <c r="H236" s="48"/>
      <c r="J236" s="64">
        <f>IFERROR(SEARCH(SBT!$C$1,'Base commande'!A236),0)</f>
        <v>0</v>
      </c>
      <c r="K236" s="61" t="str">
        <f>IF(J236=0,"",COUNTIF($J$2:J236,"&gt;=1"))</f>
        <v/>
      </c>
      <c r="L236" s="65" t="str">
        <f t="shared" si="3"/>
        <v/>
      </c>
    </row>
    <row r="237" spans="1:12" x14ac:dyDescent="0.2">
      <c r="A237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37" s="46"/>
      <c r="C237" s="47"/>
      <c r="D237" s="47"/>
      <c r="E237" s="48"/>
      <c r="F237" s="48"/>
      <c r="G237" s="48"/>
      <c r="H237" s="48"/>
      <c r="J237" s="64">
        <f>IFERROR(SEARCH(SBT!$C$1,'Base commande'!A237),0)</f>
        <v>0</v>
      </c>
      <c r="K237" s="61" t="str">
        <f>IF(J237=0,"",COUNTIF($J$2:J237,"&gt;=1"))</f>
        <v/>
      </c>
      <c r="L237" s="65" t="str">
        <f t="shared" si="3"/>
        <v/>
      </c>
    </row>
    <row r="238" spans="1:12" x14ac:dyDescent="0.2">
      <c r="A238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38" s="46"/>
      <c r="C238" s="47"/>
      <c r="D238" s="47"/>
      <c r="E238" s="48"/>
      <c r="F238" s="48"/>
      <c r="G238" s="48"/>
      <c r="H238" s="48"/>
      <c r="J238" s="64">
        <f>IFERROR(SEARCH(SBT!$C$1,'Base commande'!A238),0)</f>
        <v>0</v>
      </c>
      <c r="K238" s="61" t="str">
        <f>IF(J238=0,"",COUNTIF($J$2:J238,"&gt;=1"))</f>
        <v/>
      </c>
      <c r="L238" s="65" t="str">
        <f t="shared" si="3"/>
        <v/>
      </c>
    </row>
    <row r="239" spans="1:12" x14ac:dyDescent="0.2">
      <c r="A239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39" s="46"/>
      <c r="C239" s="47"/>
      <c r="D239" s="47"/>
      <c r="E239" s="48"/>
      <c r="F239" s="48"/>
      <c r="G239" s="48"/>
      <c r="H239" s="48"/>
      <c r="J239" s="64">
        <f>IFERROR(SEARCH(SBT!$C$1,'Base commande'!A239),0)</f>
        <v>0</v>
      </c>
      <c r="K239" s="61" t="str">
        <f>IF(J239=0,"",COUNTIF($J$2:J239,"&gt;=1"))</f>
        <v/>
      </c>
      <c r="L239" s="65" t="str">
        <f t="shared" si="3"/>
        <v/>
      </c>
    </row>
    <row r="240" spans="1:12" x14ac:dyDescent="0.2">
      <c r="A240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40" s="46"/>
      <c r="C240" s="47"/>
      <c r="D240" s="47"/>
      <c r="E240" s="48"/>
      <c r="F240" s="48"/>
      <c r="G240" s="48"/>
      <c r="H240" s="48"/>
      <c r="J240" s="64">
        <f>IFERROR(SEARCH(SBT!$C$1,'Base commande'!A240),0)</f>
        <v>0</v>
      </c>
      <c r="K240" s="61" t="str">
        <f>IF(J240=0,"",COUNTIF($J$2:J240,"&gt;=1"))</f>
        <v/>
      </c>
      <c r="L240" s="65" t="str">
        <f t="shared" si="3"/>
        <v/>
      </c>
    </row>
    <row r="241" spans="1:12" x14ac:dyDescent="0.2">
      <c r="A241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41" s="46"/>
      <c r="C241" s="47"/>
      <c r="D241" s="47"/>
      <c r="E241" s="48"/>
      <c r="F241" s="48"/>
      <c r="G241" s="48"/>
      <c r="H241" s="48"/>
      <c r="J241" s="64">
        <f>IFERROR(SEARCH(SBT!$C$1,'Base commande'!A241),0)</f>
        <v>0</v>
      </c>
      <c r="K241" s="61" t="str">
        <f>IF(J241=0,"",COUNTIF($J$2:J241,"&gt;=1"))</f>
        <v/>
      </c>
      <c r="L241" s="65" t="str">
        <f t="shared" si="3"/>
        <v/>
      </c>
    </row>
    <row r="242" spans="1:12" x14ac:dyDescent="0.2">
      <c r="A242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42" s="46"/>
      <c r="C242" s="47"/>
      <c r="D242" s="47"/>
      <c r="E242" s="48"/>
      <c r="F242" s="48"/>
      <c r="G242" s="48"/>
      <c r="H242" s="48"/>
      <c r="J242" s="64">
        <f>IFERROR(SEARCH(SBT!$C$1,'Base commande'!A242),0)</f>
        <v>0</v>
      </c>
      <c r="K242" s="61" t="str">
        <f>IF(J242=0,"",COUNTIF($J$2:J242,"&gt;=1"))</f>
        <v/>
      </c>
      <c r="L242" s="65" t="str">
        <f t="shared" si="3"/>
        <v/>
      </c>
    </row>
    <row r="243" spans="1:12" x14ac:dyDescent="0.2">
      <c r="A243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43" s="46"/>
      <c r="C243" s="47"/>
      <c r="D243" s="47"/>
      <c r="E243" s="48"/>
      <c r="F243" s="48"/>
      <c r="G243" s="48"/>
      <c r="H243" s="48"/>
      <c r="J243" s="64">
        <f>IFERROR(SEARCH(SBT!$C$1,'Base commande'!A243),0)</f>
        <v>0</v>
      </c>
      <c r="K243" s="61" t="str">
        <f>IF(J243=0,"",COUNTIF($J$2:J243,"&gt;=1"))</f>
        <v/>
      </c>
      <c r="L243" s="65" t="str">
        <f t="shared" si="3"/>
        <v/>
      </c>
    </row>
    <row r="244" spans="1:12" x14ac:dyDescent="0.2">
      <c r="A244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44" s="46"/>
      <c r="C244" s="47"/>
      <c r="D244" s="47"/>
      <c r="E244" s="48"/>
      <c r="F244" s="48"/>
      <c r="G244" s="48"/>
      <c r="H244" s="48"/>
      <c r="J244" s="64">
        <f>IFERROR(SEARCH(SBT!$C$1,'Base commande'!A244),0)</f>
        <v>0</v>
      </c>
      <c r="K244" s="61" t="str">
        <f>IF(J244=0,"",COUNTIF($J$2:J244,"&gt;=1"))</f>
        <v/>
      </c>
      <c r="L244" s="65" t="str">
        <f t="shared" si="3"/>
        <v/>
      </c>
    </row>
    <row r="245" spans="1:12" x14ac:dyDescent="0.2">
      <c r="A245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45" s="46"/>
      <c r="C245" s="47"/>
      <c r="D245" s="47"/>
      <c r="E245" s="48"/>
      <c r="F245" s="48"/>
      <c r="G245" s="48"/>
      <c r="H245" s="48"/>
      <c r="J245" s="64">
        <f>IFERROR(SEARCH(SBT!$C$1,'Base commande'!A245),0)</f>
        <v>0</v>
      </c>
      <c r="K245" s="61" t="str">
        <f>IF(J245=0,"",COUNTIF($J$2:J245,"&gt;=1"))</f>
        <v/>
      </c>
      <c r="L245" s="65" t="str">
        <f t="shared" si="3"/>
        <v/>
      </c>
    </row>
    <row r="246" spans="1:12" x14ac:dyDescent="0.2">
      <c r="A246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46" s="46"/>
      <c r="C246" s="47"/>
      <c r="D246" s="47"/>
      <c r="E246" s="48"/>
      <c r="F246" s="48"/>
      <c r="G246" s="48"/>
      <c r="H246" s="48"/>
      <c r="J246" s="64">
        <f>IFERROR(SEARCH(SBT!$C$1,'Base commande'!A246),0)</f>
        <v>0</v>
      </c>
      <c r="K246" s="61" t="str">
        <f>IF(J246=0,"",COUNTIF($J$2:J246,"&gt;=1"))</f>
        <v/>
      </c>
      <c r="L246" s="65" t="str">
        <f t="shared" si="3"/>
        <v/>
      </c>
    </row>
    <row r="247" spans="1:12" x14ac:dyDescent="0.2">
      <c r="A247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47" s="46"/>
      <c r="C247" s="47"/>
      <c r="D247" s="47"/>
      <c r="E247" s="48"/>
      <c r="F247" s="48"/>
      <c r="G247" s="48"/>
      <c r="H247" s="48"/>
      <c r="J247" s="64">
        <f>IFERROR(SEARCH(SBT!$C$1,'Base commande'!A247),0)</f>
        <v>0</v>
      </c>
      <c r="K247" s="61" t="str">
        <f>IF(J247=0,"",COUNTIF($J$2:J247,"&gt;=1"))</f>
        <v/>
      </c>
      <c r="L247" s="65" t="str">
        <f t="shared" si="3"/>
        <v/>
      </c>
    </row>
    <row r="248" spans="1:12" x14ac:dyDescent="0.2">
      <c r="A248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48" s="46"/>
      <c r="C248" s="47"/>
      <c r="D248" s="47"/>
      <c r="E248" s="48"/>
      <c r="F248" s="48"/>
      <c r="G248" s="48"/>
      <c r="H248" s="48"/>
      <c r="J248" s="64">
        <f>IFERROR(SEARCH(SBT!$C$1,'Base commande'!A248),0)</f>
        <v>0</v>
      </c>
      <c r="K248" s="61" t="str">
        <f>IF(J248=0,"",COUNTIF($J$2:J248,"&gt;=1"))</f>
        <v/>
      </c>
      <c r="L248" s="65" t="str">
        <f t="shared" si="3"/>
        <v/>
      </c>
    </row>
    <row r="249" spans="1:12" x14ac:dyDescent="0.2">
      <c r="A249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49" s="46"/>
      <c r="C249" s="47"/>
      <c r="D249" s="47"/>
      <c r="E249" s="48"/>
      <c r="F249" s="48"/>
      <c r="G249" s="48"/>
      <c r="H249" s="48"/>
      <c r="J249" s="64">
        <f>IFERROR(SEARCH(SBT!$C$1,'Base commande'!A249),0)</f>
        <v>0</v>
      </c>
      <c r="K249" s="61" t="str">
        <f>IF(J249=0,"",COUNTIF($J$2:J249,"&gt;=1"))</f>
        <v/>
      </c>
      <c r="L249" s="65" t="str">
        <f t="shared" si="3"/>
        <v/>
      </c>
    </row>
    <row r="250" spans="1:12" x14ac:dyDescent="0.2">
      <c r="A250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50" s="46"/>
      <c r="C250" s="47"/>
      <c r="D250" s="47"/>
      <c r="E250" s="48"/>
      <c r="F250" s="48"/>
      <c r="G250" s="48"/>
      <c r="H250" s="48"/>
      <c r="J250" s="64">
        <f>IFERROR(SEARCH(SBT!$C$1,'Base commande'!A250),0)</f>
        <v>0</v>
      </c>
      <c r="K250" s="61" t="str">
        <f>IF(J250=0,"",COUNTIF($J$2:J250,"&gt;=1"))</f>
        <v/>
      </c>
      <c r="L250" s="65" t="str">
        <f t="shared" si="3"/>
        <v/>
      </c>
    </row>
    <row r="251" spans="1:12" x14ac:dyDescent="0.2">
      <c r="A251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51" s="46"/>
      <c r="C251" s="47"/>
      <c r="D251" s="47"/>
      <c r="E251" s="48"/>
      <c r="F251" s="48"/>
      <c r="G251" s="48"/>
      <c r="H251" s="48"/>
      <c r="J251" s="64">
        <f>IFERROR(SEARCH(SBT!$C$1,'Base commande'!A251),0)</f>
        <v>0</v>
      </c>
      <c r="K251" s="61" t="str">
        <f>IF(J251=0,"",COUNTIF($J$2:J251,"&gt;=1"))</f>
        <v/>
      </c>
      <c r="L251" s="65" t="str">
        <f t="shared" si="3"/>
        <v/>
      </c>
    </row>
    <row r="252" spans="1:12" x14ac:dyDescent="0.2">
      <c r="A252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52" s="46"/>
      <c r="C252" s="47"/>
      <c r="D252" s="47"/>
      <c r="E252" s="48"/>
      <c r="F252" s="48"/>
      <c r="G252" s="48"/>
      <c r="H252" s="48"/>
      <c r="J252" s="64">
        <f>IFERROR(SEARCH(SBT!$C$1,'Base commande'!A252),0)</f>
        <v>0</v>
      </c>
      <c r="K252" s="61" t="str">
        <f>IF(J252=0,"",COUNTIF($J$2:J252,"&gt;=1"))</f>
        <v/>
      </c>
      <c r="L252" s="65" t="str">
        <f t="shared" si="3"/>
        <v/>
      </c>
    </row>
    <row r="253" spans="1:12" x14ac:dyDescent="0.2">
      <c r="A253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53" s="46"/>
      <c r="C253" s="47"/>
      <c r="D253" s="47"/>
      <c r="E253" s="48"/>
      <c r="F253" s="48"/>
      <c r="G253" s="48"/>
      <c r="H253" s="48"/>
      <c r="J253" s="64">
        <f>IFERROR(SEARCH(SBT!$C$1,'Base commande'!A253),0)</f>
        <v>0</v>
      </c>
      <c r="K253" s="61" t="str">
        <f>IF(J253=0,"",COUNTIF($J$2:J253,"&gt;=1"))</f>
        <v/>
      </c>
      <c r="L253" s="65" t="str">
        <f t="shared" si="3"/>
        <v/>
      </c>
    </row>
    <row r="254" spans="1:12" x14ac:dyDescent="0.2">
      <c r="A254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54" s="46"/>
      <c r="C254" s="47"/>
      <c r="D254" s="47"/>
      <c r="E254" s="48"/>
      <c r="F254" s="48"/>
      <c r="G254" s="48"/>
      <c r="H254" s="48"/>
      <c r="J254" s="64">
        <f>IFERROR(SEARCH(SBT!$C$1,'Base commande'!A254),0)</f>
        <v>0</v>
      </c>
      <c r="K254" s="61" t="str">
        <f>IF(J254=0,"",COUNTIF($J$2:J254,"&gt;=1"))</f>
        <v/>
      </c>
      <c r="L254" s="65" t="str">
        <f t="shared" si="3"/>
        <v/>
      </c>
    </row>
    <row r="255" spans="1:12" x14ac:dyDescent="0.2">
      <c r="A255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55" s="46"/>
      <c r="C255" s="47"/>
      <c r="D255" s="47"/>
      <c r="E255" s="48"/>
      <c r="F255" s="48"/>
      <c r="G255" s="48"/>
      <c r="H255" s="48"/>
      <c r="J255" s="64">
        <f>IFERROR(SEARCH(SBT!$C$1,'Base commande'!A255),0)</f>
        <v>0</v>
      </c>
      <c r="K255" s="61" t="str">
        <f>IF(J255=0,"",COUNTIF($J$2:J255,"&gt;=1"))</f>
        <v/>
      </c>
      <c r="L255" s="65" t="str">
        <f t="shared" si="3"/>
        <v/>
      </c>
    </row>
    <row r="256" spans="1:12" x14ac:dyDescent="0.2">
      <c r="A256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56" s="46"/>
      <c r="C256" s="47"/>
      <c r="D256" s="47"/>
      <c r="E256" s="48"/>
      <c r="F256" s="48"/>
      <c r="G256" s="48"/>
      <c r="H256" s="48"/>
      <c r="J256" s="64">
        <f>IFERROR(SEARCH(SBT!$C$1,'Base commande'!A256),0)</f>
        <v>0</v>
      </c>
      <c r="K256" s="61" t="str">
        <f>IF(J256=0,"",COUNTIF($J$2:J256,"&gt;=1"))</f>
        <v/>
      </c>
      <c r="L256" s="65" t="str">
        <f t="shared" si="3"/>
        <v/>
      </c>
    </row>
    <row r="257" spans="1:12" x14ac:dyDescent="0.2">
      <c r="A257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57" s="46"/>
      <c r="C257" s="47"/>
      <c r="D257" s="47"/>
      <c r="E257" s="48"/>
      <c r="F257" s="48"/>
      <c r="G257" s="48"/>
      <c r="H257" s="48"/>
      <c r="J257" s="64">
        <f>IFERROR(SEARCH(SBT!$C$1,'Base commande'!A257),0)</f>
        <v>0</v>
      </c>
      <c r="K257" s="61" t="str">
        <f>IF(J257=0,"",COUNTIF($J$2:J257,"&gt;=1"))</f>
        <v/>
      </c>
      <c r="L257" s="65" t="str">
        <f t="shared" si="3"/>
        <v/>
      </c>
    </row>
    <row r="258" spans="1:12" x14ac:dyDescent="0.2">
      <c r="A258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58" s="46"/>
      <c r="C258" s="47"/>
      <c r="D258" s="47"/>
      <c r="E258" s="48"/>
      <c r="F258" s="48"/>
      <c r="G258" s="48"/>
      <c r="H258" s="48"/>
      <c r="J258" s="64">
        <f>IFERROR(SEARCH(SBT!$C$1,'Base commande'!A258),0)</f>
        <v>0</v>
      </c>
      <c r="K258" s="61" t="str">
        <f>IF(J258=0,"",COUNTIF($J$2:J258,"&gt;=1"))</f>
        <v/>
      </c>
      <c r="L258" s="65" t="str">
        <f t="shared" si="3"/>
        <v/>
      </c>
    </row>
    <row r="259" spans="1:12" x14ac:dyDescent="0.2">
      <c r="A259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59" s="46"/>
      <c r="C259" s="47"/>
      <c r="D259" s="47"/>
      <c r="E259" s="48"/>
      <c r="F259" s="48"/>
      <c r="G259" s="48"/>
      <c r="H259" s="48"/>
      <c r="J259" s="64">
        <f>IFERROR(SEARCH(SBT!$C$1,'Base commande'!A259),0)</f>
        <v>0</v>
      </c>
      <c r="K259" s="61" t="str">
        <f>IF(J259=0,"",COUNTIF($J$2:J259,"&gt;=1"))</f>
        <v/>
      </c>
      <c r="L259" s="65" t="str">
        <f t="shared" ref="L259:L288" si="4">IFERROR(INDEX(A:A,MATCH(ROW(K258),K:K,0)),"")</f>
        <v/>
      </c>
    </row>
    <row r="260" spans="1:12" x14ac:dyDescent="0.2">
      <c r="A260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60" s="46"/>
      <c r="C260" s="47"/>
      <c r="D260" s="47"/>
      <c r="E260" s="48"/>
      <c r="F260" s="48"/>
      <c r="G260" s="48"/>
      <c r="H260" s="48"/>
      <c r="J260" s="64">
        <f>IFERROR(SEARCH(SBT!$C$1,'Base commande'!A260),0)</f>
        <v>0</v>
      </c>
      <c r="K260" s="61" t="str">
        <f>IF(J260=0,"",COUNTIF($J$2:J260,"&gt;=1"))</f>
        <v/>
      </c>
      <c r="L260" s="65" t="str">
        <f t="shared" si="4"/>
        <v/>
      </c>
    </row>
    <row r="261" spans="1:12" x14ac:dyDescent="0.2">
      <c r="A261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61" s="46"/>
      <c r="C261" s="47"/>
      <c r="D261" s="47"/>
      <c r="E261" s="48"/>
      <c r="F261" s="48"/>
      <c r="G261" s="48"/>
      <c r="H261" s="48"/>
      <c r="J261" s="64">
        <f>IFERROR(SEARCH(SBT!$C$1,'Base commande'!A261),0)</f>
        <v>0</v>
      </c>
      <c r="K261" s="61" t="str">
        <f>IF(J261=0,"",COUNTIF($J$2:J261,"&gt;=1"))</f>
        <v/>
      </c>
      <c r="L261" s="65" t="str">
        <f t="shared" si="4"/>
        <v/>
      </c>
    </row>
    <row r="262" spans="1:12" x14ac:dyDescent="0.2">
      <c r="A262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62" s="46"/>
      <c r="C262" s="47"/>
      <c r="D262" s="47"/>
      <c r="E262" s="48"/>
      <c r="F262" s="48"/>
      <c r="G262" s="48"/>
      <c r="H262" s="48"/>
      <c r="J262" s="64">
        <f>IFERROR(SEARCH(SBT!$C$1,'Base commande'!A262),0)</f>
        <v>0</v>
      </c>
      <c r="K262" s="61" t="str">
        <f>IF(J262=0,"",COUNTIF($J$2:J262,"&gt;=1"))</f>
        <v/>
      </c>
      <c r="L262" s="65" t="str">
        <f t="shared" si="4"/>
        <v/>
      </c>
    </row>
    <row r="263" spans="1:12" x14ac:dyDescent="0.2">
      <c r="A263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63" s="46"/>
      <c r="C263" s="47"/>
      <c r="D263" s="47"/>
      <c r="E263" s="48"/>
      <c r="F263" s="48"/>
      <c r="G263" s="48"/>
      <c r="H263" s="48"/>
      <c r="J263" s="64">
        <f>IFERROR(SEARCH(SBT!$C$1,'Base commande'!A263),0)</f>
        <v>0</v>
      </c>
      <c r="K263" s="61" t="str">
        <f>IF(J263=0,"",COUNTIF($J$2:J263,"&gt;=1"))</f>
        <v/>
      </c>
      <c r="L263" s="65" t="str">
        <f t="shared" si="4"/>
        <v/>
      </c>
    </row>
    <row r="264" spans="1:12" x14ac:dyDescent="0.2">
      <c r="A264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64" s="46"/>
      <c r="C264" s="47"/>
      <c r="D264" s="47"/>
      <c r="E264" s="48"/>
      <c r="F264" s="48"/>
      <c r="G264" s="48"/>
      <c r="H264" s="48"/>
      <c r="J264" s="64">
        <f>IFERROR(SEARCH(SBT!$C$1,'Base commande'!A264),0)</f>
        <v>0</v>
      </c>
      <c r="K264" s="61" t="str">
        <f>IF(J264=0,"",COUNTIF($J$2:J264,"&gt;=1"))</f>
        <v/>
      </c>
      <c r="L264" s="65" t="str">
        <f t="shared" si="4"/>
        <v/>
      </c>
    </row>
    <row r="265" spans="1:12" x14ac:dyDescent="0.2">
      <c r="A265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65" s="46"/>
      <c r="C265" s="47"/>
      <c r="D265" s="47"/>
      <c r="E265" s="48"/>
      <c r="F265" s="48"/>
      <c r="G265" s="48"/>
      <c r="H265" s="48"/>
      <c r="J265" s="64">
        <f>IFERROR(SEARCH(SBT!$C$1,'Base commande'!A265),0)</f>
        <v>0</v>
      </c>
      <c r="K265" s="61" t="str">
        <f>IF(J265=0,"",COUNTIF($J$2:J265,"&gt;=1"))</f>
        <v/>
      </c>
      <c r="L265" s="65" t="str">
        <f t="shared" si="4"/>
        <v/>
      </c>
    </row>
    <row r="266" spans="1:12" x14ac:dyDescent="0.2">
      <c r="A266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66" s="46"/>
      <c r="C266" s="47"/>
      <c r="D266" s="47"/>
      <c r="E266" s="48"/>
      <c r="F266" s="48"/>
      <c r="G266" s="48"/>
      <c r="H266" s="48"/>
      <c r="J266" s="64">
        <f>IFERROR(SEARCH(SBT!$C$1,'Base commande'!A266),0)</f>
        <v>0</v>
      </c>
      <c r="K266" s="61" t="str">
        <f>IF(J266=0,"",COUNTIF($J$2:J266,"&gt;=1"))</f>
        <v/>
      </c>
      <c r="L266" s="65" t="str">
        <f t="shared" si="4"/>
        <v/>
      </c>
    </row>
    <row r="267" spans="1:12" x14ac:dyDescent="0.2">
      <c r="A267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67" s="46"/>
      <c r="C267" s="47"/>
      <c r="D267" s="47"/>
      <c r="E267" s="48"/>
      <c r="F267" s="48"/>
      <c r="G267" s="48"/>
      <c r="H267" s="48"/>
      <c r="J267" s="64">
        <f>IFERROR(SEARCH(SBT!$C$1,'Base commande'!A267),0)</f>
        <v>0</v>
      </c>
      <c r="K267" s="61" t="str">
        <f>IF(J267=0,"",COUNTIF($J$2:J267,"&gt;=1"))</f>
        <v/>
      </c>
      <c r="L267" s="65" t="str">
        <f t="shared" si="4"/>
        <v/>
      </c>
    </row>
    <row r="268" spans="1:12" x14ac:dyDescent="0.2">
      <c r="A268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68" s="46"/>
      <c r="C268" s="47"/>
      <c r="D268" s="47"/>
      <c r="E268" s="48"/>
      <c r="F268" s="48"/>
      <c r="G268" s="48"/>
      <c r="H268" s="48"/>
      <c r="J268" s="64">
        <f>IFERROR(SEARCH(SBT!$C$1,'Base commande'!A268),0)</f>
        <v>0</v>
      </c>
      <c r="K268" s="61" t="str">
        <f>IF(J268=0,"",COUNTIF($J$2:J268,"&gt;=1"))</f>
        <v/>
      </c>
      <c r="L268" s="65" t="str">
        <f t="shared" si="4"/>
        <v/>
      </c>
    </row>
    <row r="269" spans="1:12" x14ac:dyDescent="0.2">
      <c r="A269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69" s="46"/>
      <c r="C269" s="47"/>
      <c r="D269" s="47"/>
      <c r="E269" s="48"/>
      <c r="F269" s="48"/>
      <c r="G269" s="48"/>
      <c r="H269" s="48"/>
      <c r="J269" s="64">
        <f>IFERROR(SEARCH(SBT!$C$1,'Base commande'!A269),0)</f>
        <v>0</v>
      </c>
      <c r="K269" s="61" t="str">
        <f>IF(J269=0,"",COUNTIF($J$2:J269,"&gt;=1"))</f>
        <v/>
      </c>
      <c r="L269" s="65" t="str">
        <f t="shared" si="4"/>
        <v/>
      </c>
    </row>
    <row r="270" spans="1:12" x14ac:dyDescent="0.2">
      <c r="A270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70" s="46"/>
      <c r="C270" s="47"/>
      <c r="D270" s="47"/>
      <c r="E270" s="48"/>
      <c r="F270" s="48"/>
      <c r="G270" s="48"/>
      <c r="H270" s="48"/>
      <c r="J270" s="64">
        <f>IFERROR(SEARCH(SBT!$C$1,'Base commande'!A270),0)</f>
        <v>0</v>
      </c>
      <c r="K270" s="61" t="str">
        <f>IF(J270=0,"",COUNTIF($J$2:J270,"&gt;=1"))</f>
        <v/>
      </c>
      <c r="L270" s="65" t="str">
        <f t="shared" si="4"/>
        <v/>
      </c>
    </row>
    <row r="271" spans="1:12" x14ac:dyDescent="0.2">
      <c r="A271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71" s="46"/>
      <c r="C271" s="47"/>
      <c r="D271" s="47"/>
      <c r="E271" s="48"/>
      <c r="F271" s="48"/>
      <c r="G271" s="48"/>
      <c r="H271" s="48"/>
      <c r="J271" s="64">
        <f>IFERROR(SEARCH(SBT!$C$1,'Base commande'!A271),0)</f>
        <v>0</v>
      </c>
      <c r="K271" s="61" t="str">
        <f>IF(J271=0,"",COUNTIF($J$2:J271,"&gt;=1"))</f>
        <v/>
      </c>
      <c r="L271" s="65" t="str">
        <f t="shared" si="4"/>
        <v/>
      </c>
    </row>
    <row r="272" spans="1:12" x14ac:dyDescent="0.2">
      <c r="A272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72" s="46"/>
      <c r="C272" s="47"/>
      <c r="D272" s="47"/>
      <c r="E272" s="48"/>
      <c r="F272" s="48"/>
      <c r="G272" s="48"/>
      <c r="H272" s="48"/>
      <c r="J272" s="64">
        <f>IFERROR(SEARCH(SBT!$C$1,'Base commande'!A272),0)</f>
        <v>0</v>
      </c>
      <c r="K272" s="61" t="str">
        <f>IF(J272=0,"",COUNTIF($J$2:J272,"&gt;=1"))</f>
        <v/>
      </c>
      <c r="L272" s="65" t="str">
        <f t="shared" si="4"/>
        <v/>
      </c>
    </row>
    <row r="273" spans="1:12" x14ac:dyDescent="0.2">
      <c r="A273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73" s="46"/>
      <c r="C273" s="47"/>
      <c r="D273" s="47"/>
      <c r="E273" s="48"/>
      <c r="F273" s="48"/>
      <c r="G273" s="48"/>
      <c r="H273" s="48"/>
      <c r="J273" s="64">
        <f>IFERROR(SEARCH(SBT!$C$1,'Base commande'!A273),0)</f>
        <v>0</v>
      </c>
      <c r="K273" s="61" t="str">
        <f>IF(J273=0,"",COUNTIF($J$2:J273,"&gt;=1"))</f>
        <v/>
      </c>
      <c r="L273" s="65" t="str">
        <f t="shared" si="4"/>
        <v/>
      </c>
    </row>
    <row r="274" spans="1:12" x14ac:dyDescent="0.2">
      <c r="A274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74" s="46"/>
      <c r="C274" s="47"/>
      <c r="D274" s="47"/>
      <c r="E274" s="48"/>
      <c r="F274" s="48"/>
      <c r="G274" s="48"/>
      <c r="H274" s="48"/>
      <c r="J274" s="64">
        <f>IFERROR(SEARCH(SBT!$C$1,'Base commande'!A274),0)</f>
        <v>0</v>
      </c>
      <c r="K274" s="61" t="str">
        <f>IF(J274=0,"",COUNTIF($J$2:J274,"&gt;=1"))</f>
        <v/>
      </c>
      <c r="L274" s="65" t="str">
        <f t="shared" si="4"/>
        <v/>
      </c>
    </row>
    <row r="275" spans="1:12" x14ac:dyDescent="0.2">
      <c r="A275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75" s="46"/>
      <c r="C275" s="47"/>
      <c r="D275" s="47"/>
      <c r="E275" s="48"/>
      <c r="F275" s="48"/>
      <c r="G275" s="48"/>
      <c r="H275" s="48"/>
      <c r="J275" s="64">
        <f>IFERROR(SEARCH(SBT!$C$1,'Base commande'!A275),0)</f>
        <v>0</v>
      </c>
      <c r="K275" s="61" t="str">
        <f>IF(J275=0,"",COUNTIF($J$2:J275,"&gt;=1"))</f>
        <v/>
      </c>
      <c r="L275" s="65" t="str">
        <f t="shared" si="4"/>
        <v/>
      </c>
    </row>
    <row r="276" spans="1:12" x14ac:dyDescent="0.2">
      <c r="A276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76" s="46"/>
      <c r="C276" s="47"/>
      <c r="D276" s="47"/>
      <c r="E276" s="48"/>
      <c r="F276" s="48"/>
      <c r="G276" s="48"/>
      <c r="H276" s="48"/>
      <c r="J276" s="64">
        <f>IFERROR(SEARCH(SBT!$C$1,'Base commande'!A276),0)</f>
        <v>0</v>
      </c>
      <c r="K276" s="61" t="str">
        <f>IF(J276=0,"",COUNTIF($J$2:J276,"&gt;=1"))</f>
        <v/>
      </c>
      <c r="L276" s="65" t="str">
        <f t="shared" si="4"/>
        <v/>
      </c>
    </row>
    <row r="277" spans="1:12" x14ac:dyDescent="0.2">
      <c r="A277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77" s="46"/>
      <c r="C277" s="47"/>
      <c r="D277" s="47"/>
      <c r="E277" s="48"/>
      <c r="F277" s="48"/>
      <c r="G277" s="48"/>
      <c r="H277" s="48"/>
      <c r="J277" s="64">
        <f>IFERROR(SEARCH(SBT!$C$1,'Base commande'!A277),0)</f>
        <v>0</v>
      </c>
      <c r="K277" s="61" t="str">
        <f>IF(J277=0,"",COUNTIF($J$2:J277,"&gt;=1"))</f>
        <v/>
      </c>
      <c r="L277" s="65" t="str">
        <f t="shared" si="4"/>
        <v/>
      </c>
    </row>
    <row r="278" spans="1:12" x14ac:dyDescent="0.2">
      <c r="A278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78" s="46"/>
      <c r="C278" s="47"/>
      <c r="D278" s="47"/>
      <c r="E278" s="48"/>
      <c r="F278" s="48"/>
      <c r="G278" s="48"/>
      <c r="H278" s="48"/>
      <c r="J278" s="64">
        <f>IFERROR(SEARCH(SBT!$C$1,'Base commande'!A278),0)</f>
        <v>0</v>
      </c>
      <c r="K278" s="61" t="str">
        <f>IF(J278=0,"",COUNTIF($J$2:J278,"&gt;=1"))</f>
        <v/>
      </c>
      <c r="L278" s="65" t="str">
        <f t="shared" si="4"/>
        <v/>
      </c>
    </row>
    <row r="279" spans="1:12" x14ac:dyDescent="0.2">
      <c r="A279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79" s="46"/>
      <c r="C279" s="47"/>
      <c r="D279" s="47"/>
      <c r="E279" s="48"/>
      <c r="F279" s="48"/>
      <c r="G279" s="48"/>
      <c r="H279" s="48"/>
      <c r="J279" s="64">
        <f>IFERROR(SEARCH(SBT!$C$1,'Base commande'!A279),0)</f>
        <v>0</v>
      </c>
      <c r="K279" s="61" t="str">
        <f>IF(J279=0,"",COUNTIF($J$2:J279,"&gt;=1"))</f>
        <v/>
      </c>
      <c r="L279" s="65" t="str">
        <f t="shared" si="4"/>
        <v/>
      </c>
    </row>
    <row r="280" spans="1:12" x14ac:dyDescent="0.2">
      <c r="A280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80" s="46"/>
      <c r="C280" s="47"/>
      <c r="D280" s="47"/>
      <c r="E280" s="48"/>
      <c r="F280" s="48"/>
      <c r="G280" s="48"/>
      <c r="H280" s="48"/>
      <c r="J280" s="64">
        <f>IFERROR(SEARCH(SBT!$C$1,'Base commande'!A280),0)</f>
        <v>0</v>
      </c>
      <c r="K280" s="61" t="str">
        <f>IF(J280=0,"",COUNTIF($J$2:J280,"&gt;=1"))</f>
        <v/>
      </c>
      <c r="L280" s="65" t="str">
        <f t="shared" si="4"/>
        <v/>
      </c>
    </row>
    <row r="281" spans="1:12" x14ac:dyDescent="0.2">
      <c r="A281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81" s="46"/>
      <c r="C281" s="47"/>
      <c r="D281" s="47"/>
      <c r="E281" s="48"/>
      <c r="F281" s="48"/>
      <c r="G281" s="48"/>
      <c r="H281" s="48"/>
      <c r="J281" s="64">
        <f>IFERROR(SEARCH(SBT!$C$1,'Base commande'!A281),0)</f>
        <v>0</v>
      </c>
      <c r="K281" s="61" t="str">
        <f>IF(J281=0,"",COUNTIF($J$2:J281,"&gt;=1"))</f>
        <v/>
      </c>
      <c r="L281" s="65" t="str">
        <f t="shared" si="4"/>
        <v/>
      </c>
    </row>
    <row r="282" spans="1:12" x14ac:dyDescent="0.2">
      <c r="A282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82" s="46"/>
      <c r="C282" s="47"/>
      <c r="D282" s="47"/>
      <c r="E282" s="48"/>
      <c r="F282" s="48"/>
      <c r="G282" s="48"/>
      <c r="H282" s="48"/>
      <c r="J282" s="64">
        <f>IFERROR(SEARCH(SBT!$C$1,'Base commande'!A282),0)</f>
        <v>0</v>
      </c>
      <c r="K282" s="61" t="str">
        <f>IF(J282=0,"",COUNTIF($J$2:J282,"&gt;=1"))</f>
        <v/>
      </c>
      <c r="L282" s="65" t="str">
        <f t="shared" si="4"/>
        <v/>
      </c>
    </row>
    <row r="283" spans="1:12" x14ac:dyDescent="0.2">
      <c r="A283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83" s="46"/>
      <c r="C283" s="47"/>
      <c r="D283" s="47"/>
      <c r="E283" s="48"/>
      <c r="F283" s="48"/>
      <c r="G283" s="48"/>
      <c r="H283" s="48"/>
      <c r="J283" s="64">
        <f>IFERROR(SEARCH(SBT!$C$1,'Base commande'!A283),0)</f>
        <v>0</v>
      </c>
      <c r="K283" s="61" t="str">
        <f>IF(J283=0,"",COUNTIF($J$2:J283,"&gt;=1"))</f>
        <v/>
      </c>
      <c r="L283" s="65" t="str">
        <f t="shared" si="4"/>
        <v/>
      </c>
    </row>
    <row r="284" spans="1:12" x14ac:dyDescent="0.2">
      <c r="A284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84" s="46"/>
      <c r="C284" s="47"/>
      <c r="D284" s="47"/>
      <c r="E284" s="48"/>
      <c r="F284" s="48"/>
      <c r="G284" s="48"/>
      <c r="H284" s="48"/>
      <c r="J284" s="64">
        <f>IFERROR(SEARCH(SBT!$C$1,'Base commande'!A284),0)</f>
        <v>0</v>
      </c>
      <c r="K284" s="61" t="str">
        <f>IF(J284=0,"",COUNTIF($J$2:J284,"&gt;=1"))</f>
        <v/>
      </c>
      <c r="L284" s="65" t="str">
        <f t="shared" si="4"/>
        <v/>
      </c>
    </row>
    <row r="285" spans="1:12" x14ac:dyDescent="0.2">
      <c r="A285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85" s="46"/>
      <c r="C285" s="47"/>
      <c r="D285" s="47"/>
      <c r="E285" s="48"/>
      <c r="F285" s="48"/>
      <c r="G285" s="48"/>
      <c r="H285" s="48"/>
      <c r="J285" s="64">
        <f>IFERROR(SEARCH(SBT!$C$1,'Base commande'!A285),0)</f>
        <v>0</v>
      </c>
      <c r="K285" s="61" t="str">
        <f>IF(J285=0,"",COUNTIF($J$2:J285,"&gt;=1"))</f>
        <v/>
      </c>
      <c r="L285" s="65" t="str">
        <f t="shared" si="4"/>
        <v/>
      </c>
    </row>
    <row r="286" spans="1:12" x14ac:dyDescent="0.2">
      <c r="A286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86" s="46"/>
      <c r="C286" s="47"/>
      <c r="D286" s="47"/>
      <c r="E286" s="48"/>
      <c r="F286" s="48"/>
      <c r="G286" s="48"/>
      <c r="H286" s="48"/>
      <c r="J286" s="64">
        <f>IFERROR(SEARCH(SBT!$C$1,'Base commande'!A286),0)</f>
        <v>0</v>
      </c>
      <c r="K286" s="61" t="str">
        <f>IF(J286=0,"",COUNTIF($J$2:J286,"&gt;=1"))</f>
        <v/>
      </c>
      <c r="L286" s="65" t="str">
        <f t="shared" si="4"/>
        <v/>
      </c>
    </row>
    <row r="287" spans="1:12" x14ac:dyDescent="0.2">
      <c r="A287" s="57" t="str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////</v>
      </c>
      <c r="B287" s="46"/>
      <c r="C287" s="47"/>
      <c r="D287" s="47"/>
      <c r="E287" s="48"/>
      <c r="F287" s="48"/>
      <c r="G287" s="48"/>
      <c r="H287" s="48"/>
      <c r="J287" s="64">
        <f>IFERROR(SEARCH(SBT!$C$1,'Base commande'!A287),0)</f>
        <v>0</v>
      </c>
      <c r="K287" s="61" t="str">
        <f>IF(J287=0,"",COUNTIF($J$2:J287,"&gt;=1"))</f>
        <v/>
      </c>
      <c r="L287" s="65" t="str">
        <f t="shared" si="4"/>
        <v/>
      </c>
    </row>
    <row r="288" spans="1:12" s="51" customFormat="1" ht="13.5" thickBot="1" x14ac:dyDescent="0.25">
      <c r="A288" s="57" t="e">
        <f>Sourcecommande[[#This Row],[Numérotation Sud Infra Environnement]]&amp;"/"&amp;Sourcecommande[[#This Row],[Libellé Affaire]]&amp;"/"&amp;Sourcecommande[[#This Row],[Noms du client]]&amp;"/"&amp;Sourcecommande[[#This Row],[Activité]]&amp;"/"&amp;Sourcecommande[[#This Row],[Chargé de projet]]</f>
        <v>#N/A</v>
      </c>
      <c r="B288" s="49" t="s">
        <v>66</v>
      </c>
      <c r="C288" s="50" t="s">
        <v>67</v>
      </c>
      <c r="D288" s="47" t="e">
        <f>VLOOKUP(B288,[1]Espalion!$A$5:$Q$177,5,FALSE)</f>
        <v>#N/A</v>
      </c>
      <c r="E288" s="48" t="e">
        <f>VLOOKUP(B288,[1]Espalion!$A$5:$Q$177,4,FALSE)</f>
        <v>#N/A</v>
      </c>
      <c r="F288" s="48" t="e">
        <f>VLOOKUP(B288,[1]Espalion!$A$5:$Q$177,9,FALSE)</f>
        <v>#N/A</v>
      </c>
      <c r="G288" s="48" t="e">
        <f>VLOOKUP(B288,[1]Espalion!$A$5:$Q$177,11,FALSE)</f>
        <v>#N/A</v>
      </c>
      <c r="H288" s="48" t="e">
        <f>VLOOKUP(B288,[1]Espalion!$A$5:$Q$177,6,FALSE)</f>
        <v>#N/A</v>
      </c>
      <c r="J288" s="64">
        <f>IFERROR(SEARCH(SBT!$C$1,'Base commande'!A288),0)</f>
        <v>0</v>
      </c>
      <c r="K288" s="66" t="str">
        <f>IF(J288=0,"",COUNTIF($J$2:J288,"&gt;=1"))</f>
        <v/>
      </c>
      <c r="L288" s="67" t="str">
        <f t="shared" si="4"/>
        <v/>
      </c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I4011"/>
  <sheetViews>
    <sheetView showGridLines="0" tabSelected="1" view="pageBreakPreview" zoomScaleNormal="100" zoomScaleSheetLayoutView="100" workbookViewId="0">
      <pane ySplit="1545" topLeftCell="A47" activePane="bottomLeft"/>
      <selection activeCell="C3" sqref="C3"/>
      <selection pane="bottomLeft" activeCell="Z58" sqref="Z58"/>
    </sheetView>
  </sheetViews>
  <sheetFormatPr baseColWidth="10" defaultRowHeight="12.75" x14ac:dyDescent="0.25"/>
  <cols>
    <col min="1" max="1" width="3.42578125" style="98" customWidth="1"/>
    <col min="2" max="2" width="29" style="98" customWidth="1"/>
    <col min="3" max="3" width="16.85546875" style="98" customWidth="1"/>
    <col min="4" max="4" width="1" style="98" customWidth="1"/>
    <col min="5" max="5" width="10.42578125" style="98" customWidth="1"/>
    <col min="6" max="6" width="8.7109375" style="98" customWidth="1"/>
    <col min="7" max="7" width="15.85546875" style="98" customWidth="1"/>
    <col min="8" max="8" width="6.7109375" style="98" customWidth="1"/>
    <col min="9" max="9" width="7.28515625" style="103" customWidth="1"/>
    <col min="10" max="25" width="6.7109375" style="98" customWidth="1"/>
    <col min="26" max="26" width="7.7109375" style="98" customWidth="1"/>
    <col min="27" max="27" width="8" style="98" customWidth="1"/>
    <col min="28" max="28" width="1.85546875" style="98" customWidth="1"/>
    <col min="29" max="45" width="6.7109375" style="98" customWidth="1"/>
    <col min="46" max="46" width="5.7109375" style="98" customWidth="1"/>
    <col min="47" max="47" width="4.42578125" style="98" customWidth="1"/>
    <col min="48" max="274" width="11.42578125" style="98"/>
    <col min="275" max="275" width="9.42578125" style="98" customWidth="1"/>
    <col min="276" max="276" width="8.85546875" style="98" customWidth="1"/>
    <col min="277" max="277" width="15.85546875" style="98" customWidth="1"/>
    <col min="278" max="297" width="6.7109375" style="98" customWidth="1"/>
    <col min="298" max="298" width="9.42578125" style="98" customWidth="1"/>
    <col min="299" max="299" width="6.7109375" style="98" customWidth="1"/>
    <col min="300" max="530" width="11.42578125" style="98"/>
    <col min="531" max="531" width="9.42578125" style="98" customWidth="1"/>
    <col min="532" max="532" width="8.85546875" style="98" customWidth="1"/>
    <col min="533" max="533" width="15.85546875" style="98" customWidth="1"/>
    <col min="534" max="553" width="6.7109375" style="98" customWidth="1"/>
    <col min="554" max="554" width="9.42578125" style="98" customWidth="1"/>
    <col min="555" max="555" width="6.7109375" style="98" customWidth="1"/>
    <col min="556" max="786" width="11.42578125" style="98"/>
    <col min="787" max="787" width="9.42578125" style="98" customWidth="1"/>
    <col min="788" max="788" width="8.85546875" style="98" customWidth="1"/>
    <col min="789" max="789" width="15.85546875" style="98" customWidth="1"/>
    <col min="790" max="809" width="6.7109375" style="98" customWidth="1"/>
    <col min="810" max="810" width="9.42578125" style="98" customWidth="1"/>
    <col min="811" max="811" width="6.7109375" style="98" customWidth="1"/>
    <col min="812" max="1042" width="11.42578125" style="98"/>
    <col min="1043" max="1043" width="9.42578125" style="98" customWidth="1"/>
    <col min="1044" max="1044" width="8.85546875" style="98" customWidth="1"/>
    <col min="1045" max="1045" width="15.85546875" style="98" customWidth="1"/>
    <col min="1046" max="1065" width="6.7109375" style="98" customWidth="1"/>
    <col min="1066" max="1066" width="9.42578125" style="98" customWidth="1"/>
    <col min="1067" max="1067" width="6.7109375" style="98" customWidth="1"/>
    <col min="1068" max="1298" width="11.42578125" style="98"/>
    <col min="1299" max="1299" width="9.42578125" style="98" customWidth="1"/>
    <col min="1300" max="1300" width="8.85546875" style="98" customWidth="1"/>
    <col min="1301" max="1301" width="15.85546875" style="98" customWidth="1"/>
    <col min="1302" max="1321" width="6.7109375" style="98" customWidth="1"/>
    <col min="1322" max="1322" width="9.42578125" style="98" customWidth="1"/>
    <col min="1323" max="1323" width="6.7109375" style="98" customWidth="1"/>
    <col min="1324" max="1554" width="11.42578125" style="98"/>
    <col min="1555" max="1555" width="9.42578125" style="98" customWidth="1"/>
    <col min="1556" max="1556" width="8.85546875" style="98" customWidth="1"/>
    <col min="1557" max="1557" width="15.85546875" style="98" customWidth="1"/>
    <col min="1558" max="1577" width="6.7109375" style="98" customWidth="1"/>
    <col min="1578" max="1578" width="9.42578125" style="98" customWidth="1"/>
    <col min="1579" max="1579" width="6.7109375" style="98" customWidth="1"/>
    <col min="1580" max="1810" width="11.42578125" style="98"/>
    <col min="1811" max="1811" width="9.42578125" style="98" customWidth="1"/>
    <col min="1812" max="1812" width="8.85546875" style="98" customWidth="1"/>
    <col min="1813" max="1813" width="15.85546875" style="98" customWidth="1"/>
    <col min="1814" max="1833" width="6.7109375" style="98" customWidth="1"/>
    <col min="1834" max="1834" width="9.42578125" style="98" customWidth="1"/>
    <col min="1835" max="1835" width="6.7109375" style="98" customWidth="1"/>
    <col min="1836" max="2066" width="11.42578125" style="98"/>
    <col min="2067" max="2067" width="9.42578125" style="98" customWidth="1"/>
    <col min="2068" max="2068" width="8.85546875" style="98" customWidth="1"/>
    <col min="2069" max="2069" width="15.85546875" style="98" customWidth="1"/>
    <col min="2070" max="2089" width="6.7109375" style="98" customWidth="1"/>
    <col min="2090" max="2090" width="9.42578125" style="98" customWidth="1"/>
    <col min="2091" max="2091" width="6.7109375" style="98" customWidth="1"/>
    <col min="2092" max="2322" width="11.42578125" style="98"/>
    <col min="2323" max="2323" width="9.42578125" style="98" customWidth="1"/>
    <col min="2324" max="2324" width="8.85546875" style="98" customWidth="1"/>
    <col min="2325" max="2325" width="15.85546875" style="98" customWidth="1"/>
    <col min="2326" max="2345" width="6.7109375" style="98" customWidth="1"/>
    <col min="2346" max="2346" width="9.42578125" style="98" customWidth="1"/>
    <col min="2347" max="2347" width="6.7109375" style="98" customWidth="1"/>
    <col min="2348" max="2578" width="11.42578125" style="98"/>
    <col min="2579" max="2579" width="9.42578125" style="98" customWidth="1"/>
    <col min="2580" max="2580" width="8.85546875" style="98" customWidth="1"/>
    <col min="2581" max="2581" width="15.85546875" style="98" customWidth="1"/>
    <col min="2582" max="2601" width="6.7109375" style="98" customWidth="1"/>
    <col min="2602" max="2602" width="9.42578125" style="98" customWidth="1"/>
    <col min="2603" max="2603" width="6.7109375" style="98" customWidth="1"/>
    <col min="2604" max="2834" width="11.42578125" style="98"/>
    <col min="2835" max="2835" width="9.42578125" style="98" customWidth="1"/>
    <col min="2836" max="2836" width="8.85546875" style="98" customWidth="1"/>
    <col min="2837" max="2837" width="15.85546875" style="98" customWidth="1"/>
    <col min="2838" max="2857" width="6.7109375" style="98" customWidth="1"/>
    <col min="2858" max="2858" width="9.42578125" style="98" customWidth="1"/>
    <col min="2859" max="2859" width="6.7109375" style="98" customWidth="1"/>
    <col min="2860" max="3090" width="11.42578125" style="98"/>
    <col min="3091" max="3091" width="9.42578125" style="98" customWidth="1"/>
    <col min="3092" max="3092" width="8.85546875" style="98" customWidth="1"/>
    <col min="3093" max="3093" width="15.85546875" style="98" customWidth="1"/>
    <col min="3094" max="3113" width="6.7109375" style="98" customWidth="1"/>
    <col min="3114" max="3114" width="9.42578125" style="98" customWidth="1"/>
    <col min="3115" max="3115" width="6.7109375" style="98" customWidth="1"/>
    <col min="3116" max="3346" width="11.42578125" style="98"/>
    <col min="3347" max="3347" width="9.42578125" style="98" customWidth="1"/>
    <col min="3348" max="3348" width="8.85546875" style="98" customWidth="1"/>
    <col min="3349" max="3349" width="15.85546875" style="98" customWidth="1"/>
    <col min="3350" max="3369" width="6.7109375" style="98" customWidth="1"/>
    <col min="3370" max="3370" width="9.42578125" style="98" customWidth="1"/>
    <col min="3371" max="3371" width="6.7109375" style="98" customWidth="1"/>
    <col min="3372" max="3602" width="11.42578125" style="98"/>
    <col min="3603" max="3603" width="9.42578125" style="98" customWidth="1"/>
    <col min="3604" max="3604" width="8.85546875" style="98" customWidth="1"/>
    <col min="3605" max="3605" width="15.85546875" style="98" customWidth="1"/>
    <col min="3606" max="3625" width="6.7109375" style="98" customWidth="1"/>
    <col min="3626" max="3626" width="9.42578125" style="98" customWidth="1"/>
    <col min="3627" max="3627" width="6.7109375" style="98" customWidth="1"/>
    <col min="3628" max="3858" width="11.42578125" style="98"/>
    <col min="3859" max="3859" width="9.42578125" style="98" customWidth="1"/>
    <col min="3860" max="3860" width="8.85546875" style="98" customWidth="1"/>
    <col min="3861" max="3861" width="15.85546875" style="98" customWidth="1"/>
    <col min="3862" max="3881" width="6.7109375" style="98" customWidth="1"/>
    <col min="3882" max="3882" width="9.42578125" style="98" customWidth="1"/>
    <col min="3883" max="3883" width="6.7109375" style="98" customWidth="1"/>
    <col min="3884" max="4114" width="11.42578125" style="98"/>
    <col min="4115" max="4115" width="9.42578125" style="98" customWidth="1"/>
    <col min="4116" max="4116" width="8.85546875" style="98" customWidth="1"/>
    <col min="4117" max="4117" width="15.85546875" style="98" customWidth="1"/>
    <col min="4118" max="4137" width="6.7109375" style="98" customWidth="1"/>
    <col min="4138" max="4138" width="9.42578125" style="98" customWidth="1"/>
    <col min="4139" max="4139" width="6.7109375" style="98" customWidth="1"/>
    <col min="4140" max="4370" width="11.42578125" style="98"/>
    <col min="4371" max="4371" width="9.42578125" style="98" customWidth="1"/>
    <col min="4372" max="4372" width="8.85546875" style="98" customWidth="1"/>
    <col min="4373" max="4373" width="15.85546875" style="98" customWidth="1"/>
    <col min="4374" max="4393" width="6.7109375" style="98" customWidth="1"/>
    <col min="4394" max="4394" width="9.42578125" style="98" customWidth="1"/>
    <col min="4395" max="4395" width="6.7109375" style="98" customWidth="1"/>
    <col min="4396" max="4626" width="11.42578125" style="98"/>
    <col min="4627" max="4627" width="9.42578125" style="98" customWidth="1"/>
    <col min="4628" max="4628" width="8.85546875" style="98" customWidth="1"/>
    <col min="4629" max="4629" width="15.85546875" style="98" customWidth="1"/>
    <col min="4630" max="4649" width="6.7109375" style="98" customWidth="1"/>
    <col min="4650" max="4650" width="9.42578125" style="98" customWidth="1"/>
    <col min="4651" max="4651" width="6.7109375" style="98" customWidth="1"/>
    <col min="4652" max="4882" width="11.42578125" style="98"/>
    <col min="4883" max="4883" width="9.42578125" style="98" customWidth="1"/>
    <col min="4884" max="4884" width="8.85546875" style="98" customWidth="1"/>
    <col min="4885" max="4885" width="15.85546875" style="98" customWidth="1"/>
    <col min="4886" max="4905" width="6.7109375" style="98" customWidth="1"/>
    <col min="4906" max="4906" width="9.42578125" style="98" customWidth="1"/>
    <col min="4907" max="4907" width="6.7109375" style="98" customWidth="1"/>
    <col min="4908" max="5138" width="11.42578125" style="98"/>
    <col min="5139" max="5139" width="9.42578125" style="98" customWidth="1"/>
    <col min="5140" max="5140" width="8.85546875" style="98" customWidth="1"/>
    <col min="5141" max="5141" width="15.85546875" style="98" customWidth="1"/>
    <col min="5142" max="5161" width="6.7109375" style="98" customWidth="1"/>
    <col min="5162" max="5162" width="9.42578125" style="98" customWidth="1"/>
    <col min="5163" max="5163" width="6.7109375" style="98" customWidth="1"/>
    <col min="5164" max="5394" width="11.42578125" style="98"/>
    <col min="5395" max="5395" width="9.42578125" style="98" customWidth="1"/>
    <col min="5396" max="5396" width="8.85546875" style="98" customWidth="1"/>
    <col min="5397" max="5397" width="15.85546875" style="98" customWidth="1"/>
    <col min="5398" max="5417" width="6.7109375" style="98" customWidth="1"/>
    <col min="5418" max="5418" width="9.42578125" style="98" customWidth="1"/>
    <col min="5419" max="5419" width="6.7109375" style="98" customWidth="1"/>
    <col min="5420" max="5650" width="11.42578125" style="98"/>
    <col min="5651" max="5651" width="9.42578125" style="98" customWidth="1"/>
    <col min="5652" max="5652" width="8.85546875" style="98" customWidth="1"/>
    <col min="5653" max="5653" width="15.85546875" style="98" customWidth="1"/>
    <col min="5654" max="5673" width="6.7109375" style="98" customWidth="1"/>
    <col min="5674" max="5674" width="9.42578125" style="98" customWidth="1"/>
    <col min="5675" max="5675" width="6.7109375" style="98" customWidth="1"/>
    <col min="5676" max="5906" width="11.42578125" style="98"/>
    <col min="5907" max="5907" width="9.42578125" style="98" customWidth="1"/>
    <col min="5908" max="5908" width="8.85546875" style="98" customWidth="1"/>
    <col min="5909" max="5909" width="15.85546875" style="98" customWidth="1"/>
    <col min="5910" max="5929" width="6.7109375" style="98" customWidth="1"/>
    <col min="5930" max="5930" width="9.42578125" style="98" customWidth="1"/>
    <col min="5931" max="5931" width="6.7109375" style="98" customWidth="1"/>
    <col min="5932" max="6162" width="11.42578125" style="98"/>
    <col min="6163" max="6163" width="9.42578125" style="98" customWidth="1"/>
    <col min="6164" max="6164" width="8.85546875" style="98" customWidth="1"/>
    <col min="6165" max="6165" width="15.85546875" style="98" customWidth="1"/>
    <col min="6166" max="6185" width="6.7109375" style="98" customWidth="1"/>
    <col min="6186" max="6186" width="9.42578125" style="98" customWidth="1"/>
    <col min="6187" max="6187" width="6.7109375" style="98" customWidth="1"/>
    <col min="6188" max="6418" width="11.42578125" style="98"/>
    <col min="6419" max="6419" width="9.42578125" style="98" customWidth="1"/>
    <col min="6420" max="6420" width="8.85546875" style="98" customWidth="1"/>
    <col min="6421" max="6421" width="15.85546875" style="98" customWidth="1"/>
    <col min="6422" max="6441" width="6.7109375" style="98" customWidth="1"/>
    <col min="6442" max="6442" width="9.42578125" style="98" customWidth="1"/>
    <col min="6443" max="6443" width="6.7109375" style="98" customWidth="1"/>
    <col min="6444" max="6674" width="11.42578125" style="98"/>
    <col min="6675" max="6675" width="9.42578125" style="98" customWidth="1"/>
    <col min="6676" max="6676" width="8.85546875" style="98" customWidth="1"/>
    <col min="6677" max="6677" width="15.85546875" style="98" customWidth="1"/>
    <col min="6678" max="6697" width="6.7109375" style="98" customWidth="1"/>
    <col min="6698" max="6698" width="9.42578125" style="98" customWidth="1"/>
    <col min="6699" max="6699" width="6.7109375" style="98" customWidth="1"/>
    <col min="6700" max="6930" width="11.42578125" style="98"/>
    <col min="6931" max="6931" width="9.42578125" style="98" customWidth="1"/>
    <col min="6932" max="6932" width="8.85546875" style="98" customWidth="1"/>
    <col min="6933" max="6933" width="15.85546875" style="98" customWidth="1"/>
    <col min="6934" max="6953" width="6.7109375" style="98" customWidth="1"/>
    <col min="6954" max="6954" width="9.42578125" style="98" customWidth="1"/>
    <col min="6955" max="6955" width="6.7109375" style="98" customWidth="1"/>
    <col min="6956" max="7186" width="11.42578125" style="98"/>
    <col min="7187" max="7187" width="9.42578125" style="98" customWidth="1"/>
    <col min="7188" max="7188" width="8.85546875" style="98" customWidth="1"/>
    <col min="7189" max="7189" width="15.85546875" style="98" customWidth="1"/>
    <col min="7190" max="7209" width="6.7109375" style="98" customWidth="1"/>
    <col min="7210" max="7210" width="9.42578125" style="98" customWidth="1"/>
    <col min="7211" max="7211" width="6.7109375" style="98" customWidth="1"/>
    <col min="7212" max="7442" width="11.42578125" style="98"/>
    <col min="7443" max="7443" width="9.42578125" style="98" customWidth="1"/>
    <col min="7444" max="7444" width="8.85546875" style="98" customWidth="1"/>
    <col min="7445" max="7445" width="15.85546875" style="98" customWidth="1"/>
    <col min="7446" max="7465" width="6.7109375" style="98" customWidth="1"/>
    <col min="7466" max="7466" width="9.42578125" style="98" customWidth="1"/>
    <col min="7467" max="7467" width="6.7109375" style="98" customWidth="1"/>
    <col min="7468" max="7698" width="11.42578125" style="98"/>
    <col min="7699" max="7699" width="9.42578125" style="98" customWidth="1"/>
    <col min="7700" max="7700" width="8.85546875" style="98" customWidth="1"/>
    <col min="7701" max="7701" width="15.85546875" style="98" customWidth="1"/>
    <col min="7702" max="7721" width="6.7109375" style="98" customWidth="1"/>
    <col min="7722" max="7722" width="9.42578125" style="98" customWidth="1"/>
    <col min="7723" max="7723" width="6.7109375" style="98" customWidth="1"/>
    <col min="7724" max="7954" width="11.42578125" style="98"/>
    <col min="7955" max="7955" width="9.42578125" style="98" customWidth="1"/>
    <col min="7956" max="7956" width="8.85546875" style="98" customWidth="1"/>
    <col min="7957" max="7957" width="15.85546875" style="98" customWidth="1"/>
    <col min="7958" max="7977" width="6.7109375" style="98" customWidth="1"/>
    <col min="7978" max="7978" width="9.42578125" style="98" customWidth="1"/>
    <col min="7979" max="7979" width="6.7109375" style="98" customWidth="1"/>
    <col min="7980" max="8210" width="11.42578125" style="98"/>
    <col min="8211" max="8211" width="9.42578125" style="98" customWidth="1"/>
    <col min="8212" max="8212" width="8.85546875" style="98" customWidth="1"/>
    <col min="8213" max="8213" width="15.85546875" style="98" customWidth="1"/>
    <col min="8214" max="8233" width="6.7109375" style="98" customWidth="1"/>
    <col min="8234" max="8234" width="9.42578125" style="98" customWidth="1"/>
    <col min="8235" max="8235" width="6.7109375" style="98" customWidth="1"/>
    <col min="8236" max="8466" width="11.42578125" style="98"/>
    <col min="8467" max="8467" width="9.42578125" style="98" customWidth="1"/>
    <col min="8468" max="8468" width="8.85546875" style="98" customWidth="1"/>
    <col min="8469" max="8469" width="15.85546875" style="98" customWidth="1"/>
    <col min="8470" max="8489" width="6.7109375" style="98" customWidth="1"/>
    <col min="8490" max="8490" width="9.42578125" style="98" customWidth="1"/>
    <col min="8491" max="8491" width="6.7109375" style="98" customWidth="1"/>
    <col min="8492" max="8722" width="11.42578125" style="98"/>
    <col min="8723" max="8723" width="9.42578125" style="98" customWidth="1"/>
    <col min="8724" max="8724" width="8.85546875" style="98" customWidth="1"/>
    <col min="8725" max="8725" width="15.85546875" style="98" customWidth="1"/>
    <col min="8726" max="8745" width="6.7109375" style="98" customWidth="1"/>
    <col min="8746" max="8746" width="9.42578125" style="98" customWidth="1"/>
    <col min="8747" max="8747" width="6.7109375" style="98" customWidth="1"/>
    <col min="8748" max="8978" width="11.42578125" style="98"/>
    <col min="8979" max="8979" width="9.42578125" style="98" customWidth="1"/>
    <col min="8980" max="8980" width="8.85546875" style="98" customWidth="1"/>
    <col min="8981" max="8981" width="15.85546875" style="98" customWidth="1"/>
    <col min="8982" max="9001" width="6.7109375" style="98" customWidth="1"/>
    <col min="9002" max="9002" width="9.42578125" style="98" customWidth="1"/>
    <col min="9003" max="9003" width="6.7109375" style="98" customWidth="1"/>
    <col min="9004" max="9234" width="11.42578125" style="98"/>
    <col min="9235" max="9235" width="9.42578125" style="98" customWidth="1"/>
    <col min="9236" max="9236" width="8.85546875" style="98" customWidth="1"/>
    <col min="9237" max="9237" width="15.85546875" style="98" customWidth="1"/>
    <col min="9238" max="9257" width="6.7109375" style="98" customWidth="1"/>
    <col min="9258" max="9258" width="9.42578125" style="98" customWidth="1"/>
    <col min="9259" max="9259" width="6.7109375" style="98" customWidth="1"/>
    <col min="9260" max="9490" width="11.42578125" style="98"/>
    <col min="9491" max="9491" width="9.42578125" style="98" customWidth="1"/>
    <col min="9492" max="9492" width="8.85546875" style="98" customWidth="1"/>
    <col min="9493" max="9493" width="15.85546875" style="98" customWidth="1"/>
    <col min="9494" max="9513" width="6.7109375" style="98" customWidth="1"/>
    <col min="9514" max="9514" width="9.42578125" style="98" customWidth="1"/>
    <col min="9515" max="9515" width="6.7109375" style="98" customWidth="1"/>
    <col min="9516" max="9746" width="11.42578125" style="98"/>
    <col min="9747" max="9747" width="9.42578125" style="98" customWidth="1"/>
    <col min="9748" max="9748" width="8.85546875" style="98" customWidth="1"/>
    <col min="9749" max="9749" width="15.85546875" style="98" customWidth="1"/>
    <col min="9750" max="9769" width="6.7109375" style="98" customWidth="1"/>
    <col min="9770" max="9770" width="9.42578125" style="98" customWidth="1"/>
    <col min="9771" max="9771" width="6.7109375" style="98" customWidth="1"/>
    <col min="9772" max="10002" width="11.42578125" style="98"/>
    <col min="10003" max="10003" width="9.42578125" style="98" customWidth="1"/>
    <col min="10004" max="10004" width="8.85546875" style="98" customWidth="1"/>
    <col min="10005" max="10005" width="15.85546875" style="98" customWidth="1"/>
    <col min="10006" max="10025" width="6.7109375" style="98" customWidth="1"/>
    <col min="10026" max="10026" width="9.42578125" style="98" customWidth="1"/>
    <col min="10027" max="10027" width="6.7109375" style="98" customWidth="1"/>
    <col min="10028" max="10258" width="11.42578125" style="98"/>
    <col min="10259" max="10259" width="9.42578125" style="98" customWidth="1"/>
    <col min="10260" max="10260" width="8.85546875" style="98" customWidth="1"/>
    <col min="10261" max="10261" width="15.85546875" style="98" customWidth="1"/>
    <col min="10262" max="10281" width="6.7109375" style="98" customWidth="1"/>
    <col min="10282" max="10282" width="9.42578125" style="98" customWidth="1"/>
    <col min="10283" max="10283" width="6.7109375" style="98" customWidth="1"/>
    <col min="10284" max="10514" width="11.42578125" style="98"/>
    <col min="10515" max="10515" width="9.42578125" style="98" customWidth="1"/>
    <col min="10516" max="10516" width="8.85546875" style="98" customWidth="1"/>
    <col min="10517" max="10517" width="15.85546875" style="98" customWidth="1"/>
    <col min="10518" max="10537" width="6.7109375" style="98" customWidth="1"/>
    <col min="10538" max="10538" width="9.42578125" style="98" customWidth="1"/>
    <col min="10539" max="10539" width="6.7109375" style="98" customWidth="1"/>
    <col min="10540" max="10770" width="11.42578125" style="98"/>
    <col min="10771" max="10771" width="9.42578125" style="98" customWidth="1"/>
    <col min="10772" max="10772" width="8.85546875" style="98" customWidth="1"/>
    <col min="10773" max="10773" width="15.85546875" style="98" customWidth="1"/>
    <col min="10774" max="10793" width="6.7109375" style="98" customWidth="1"/>
    <col min="10794" max="10794" width="9.42578125" style="98" customWidth="1"/>
    <col min="10795" max="10795" width="6.7109375" style="98" customWidth="1"/>
    <col min="10796" max="11026" width="11.42578125" style="98"/>
    <col min="11027" max="11027" width="9.42578125" style="98" customWidth="1"/>
    <col min="11028" max="11028" width="8.85546875" style="98" customWidth="1"/>
    <col min="11029" max="11029" width="15.85546875" style="98" customWidth="1"/>
    <col min="11030" max="11049" width="6.7109375" style="98" customWidth="1"/>
    <col min="11050" max="11050" width="9.42578125" style="98" customWidth="1"/>
    <col min="11051" max="11051" width="6.7109375" style="98" customWidth="1"/>
    <col min="11052" max="11282" width="11.42578125" style="98"/>
    <col min="11283" max="11283" width="9.42578125" style="98" customWidth="1"/>
    <col min="11284" max="11284" width="8.85546875" style="98" customWidth="1"/>
    <col min="11285" max="11285" width="15.85546875" style="98" customWidth="1"/>
    <col min="11286" max="11305" width="6.7109375" style="98" customWidth="1"/>
    <col min="11306" max="11306" width="9.42578125" style="98" customWidth="1"/>
    <col min="11307" max="11307" width="6.7109375" style="98" customWidth="1"/>
    <col min="11308" max="11538" width="11.42578125" style="98"/>
    <col min="11539" max="11539" width="9.42578125" style="98" customWidth="1"/>
    <col min="11540" max="11540" width="8.85546875" style="98" customWidth="1"/>
    <col min="11541" max="11541" width="15.85546875" style="98" customWidth="1"/>
    <col min="11542" max="11561" width="6.7109375" style="98" customWidth="1"/>
    <col min="11562" max="11562" width="9.42578125" style="98" customWidth="1"/>
    <col min="11563" max="11563" width="6.7109375" style="98" customWidth="1"/>
    <col min="11564" max="11794" width="11.42578125" style="98"/>
    <col min="11795" max="11795" width="9.42578125" style="98" customWidth="1"/>
    <col min="11796" max="11796" width="8.85546875" style="98" customWidth="1"/>
    <col min="11797" max="11797" width="15.85546875" style="98" customWidth="1"/>
    <col min="11798" max="11817" width="6.7109375" style="98" customWidth="1"/>
    <col min="11818" max="11818" width="9.42578125" style="98" customWidth="1"/>
    <col min="11819" max="11819" width="6.7109375" style="98" customWidth="1"/>
    <col min="11820" max="12050" width="11.42578125" style="98"/>
    <col min="12051" max="12051" width="9.42578125" style="98" customWidth="1"/>
    <col min="12052" max="12052" width="8.85546875" style="98" customWidth="1"/>
    <col min="12053" max="12053" width="15.85546875" style="98" customWidth="1"/>
    <col min="12054" max="12073" width="6.7109375" style="98" customWidth="1"/>
    <col min="12074" max="12074" width="9.42578125" style="98" customWidth="1"/>
    <col min="12075" max="12075" width="6.7109375" style="98" customWidth="1"/>
    <col min="12076" max="12306" width="11.42578125" style="98"/>
    <col min="12307" max="12307" width="9.42578125" style="98" customWidth="1"/>
    <col min="12308" max="12308" width="8.85546875" style="98" customWidth="1"/>
    <col min="12309" max="12309" width="15.85546875" style="98" customWidth="1"/>
    <col min="12310" max="12329" width="6.7109375" style="98" customWidth="1"/>
    <col min="12330" max="12330" width="9.42578125" style="98" customWidth="1"/>
    <col min="12331" max="12331" width="6.7109375" style="98" customWidth="1"/>
    <col min="12332" max="12562" width="11.42578125" style="98"/>
    <col min="12563" max="12563" width="9.42578125" style="98" customWidth="1"/>
    <col min="12564" max="12564" width="8.85546875" style="98" customWidth="1"/>
    <col min="12565" max="12565" width="15.85546875" style="98" customWidth="1"/>
    <col min="12566" max="12585" width="6.7109375" style="98" customWidth="1"/>
    <col min="12586" max="12586" width="9.42578125" style="98" customWidth="1"/>
    <col min="12587" max="12587" width="6.7109375" style="98" customWidth="1"/>
    <col min="12588" max="12818" width="11.42578125" style="98"/>
    <col min="12819" max="12819" width="9.42578125" style="98" customWidth="1"/>
    <col min="12820" max="12820" width="8.85546875" style="98" customWidth="1"/>
    <col min="12821" max="12821" width="15.85546875" style="98" customWidth="1"/>
    <col min="12822" max="12841" width="6.7109375" style="98" customWidth="1"/>
    <col min="12842" max="12842" width="9.42578125" style="98" customWidth="1"/>
    <col min="12843" max="12843" width="6.7109375" style="98" customWidth="1"/>
    <col min="12844" max="13074" width="11.42578125" style="98"/>
    <col min="13075" max="13075" width="9.42578125" style="98" customWidth="1"/>
    <col min="13076" max="13076" width="8.85546875" style="98" customWidth="1"/>
    <col min="13077" max="13077" width="15.85546875" style="98" customWidth="1"/>
    <col min="13078" max="13097" width="6.7109375" style="98" customWidth="1"/>
    <col min="13098" max="13098" width="9.42578125" style="98" customWidth="1"/>
    <col min="13099" max="13099" width="6.7109375" style="98" customWidth="1"/>
    <col min="13100" max="13330" width="11.42578125" style="98"/>
    <col min="13331" max="13331" width="9.42578125" style="98" customWidth="1"/>
    <col min="13332" max="13332" width="8.85546875" style="98" customWidth="1"/>
    <col min="13333" max="13333" width="15.85546875" style="98" customWidth="1"/>
    <col min="13334" max="13353" width="6.7109375" style="98" customWidth="1"/>
    <col min="13354" max="13354" width="9.42578125" style="98" customWidth="1"/>
    <col min="13355" max="13355" width="6.7109375" style="98" customWidth="1"/>
    <col min="13356" max="13586" width="11.42578125" style="98"/>
    <col min="13587" max="13587" width="9.42578125" style="98" customWidth="1"/>
    <col min="13588" max="13588" width="8.85546875" style="98" customWidth="1"/>
    <col min="13589" max="13589" width="15.85546875" style="98" customWidth="1"/>
    <col min="13590" max="13609" width="6.7109375" style="98" customWidth="1"/>
    <col min="13610" max="13610" width="9.42578125" style="98" customWidth="1"/>
    <col min="13611" max="13611" width="6.7109375" style="98" customWidth="1"/>
    <col min="13612" max="13842" width="11.42578125" style="98"/>
    <col min="13843" max="13843" width="9.42578125" style="98" customWidth="1"/>
    <col min="13844" max="13844" width="8.85546875" style="98" customWidth="1"/>
    <col min="13845" max="13845" width="15.85546875" style="98" customWidth="1"/>
    <col min="13846" max="13865" width="6.7109375" style="98" customWidth="1"/>
    <col min="13866" max="13866" width="9.42578125" style="98" customWidth="1"/>
    <col min="13867" max="13867" width="6.7109375" style="98" customWidth="1"/>
    <col min="13868" max="14098" width="11.42578125" style="98"/>
    <col min="14099" max="14099" width="9.42578125" style="98" customWidth="1"/>
    <col min="14100" max="14100" width="8.85546875" style="98" customWidth="1"/>
    <col min="14101" max="14101" width="15.85546875" style="98" customWidth="1"/>
    <col min="14102" max="14121" width="6.7109375" style="98" customWidth="1"/>
    <col min="14122" max="14122" width="9.42578125" style="98" customWidth="1"/>
    <col min="14123" max="14123" width="6.7109375" style="98" customWidth="1"/>
    <col min="14124" max="14354" width="11.42578125" style="98"/>
    <col min="14355" max="14355" width="9.42578125" style="98" customWidth="1"/>
    <col min="14356" max="14356" width="8.85546875" style="98" customWidth="1"/>
    <col min="14357" max="14357" width="15.85546875" style="98" customWidth="1"/>
    <col min="14358" max="14377" width="6.7109375" style="98" customWidth="1"/>
    <col min="14378" max="14378" width="9.42578125" style="98" customWidth="1"/>
    <col min="14379" max="14379" width="6.7109375" style="98" customWidth="1"/>
    <col min="14380" max="14610" width="11.42578125" style="98"/>
    <col min="14611" max="14611" width="9.42578125" style="98" customWidth="1"/>
    <col min="14612" max="14612" width="8.85546875" style="98" customWidth="1"/>
    <col min="14613" max="14613" width="15.85546875" style="98" customWidth="1"/>
    <col min="14614" max="14633" width="6.7109375" style="98" customWidth="1"/>
    <col min="14634" max="14634" width="9.42578125" style="98" customWidth="1"/>
    <col min="14635" max="14635" width="6.7109375" style="98" customWidth="1"/>
    <col min="14636" max="14866" width="11.42578125" style="98"/>
    <col min="14867" max="14867" width="9.42578125" style="98" customWidth="1"/>
    <col min="14868" max="14868" width="8.85546875" style="98" customWidth="1"/>
    <col min="14869" max="14869" width="15.85546875" style="98" customWidth="1"/>
    <col min="14870" max="14889" width="6.7109375" style="98" customWidth="1"/>
    <col min="14890" max="14890" width="9.42578125" style="98" customWidth="1"/>
    <col min="14891" max="14891" width="6.7109375" style="98" customWidth="1"/>
    <col min="14892" max="15122" width="11.42578125" style="98"/>
    <col min="15123" max="15123" width="9.42578125" style="98" customWidth="1"/>
    <col min="15124" max="15124" width="8.85546875" style="98" customWidth="1"/>
    <col min="15125" max="15125" width="15.85546875" style="98" customWidth="1"/>
    <col min="15126" max="15145" width="6.7109375" style="98" customWidth="1"/>
    <col min="15146" max="15146" width="9.42578125" style="98" customWidth="1"/>
    <col min="15147" max="15147" width="6.7109375" style="98" customWidth="1"/>
    <col min="15148" max="15378" width="11.42578125" style="98"/>
    <col min="15379" max="15379" width="9.42578125" style="98" customWidth="1"/>
    <col min="15380" max="15380" width="8.85546875" style="98" customWidth="1"/>
    <col min="15381" max="15381" width="15.85546875" style="98" customWidth="1"/>
    <col min="15382" max="15401" width="6.7109375" style="98" customWidth="1"/>
    <col min="15402" max="15402" width="9.42578125" style="98" customWidth="1"/>
    <col min="15403" max="15403" width="6.7109375" style="98" customWidth="1"/>
    <col min="15404" max="15634" width="11.42578125" style="98"/>
    <col min="15635" max="15635" width="9.42578125" style="98" customWidth="1"/>
    <col min="15636" max="15636" width="8.85546875" style="98" customWidth="1"/>
    <col min="15637" max="15637" width="15.85546875" style="98" customWidth="1"/>
    <col min="15638" max="15657" width="6.7109375" style="98" customWidth="1"/>
    <col min="15658" max="15658" width="9.42578125" style="98" customWidth="1"/>
    <col min="15659" max="15659" width="6.7109375" style="98" customWidth="1"/>
    <col min="15660" max="15890" width="11.42578125" style="98"/>
    <col min="15891" max="15891" width="9.42578125" style="98" customWidth="1"/>
    <col min="15892" max="15892" width="8.85546875" style="98" customWidth="1"/>
    <col min="15893" max="15893" width="15.85546875" style="98" customWidth="1"/>
    <col min="15894" max="15913" width="6.7109375" style="98" customWidth="1"/>
    <col min="15914" max="15914" width="9.42578125" style="98" customWidth="1"/>
    <col min="15915" max="15915" width="6.7109375" style="98" customWidth="1"/>
    <col min="15916" max="16146" width="11.42578125" style="98"/>
    <col min="16147" max="16147" width="9.42578125" style="98" customWidth="1"/>
    <col min="16148" max="16148" width="8.85546875" style="98" customWidth="1"/>
    <col min="16149" max="16149" width="15.85546875" style="98" customWidth="1"/>
    <col min="16150" max="16169" width="6.7109375" style="98" customWidth="1"/>
    <col min="16170" max="16170" width="9.42578125" style="98" customWidth="1"/>
    <col min="16171" max="16171" width="6.7109375" style="98" customWidth="1"/>
    <col min="16172" max="16384" width="11.42578125" style="98"/>
  </cols>
  <sheetData>
    <row r="1" spans="1:61" ht="18" customHeight="1" x14ac:dyDescent="0.25">
      <c r="B1" s="99" t="s">
        <v>70</v>
      </c>
      <c r="C1" s="260" t="s">
        <v>120</v>
      </c>
      <c r="D1" s="260"/>
      <c r="E1" s="260"/>
      <c r="F1" s="260"/>
      <c r="G1" s="260"/>
      <c r="H1" s="260"/>
      <c r="I1" s="260"/>
      <c r="J1" s="260"/>
      <c r="K1" s="260"/>
      <c r="L1" s="260"/>
      <c r="M1" s="260"/>
      <c r="N1" s="221"/>
      <c r="O1" s="221"/>
      <c r="AU1" s="98">
        <v>0</v>
      </c>
    </row>
    <row r="2" spans="1:61" x14ac:dyDescent="0.25">
      <c r="B2" s="99" t="s">
        <v>71</v>
      </c>
      <c r="C2" s="100" t="str">
        <f>VLOOKUP(C1,'Base commande'!A2:B288,2,FALSE)</f>
        <v>ESP16-028</v>
      </c>
      <c r="D2" s="100"/>
      <c r="E2" s="100"/>
      <c r="F2" s="100"/>
      <c r="G2" s="100"/>
      <c r="H2" s="100"/>
      <c r="I2" s="100"/>
      <c r="J2" s="100"/>
      <c r="K2" s="100"/>
      <c r="L2" s="100"/>
      <c r="M2" s="101"/>
      <c r="N2" s="101"/>
    </row>
    <row r="3" spans="1:61" ht="34.5" customHeight="1" x14ac:dyDescent="0.25">
      <c r="B3" s="102">
        <f ca="1">TODAY()</f>
        <v>43863</v>
      </c>
      <c r="C3" s="98" t="s">
        <v>109</v>
      </c>
      <c r="AD3" s="228" t="s">
        <v>115</v>
      </c>
    </row>
    <row r="4" spans="1:61" ht="15.95" customHeight="1" thickBot="1" x14ac:dyDescent="0.3">
      <c r="A4" s="104">
        <v>1</v>
      </c>
      <c r="E4" s="105"/>
      <c r="R4" s="106"/>
      <c r="AU4" s="107"/>
    </row>
    <row r="5" spans="1:61" ht="27.75" x14ac:dyDescent="0.25">
      <c r="A5" s="108"/>
      <c r="E5" s="105"/>
      <c r="F5" s="279" t="s">
        <v>7</v>
      </c>
      <c r="G5" s="280"/>
      <c r="H5" s="280"/>
      <c r="I5" s="280"/>
      <c r="J5" s="280"/>
      <c r="K5" s="280"/>
      <c r="L5" s="280"/>
      <c r="M5" s="280"/>
      <c r="N5" s="280"/>
      <c r="O5" s="280"/>
      <c r="P5" s="280"/>
      <c r="Q5" s="280"/>
      <c r="R5" s="280"/>
      <c r="S5" s="280"/>
      <c r="T5" s="280"/>
      <c r="U5" s="280"/>
      <c r="V5" s="280"/>
      <c r="W5" s="280"/>
      <c r="X5" s="280"/>
      <c r="Y5" s="280"/>
      <c r="Z5" s="280"/>
      <c r="AA5" s="281"/>
      <c r="AU5" s="108"/>
    </row>
    <row r="6" spans="1:61" ht="24" customHeight="1" x14ac:dyDescent="0.25">
      <c r="A6" s="108"/>
      <c r="B6" s="231"/>
      <c r="E6" s="105"/>
      <c r="F6" s="261" t="s">
        <v>8</v>
      </c>
      <c r="G6" s="262"/>
      <c r="H6" s="265" t="s">
        <v>121</v>
      </c>
      <c r="I6" s="266"/>
      <c r="J6" s="266"/>
      <c r="K6" s="266"/>
      <c r="L6" s="266"/>
      <c r="M6" s="269" t="s">
        <v>122</v>
      </c>
      <c r="N6" s="270"/>
      <c r="O6" s="262"/>
      <c r="P6" s="273"/>
      <c r="Q6" s="273"/>
      <c r="R6" s="273"/>
      <c r="S6" s="273"/>
      <c r="T6" s="282"/>
      <c r="U6" s="282"/>
      <c r="V6" s="282"/>
      <c r="W6" s="282"/>
      <c r="X6" s="282"/>
      <c r="Y6" s="282"/>
      <c r="Z6" s="283"/>
      <c r="AA6" s="284"/>
      <c r="AU6" s="211"/>
    </row>
    <row r="7" spans="1:61" ht="24" customHeight="1" x14ac:dyDescent="0.25">
      <c r="A7" s="108"/>
      <c r="E7" s="105"/>
      <c r="F7" s="263"/>
      <c r="G7" s="264"/>
      <c r="H7" s="267"/>
      <c r="I7" s="268"/>
      <c r="J7" s="268"/>
      <c r="K7" s="268"/>
      <c r="L7" s="268"/>
      <c r="M7" s="271"/>
      <c r="N7" s="272"/>
      <c r="O7" s="264"/>
      <c r="P7" s="272"/>
      <c r="Q7" s="272"/>
      <c r="R7" s="272"/>
      <c r="S7" s="272"/>
      <c r="T7" s="282"/>
      <c r="U7" s="282"/>
      <c r="V7" s="282"/>
      <c r="W7" s="282"/>
      <c r="X7" s="282"/>
      <c r="Y7" s="282"/>
      <c r="Z7" s="283"/>
      <c r="AA7" s="284"/>
      <c r="AU7" s="211"/>
    </row>
    <row r="8" spans="1:61" ht="15.75" customHeight="1" x14ac:dyDescent="0.25">
      <c r="A8" s="108"/>
      <c r="E8" s="105"/>
      <c r="F8" s="274" t="s">
        <v>9</v>
      </c>
      <c r="G8" s="275"/>
      <c r="H8" s="291" t="s">
        <v>10</v>
      </c>
      <c r="I8" s="292"/>
      <c r="J8" s="292"/>
      <c r="K8" s="292"/>
      <c r="L8" s="292"/>
      <c r="M8" s="295" t="s">
        <v>11</v>
      </c>
      <c r="N8" s="296"/>
      <c r="O8" s="297"/>
      <c r="P8" s="298">
        <v>43845</v>
      </c>
      <c r="Q8" s="299"/>
      <c r="R8" s="299"/>
      <c r="S8" s="300"/>
      <c r="T8" s="285">
        <v>43831</v>
      </c>
      <c r="U8" s="285"/>
      <c r="V8" s="285"/>
      <c r="W8" s="285"/>
      <c r="X8" s="285"/>
      <c r="Y8" s="285"/>
      <c r="Z8" s="286"/>
      <c r="AA8" s="287"/>
      <c r="AU8" s="211">
        <v>0</v>
      </c>
    </row>
    <row r="9" spans="1:61" ht="18.75" customHeight="1" thickBot="1" x14ac:dyDescent="0.3">
      <c r="A9" s="108"/>
      <c r="E9" s="109"/>
      <c r="F9" s="276"/>
      <c r="G9" s="277"/>
      <c r="H9" s="293"/>
      <c r="I9" s="294"/>
      <c r="J9" s="294"/>
      <c r="K9" s="294"/>
      <c r="L9" s="294"/>
      <c r="M9" s="301" t="s">
        <v>12</v>
      </c>
      <c r="N9" s="302"/>
      <c r="O9" s="303"/>
      <c r="P9" s="304" t="s">
        <v>13</v>
      </c>
      <c r="Q9" s="304"/>
      <c r="R9" s="304"/>
      <c r="S9" s="304"/>
      <c r="T9" s="288"/>
      <c r="U9" s="288"/>
      <c r="V9" s="288"/>
      <c r="W9" s="288"/>
      <c r="X9" s="288"/>
      <c r="Y9" s="288"/>
      <c r="Z9" s="289"/>
      <c r="AA9" s="290"/>
      <c r="AU9" s="211">
        <v>0</v>
      </c>
    </row>
    <row r="10" spans="1:61" ht="12" customHeight="1" thickBot="1" x14ac:dyDescent="0.3">
      <c r="A10" s="108"/>
      <c r="E10" s="110"/>
      <c r="F10" s="111"/>
      <c r="G10" s="111"/>
      <c r="H10" s="111"/>
      <c r="I10" s="112"/>
      <c r="J10" s="113"/>
      <c r="K10" s="113"/>
      <c r="L10" s="111"/>
      <c r="M10" s="111"/>
      <c r="N10" s="111"/>
      <c r="O10" s="111"/>
      <c r="P10" s="111"/>
      <c r="Q10" s="113"/>
      <c r="R10" s="113"/>
      <c r="AU10" s="211">
        <v>0</v>
      </c>
    </row>
    <row r="11" spans="1:61" s="116" customFormat="1" ht="69" customHeight="1" thickBot="1" x14ac:dyDescent="0.3">
      <c r="A11" s="108"/>
      <c r="B11" s="114" t="s">
        <v>60</v>
      </c>
      <c r="C11" s="115" t="s">
        <v>61</v>
      </c>
      <c r="E11" s="242" t="s">
        <v>14</v>
      </c>
      <c r="F11" s="243" t="s">
        <v>15</v>
      </c>
      <c r="G11" s="244" t="s">
        <v>58</v>
      </c>
      <c r="H11" s="245" t="s">
        <v>116</v>
      </c>
      <c r="I11" s="243" t="s">
        <v>117</v>
      </c>
      <c r="J11" s="243" t="s">
        <v>78</v>
      </c>
      <c r="K11" s="243" t="s">
        <v>17</v>
      </c>
      <c r="L11" s="243" t="s">
        <v>18</v>
      </c>
      <c r="M11" s="243" t="s">
        <v>19</v>
      </c>
      <c r="N11" s="243" t="s">
        <v>20</v>
      </c>
      <c r="O11" s="243" t="s">
        <v>21</v>
      </c>
      <c r="P11" s="243" t="s">
        <v>22</v>
      </c>
      <c r="Q11" s="243" t="s">
        <v>23</v>
      </c>
      <c r="R11" s="246" t="s">
        <v>24</v>
      </c>
      <c r="S11" s="243" t="s">
        <v>25</v>
      </c>
      <c r="T11" s="243" t="s">
        <v>26</v>
      </c>
      <c r="U11" s="243" t="s">
        <v>27</v>
      </c>
      <c r="V11" s="243" t="s">
        <v>28</v>
      </c>
      <c r="W11" s="243" t="s">
        <v>29</v>
      </c>
      <c r="X11" s="243" t="s">
        <v>30</v>
      </c>
      <c r="Y11" s="244" t="s">
        <v>56</v>
      </c>
      <c r="Z11" s="247" t="s">
        <v>55</v>
      </c>
      <c r="AA11" s="117" t="s">
        <v>31</v>
      </c>
      <c r="AB11" s="118"/>
      <c r="AC11" s="119" t="s">
        <v>68</v>
      </c>
      <c r="AD11" s="120" t="s">
        <v>79</v>
      </c>
      <c r="AE11" s="121" t="s">
        <v>81</v>
      </c>
      <c r="AF11" s="121" t="s">
        <v>80</v>
      </c>
      <c r="AG11" s="121" t="s">
        <v>82</v>
      </c>
      <c r="AH11" s="121" t="s">
        <v>83</v>
      </c>
      <c r="AI11" s="121" t="s">
        <v>84</v>
      </c>
      <c r="AJ11" s="121" t="s">
        <v>85</v>
      </c>
      <c r="AK11" s="121" t="s">
        <v>86</v>
      </c>
      <c r="AL11" s="121" t="s">
        <v>87</v>
      </c>
      <c r="AM11" s="120" t="s">
        <v>88</v>
      </c>
      <c r="AN11" s="121" t="s">
        <v>89</v>
      </c>
      <c r="AO11" s="121" t="s">
        <v>90</v>
      </c>
      <c r="AP11" s="121" t="s">
        <v>91</v>
      </c>
      <c r="AQ11" s="121" t="s">
        <v>92</v>
      </c>
      <c r="AR11" s="121" t="s">
        <v>93</v>
      </c>
      <c r="AS11" s="122" t="s">
        <v>94</v>
      </c>
      <c r="AT11" s="218" t="s">
        <v>103</v>
      </c>
      <c r="AU11" s="211">
        <v>0</v>
      </c>
      <c r="AV11" s="118"/>
      <c r="AW11" s="123"/>
      <c r="AX11" s="124"/>
      <c r="AY11" s="125"/>
      <c r="AZ11" s="125"/>
      <c r="BA11" s="125"/>
      <c r="BB11" s="125"/>
      <c r="BC11" s="125"/>
      <c r="BD11" s="125"/>
      <c r="BE11" s="125"/>
      <c r="BF11" s="126"/>
      <c r="BG11" s="127"/>
      <c r="BH11" s="127"/>
      <c r="BI11" s="127"/>
    </row>
    <row r="12" spans="1:61" s="130" customFormat="1" x14ac:dyDescent="0.25">
      <c r="A12" s="108"/>
      <c r="B12" s="128" t="str">
        <f>VLOOKUP(Tableau1[[#This Row],[N° d''affaire]],Sourcecommande[],2,FALSE)</f>
        <v>ASSAINISSEMENT DU BOURG</v>
      </c>
      <c r="C12" s="129" t="str">
        <f>VLOOKUP(Tableau1[[#This Row],[N° d''affaire]],Sourcecommande[],3,FALSE)</f>
        <v>ST CHELY D'AUBRAC</v>
      </c>
      <c r="E12" s="232" t="s">
        <v>32</v>
      </c>
      <c r="F12" s="233">
        <v>43831</v>
      </c>
      <c r="G12" s="234" t="s">
        <v>33</v>
      </c>
      <c r="H12" s="235">
        <f>20*2</f>
        <v>40</v>
      </c>
      <c r="I12" s="236">
        <v>0.30499999999999999</v>
      </c>
      <c r="J12" s="237">
        <f t="shared" ref="J12:J28" si="0">ROUND(H12*I12,2)</f>
        <v>12.2</v>
      </c>
      <c r="K12" s="238"/>
      <c r="L12" s="238"/>
      <c r="M12" s="238"/>
      <c r="N12" s="238"/>
      <c r="O12" s="238"/>
      <c r="P12" s="238"/>
      <c r="Q12" s="238"/>
      <c r="R12" s="239"/>
      <c r="S12" s="238"/>
      <c r="T12" s="238"/>
      <c r="U12" s="238"/>
      <c r="V12" s="238"/>
      <c r="W12" s="238"/>
      <c r="X12" s="238"/>
      <c r="Y12" s="238"/>
      <c r="Z12" s="240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12.2</v>
      </c>
      <c r="AA12" s="241">
        <f>Tableau1[[#This Row],[Montant  indémités km]]*SBT!$AD12+Tableau1[[#This Row],[Location véhicule]]*SBT!$AE12+Tableau1[[#This Row],[Péage / Parking/Carbu]]*SBT!$AF12+Tableau1[[#This Row],[Taxi / Bus / Métro]]*SBT!$AG12+Tableau1[[#This Row],[Train / Avion / …]]*SBT!$AH12+Tableau1[[#This Row],[Hotel]]*SBT!$AI12+Tableau1[[#This Row],[Déjeuners / Diners]]*SBT!$AJ12+Tableau1[[#This Row],[Invitations (Internes)]]*SBT!$AK12+Tableau1[[#This Row],[Invitations (Clientèle)]]*SBT!$AL12+Tableau1[[#This Row],[Divers Alimentation entretien]]*SBT!$AM12+Tableau1[[#This Row],[Fourn. bureau  ]]*SBT!$AN12+Tableau1[[#This Row],[Frais postaux]]*SBT!$AO12+Tableau1[[#This Row],[Documentation  ]]*SBT!$AP12+Tableau1[[#This Row],[Fourn. Chantier ]]*SBT!$AQ12+Tableau1[[#This Row],[Location mat.]]*SBT!$AR12+Tableau1[[#This Row],[Autres]]*SBT!$AS12</f>
        <v>0</v>
      </c>
      <c r="AB12" s="132"/>
      <c r="AC12" s="133">
        <f>Tableau1[[#This Row],[TOTAUX TTC]]-Tableau1[[#This Row],[TVA récupérable]]</f>
        <v>12.2</v>
      </c>
      <c r="AD12" s="212">
        <v>0</v>
      </c>
      <c r="AE12" s="213">
        <v>0.2</v>
      </c>
      <c r="AF12" s="213">
        <v>0.2</v>
      </c>
      <c r="AG12" s="213">
        <v>0.2</v>
      </c>
      <c r="AH12" s="213">
        <v>0.2</v>
      </c>
      <c r="AI12" s="213">
        <v>0.2</v>
      </c>
      <c r="AJ12" s="213">
        <v>0.1</v>
      </c>
      <c r="AK12" s="213">
        <v>0.1</v>
      </c>
      <c r="AL12" s="213">
        <v>0.1</v>
      </c>
      <c r="AM12" s="212">
        <v>0.2</v>
      </c>
      <c r="AN12" s="213">
        <v>0.2</v>
      </c>
      <c r="AO12" s="213">
        <v>0.2</v>
      </c>
      <c r="AP12" s="213">
        <v>0.2</v>
      </c>
      <c r="AQ12" s="213">
        <v>0.2</v>
      </c>
      <c r="AR12" s="213">
        <v>0.2</v>
      </c>
      <c r="AS12" s="214">
        <v>0.2</v>
      </c>
      <c r="AT12" s="134">
        <f>IF(AND(F12&gt;='Récap frais'!$C$1,F12&lt;='Récap frais'!$C$2),1,0)</f>
        <v>1</v>
      </c>
      <c r="AU12" s="211">
        <v>0</v>
      </c>
      <c r="AV12" s="132"/>
      <c r="AW12" s="132"/>
      <c r="AX12" s="135"/>
      <c r="AY12" s="132"/>
      <c r="AZ12" s="132"/>
      <c r="BA12" s="132"/>
      <c r="BB12" s="132"/>
      <c r="BC12" s="132"/>
      <c r="BD12" s="132"/>
      <c r="BE12" s="132"/>
      <c r="BF12" s="136"/>
      <c r="BG12" s="137"/>
      <c r="BH12" s="137"/>
      <c r="BI12" s="137"/>
    </row>
    <row r="13" spans="1:61" s="130" customFormat="1" x14ac:dyDescent="0.25">
      <c r="A13" s="108"/>
      <c r="B13" s="138" t="str">
        <f>VLOOKUP(Tableau1[[#This Row],[N° d''affaire]],Sourcecommande[],2,FALSE)</f>
        <v>ASSAINSSEMENT MARZIALS</v>
      </c>
      <c r="C13" s="139" t="str">
        <f>VLOOKUP(Tableau1[[#This Row],[N° d''affaire]],Sourcecommande[],3,FALSE)</f>
        <v>MONTJAUX</v>
      </c>
      <c r="E13" s="58" t="s">
        <v>34</v>
      </c>
      <c r="F13" s="35">
        <v>43832</v>
      </c>
      <c r="G13" s="30" t="s">
        <v>35</v>
      </c>
      <c r="H13" s="31">
        <f>68</f>
        <v>68</v>
      </c>
      <c r="I13" s="32">
        <v>0.30499999999999999</v>
      </c>
      <c r="J13" s="140">
        <f t="shared" si="0"/>
        <v>20.74</v>
      </c>
      <c r="K13" s="27"/>
      <c r="L13" s="27"/>
      <c r="M13" s="27"/>
      <c r="N13" s="27"/>
      <c r="O13" s="27"/>
      <c r="P13" s="27"/>
      <c r="Q13" s="27"/>
      <c r="R13" s="54"/>
      <c r="S13" s="27"/>
      <c r="T13" s="27"/>
      <c r="U13" s="27"/>
      <c r="V13" s="27"/>
      <c r="W13" s="27"/>
      <c r="X13" s="27"/>
      <c r="Y13" s="27"/>
      <c r="Z13" s="141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20.74</v>
      </c>
      <c r="AA13" s="142">
        <f>Tableau1[[#This Row],[Montant  indémités km]]*SBT!$AD13+Tableau1[[#This Row],[Location véhicule]]*SBT!$AE13+Tableau1[[#This Row],[Péage / Parking/Carbu]]*SBT!$AF13+Tableau1[[#This Row],[Taxi / Bus / Métro]]*SBT!$AG13+Tableau1[[#This Row],[Train / Avion / …]]*SBT!$AH13+Tableau1[[#This Row],[Hotel]]*SBT!$AI13+Tableau1[[#This Row],[Déjeuners / Diners]]*SBT!$AJ13+Tableau1[[#This Row],[Invitations (Internes)]]*SBT!$AK13+Tableau1[[#This Row],[Invitations (Clientèle)]]*SBT!$AL13+Tableau1[[#This Row],[Divers Alimentation entretien]]*SBT!$AM13+Tableau1[[#This Row],[Fourn. bureau  ]]*SBT!$AN13+Tableau1[[#This Row],[Frais postaux]]*SBT!$AO13+Tableau1[[#This Row],[Documentation  ]]*SBT!$AP13+Tableau1[[#This Row],[Fourn. Chantier ]]*SBT!$AQ13+Tableau1[[#This Row],[Location mat.]]*SBT!$AR13+Tableau1[[#This Row],[Autres]]*SBT!$AS13</f>
        <v>0</v>
      </c>
      <c r="AB13" s="132"/>
      <c r="AC13" s="143">
        <f>Tableau1[[#This Row],[TOTAUX TTC]]-Tableau1[[#This Row],[TVA récupérable]]</f>
        <v>20.74</v>
      </c>
      <c r="AD13" s="215">
        <v>0</v>
      </c>
      <c r="AE13" s="216">
        <v>0.2</v>
      </c>
      <c r="AF13" s="216">
        <v>0.2</v>
      </c>
      <c r="AG13" s="216">
        <v>0.2</v>
      </c>
      <c r="AH13" s="216">
        <v>0.2</v>
      </c>
      <c r="AI13" s="216">
        <v>0.2</v>
      </c>
      <c r="AJ13" s="216">
        <v>0.1</v>
      </c>
      <c r="AK13" s="216">
        <v>0.1</v>
      </c>
      <c r="AL13" s="216">
        <v>0.1</v>
      </c>
      <c r="AM13" s="215">
        <v>0.2</v>
      </c>
      <c r="AN13" s="216">
        <v>0.2</v>
      </c>
      <c r="AO13" s="216">
        <v>0.2</v>
      </c>
      <c r="AP13" s="216">
        <v>0.2</v>
      </c>
      <c r="AQ13" s="216">
        <v>0.2</v>
      </c>
      <c r="AR13" s="216">
        <v>0.2</v>
      </c>
      <c r="AS13" s="217">
        <v>0.2</v>
      </c>
      <c r="AT13" s="134">
        <f>IF(AND(F13&gt;='Récap frais'!$C$1,F13&lt;='Récap frais'!$C$2),1,0)</f>
        <v>1</v>
      </c>
      <c r="AU13" s="211">
        <v>0</v>
      </c>
      <c r="AV13" s="132"/>
      <c r="AW13" s="132"/>
      <c r="AX13" s="135"/>
      <c r="AY13" s="132"/>
      <c r="AZ13" s="132"/>
      <c r="BA13" s="132"/>
      <c r="BB13" s="132"/>
      <c r="BC13" s="132"/>
      <c r="BD13" s="132"/>
      <c r="BE13" s="132"/>
      <c r="BF13" s="136"/>
      <c r="BG13" s="137"/>
      <c r="BH13" s="137"/>
      <c r="BI13" s="137"/>
    </row>
    <row r="14" spans="1:61" s="130" customFormat="1" x14ac:dyDescent="0.25">
      <c r="A14" s="108"/>
      <c r="B14" s="138" t="str">
        <f>VLOOKUP(Tableau1[[#This Row],[N° d''affaire]],Sourcecommande[],2,FALSE)</f>
        <v>ASSAINSSEMENT MARZIALS</v>
      </c>
      <c r="C14" s="139" t="str">
        <f>VLOOKUP(Tableau1[[#This Row],[N° d''affaire]],Sourcecommande[],3,FALSE)</f>
        <v>MONTJAUX</v>
      </c>
      <c r="E14" s="59" t="s">
        <v>34</v>
      </c>
      <c r="F14" s="35">
        <v>43833</v>
      </c>
      <c r="G14" s="230" t="s">
        <v>119</v>
      </c>
      <c r="H14" s="31">
        <v>68</v>
      </c>
      <c r="I14" s="32">
        <v>0.30499999999999999</v>
      </c>
      <c r="J14" s="140">
        <f t="shared" si="0"/>
        <v>20.74</v>
      </c>
      <c r="K14" s="27"/>
      <c r="L14" s="27"/>
      <c r="M14" s="27"/>
      <c r="N14" s="27"/>
      <c r="O14" s="27"/>
      <c r="P14" s="27"/>
      <c r="Q14" s="27"/>
      <c r="R14" s="54"/>
      <c r="S14" s="27"/>
      <c r="T14" s="27"/>
      <c r="U14" s="27"/>
      <c r="V14" s="27"/>
      <c r="W14" s="27"/>
      <c r="X14" s="27"/>
      <c r="Y14" s="27"/>
      <c r="Z14" s="141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20.74</v>
      </c>
      <c r="AA14" s="142">
        <f>Tableau1[[#This Row],[Montant  indémités km]]*SBT!$AD14+Tableau1[[#This Row],[Location véhicule]]*SBT!$AE14+Tableau1[[#This Row],[Péage / Parking/Carbu]]*SBT!$AF14+Tableau1[[#This Row],[Taxi / Bus / Métro]]*SBT!$AG14+Tableau1[[#This Row],[Train / Avion / …]]*SBT!$AH14+Tableau1[[#This Row],[Hotel]]*SBT!$AI14+Tableau1[[#This Row],[Déjeuners / Diners]]*SBT!$AJ14+Tableau1[[#This Row],[Invitations (Internes)]]*SBT!$AK14+Tableau1[[#This Row],[Invitations (Clientèle)]]*SBT!$AL14+Tableau1[[#This Row],[Divers Alimentation entretien]]*SBT!$AM14+Tableau1[[#This Row],[Fourn. bureau  ]]*SBT!$AN14+Tableau1[[#This Row],[Frais postaux]]*SBT!$AO14+Tableau1[[#This Row],[Documentation  ]]*SBT!$AP14+Tableau1[[#This Row],[Fourn. Chantier ]]*SBT!$AQ14+Tableau1[[#This Row],[Location mat.]]*SBT!$AR14+Tableau1[[#This Row],[Autres]]*SBT!$AS14</f>
        <v>0</v>
      </c>
      <c r="AB14" s="132"/>
      <c r="AC14" s="143">
        <f>Tableau1[[#This Row],[TOTAUX TTC]]-Tableau1[[#This Row],[TVA récupérable]]</f>
        <v>20.74</v>
      </c>
      <c r="AD14" s="215">
        <v>0</v>
      </c>
      <c r="AE14" s="216">
        <v>0.2</v>
      </c>
      <c r="AF14" s="216">
        <v>0.2</v>
      </c>
      <c r="AG14" s="216">
        <v>0.2</v>
      </c>
      <c r="AH14" s="216">
        <v>0.2</v>
      </c>
      <c r="AI14" s="216">
        <v>0.2</v>
      </c>
      <c r="AJ14" s="216">
        <v>0.1</v>
      </c>
      <c r="AK14" s="216">
        <v>0.1</v>
      </c>
      <c r="AL14" s="216">
        <v>0.1</v>
      </c>
      <c r="AM14" s="215">
        <v>0.2</v>
      </c>
      <c r="AN14" s="216">
        <v>0.2</v>
      </c>
      <c r="AO14" s="216">
        <v>0.2</v>
      </c>
      <c r="AP14" s="216">
        <v>0.2</v>
      </c>
      <c r="AQ14" s="216">
        <v>0.2</v>
      </c>
      <c r="AR14" s="216">
        <v>0.2</v>
      </c>
      <c r="AS14" s="217">
        <v>0.2</v>
      </c>
      <c r="AT14" s="134">
        <f>IF(AND(F14&gt;='Récap frais'!$C$1,F14&lt;='Récap frais'!$C$2),1,0)</f>
        <v>1</v>
      </c>
      <c r="AU14" s="211">
        <v>0</v>
      </c>
      <c r="AV14" s="132"/>
      <c r="AW14" s="132"/>
      <c r="AX14" s="135"/>
      <c r="AY14" s="132"/>
      <c r="AZ14" s="132"/>
      <c r="BA14" s="132"/>
      <c r="BB14" s="132"/>
      <c r="BC14" s="132"/>
      <c r="BD14" s="132"/>
      <c r="BE14" s="132"/>
      <c r="BF14" s="136"/>
      <c r="BG14" s="137"/>
      <c r="BH14" s="137"/>
      <c r="BI14" s="137"/>
    </row>
    <row r="15" spans="1:61" s="130" customFormat="1" x14ac:dyDescent="0.25">
      <c r="A15" s="108"/>
      <c r="B15" s="138" t="str">
        <f>VLOOKUP(Tableau1[[#This Row],[N° d''affaire]],Sourcecommande[],2,FALSE)</f>
        <v>ASSAINSSEMENT MARZIALS</v>
      </c>
      <c r="C15" s="139" t="str">
        <f>VLOOKUP(Tableau1[[#This Row],[N° d''affaire]],Sourcecommande[],3,FALSE)</f>
        <v>MONTJAUX</v>
      </c>
      <c r="E15" s="59" t="s">
        <v>34</v>
      </c>
      <c r="F15" s="35">
        <v>43836</v>
      </c>
      <c r="G15" s="30" t="s">
        <v>35</v>
      </c>
      <c r="H15" s="31">
        <v>68</v>
      </c>
      <c r="I15" s="32">
        <v>0.30499999999999999</v>
      </c>
      <c r="J15" s="140">
        <f t="shared" si="0"/>
        <v>20.74</v>
      </c>
      <c r="K15" s="27"/>
      <c r="L15" s="27"/>
      <c r="M15" s="27"/>
      <c r="N15" s="27"/>
      <c r="O15" s="27"/>
      <c r="P15" s="27"/>
      <c r="Q15" s="27"/>
      <c r="R15" s="54"/>
      <c r="S15" s="27"/>
      <c r="T15" s="27"/>
      <c r="U15" s="27"/>
      <c r="V15" s="27"/>
      <c r="W15" s="27"/>
      <c r="X15" s="27"/>
      <c r="Y15" s="27"/>
      <c r="Z15" s="141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20.74</v>
      </c>
      <c r="AA15" s="142">
        <f>Tableau1[[#This Row],[Montant  indémités km]]*SBT!$AD15+Tableau1[[#This Row],[Location véhicule]]*SBT!$AE15+Tableau1[[#This Row],[Péage / Parking/Carbu]]*SBT!$AF15+Tableau1[[#This Row],[Taxi / Bus / Métro]]*SBT!$AG15+Tableau1[[#This Row],[Train / Avion / …]]*SBT!$AH15+Tableau1[[#This Row],[Hotel]]*SBT!$AI15+Tableau1[[#This Row],[Déjeuners / Diners]]*SBT!$AJ15+Tableau1[[#This Row],[Invitations (Internes)]]*SBT!$AK15+Tableau1[[#This Row],[Invitations (Clientèle)]]*SBT!$AL15+Tableau1[[#This Row],[Divers Alimentation entretien]]*SBT!$AM15+Tableau1[[#This Row],[Fourn. bureau  ]]*SBT!$AN15+Tableau1[[#This Row],[Frais postaux]]*SBT!$AO15+Tableau1[[#This Row],[Documentation  ]]*SBT!$AP15+Tableau1[[#This Row],[Fourn. Chantier ]]*SBT!$AQ15+Tableau1[[#This Row],[Location mat.]]*SBT!$AR15+Tableau1[[#This Row],[Autres]]*SBT!$AS15</f>
        <v>0</v>
      </c>
      <c r="AB15" s="132"/>
      <c r="AC15" s="143">
        <f>Tableau1[[#This Row],[TOTAUX TTC]]-Tableau1[[#This Row],[TVA récupérable]]</f>
        <v>20.74</v>
      </c>
      <c r="AD15" s="215">
        <v>0</v>
      </c>
      <c r="AE15" s="216">
        <v>0.2</v>
      </c>
      <c r="AF15" s="216">
        <v>0.2</v>
      </c>
      <c r="AG15" s="216">
        <v>0.2</v>
      </c>
      <c r="AH15" s="216">
        <v>0.2</v>
      </c>
      <c r="AI15" s="216">
        <v>0.2</v>
      </c>
      <c r="AJ15" s="216">
        <v>0.1</v>
      </c>
      <c r="AK15" s="216">
        <v>0.1</v>
      </c>
      <c r="AL15" s="216">
        <v>0.1</v>
      </c>
      <c r="AM15" s="215">
        <v>0.2</v>
      </c>
      <c r="AN15" s="216">
        <v>0.2</v>
      </c>
      <c r="AO15" s="216">
        <v>0.2</v>
      </c>
      <c r="AP15" s="216">
        <v>0.2</v>
      </c>
      <c r="AQ15" s="216">
        <v>0.2</v>
      </c>
      <c r="AR15" s="216">
        <v>0.2</v>
      </c>
      <c r="AS15" s="217">
        <v>0.2</v>
      </c>
      <c r="AT15" s="134">
        <f>IF(AND(F15&gt;='Récap frais'!$C$1,F15&lt;='Récap frais'!$C$2),1,0)</f>
        <v>1</v>
      </c>
      <c r="AU15" s="211">
        <v>0</v>
      </c>
      <c r="AV15" s="132"/>
      <c r="AW15" s="132"/>
      <c r="AX15" s="135"/>
      <c r="AY15" s="132"/>
      <c r="AZ15" s="132"/>
      <c r="BA15" s="132"/>
      <c r="BB15" s="132"/>
      <c r="BC15" s="132"/>
      <c r="BD15" s="132"/>
      <c r="BE15" s="132"/>
      <c r="BF15" s="136"/>
      <c r="BG15" s="137"/>
      <c r="BH15" s="137"/>
      <c r="BI15" s="137"/>
    </row>
    <row r="16" spans="1:61" s="130" customFormat="1" ht="25.5" x14ac:dyDescent="0.25">
      <c r="A16" s="108"/>
      <c r="B16" s="138" t="str">
        <f>VLOOKUP(Tableau1[[#This Row],[N° d''affaire]],Sourcecommande[],2,FALSE)</f>
        <v>AEP AURELLE VERLAC</v>
      </c>
      <c r="C16" s="139" t="str">
        <f>VLOOKUP(Tableau1[[#This Row],[N° d''affaire]],Sourcecommande[],3,FALSE)</f>
        <v>AURELLE VERLAC</v>
      </c>
      <c r="E16" s="59" t="s">
        <v>40</v>
      </c>
      <c r="F16" s="35">
        <v>43834</v>
      </c>
      <c r="G16" s="30" t="s">
        <v>41</v>
      </c>
      <c r="H16" s="31">
        <v>44.9</v>
      </c>
      <c r="I16" s="32">
        <v>0.30499999999999999</v>
      </c>
      <c r="J16" s="140">
        <f t="shared" si="0"/>
        <v>13.69</v>
      </c>
      <c r="K16" s="27"/>
      <c r="L16" s="27"/>
      <c r="M16" s="27"/>
      <c r="N16" s="27"/>
      <c r="O16" s="27"/>
      <c r="P16" s="27"/>
      <c r="Q16" s="27"/>
      <c r="R16" s="54"/>
      <c r="S16" s="27"/>
      <c r="T16" s="27"/>
      <c r="U16" s="27"/>
      <c r="V16" s="27"/>
      <c r="W16" s="27"/>
      <c r="X16" s="27"/>
      <c r="Y16" s="27"/>
      <c r="Z16" s="141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13.69</v>
      </c>
      <c r="AA16" s="142">
        <f>Tableau1[[#This Row],[Montant  indémités km]]*SBT!$AD16+Tableau1[[#This Row],[Location véhicule]]*SBT!$AE16+Tableau1[[#This Row],[Péage / Parking/Carbu]]*SBT!$AF16+Tableau1[[#This Row],[Taxi / Bus / Métro]]*SBT!$AG16+Tableau1[[#This Row],[Train / Avion / …]]*SBT!$AH16+Tableau1[[#This Row],[Hotel]]*SBT!$AI16+Tableau1[[#This Row],[Déjeuners / Diners]]*SBT!$AJ16+Tableau1[[#This Row],[Invitations (Internes)]]*SBT!$AK16+Tableau1[[#This Row],[Invitations (Clientèle)]]*SBT!$AL16+Tableau1[[#This Row],[Divers Alimentation entretien]]*SBT!$AM16+Tableau1[[#This Row],[Fourn. bureau  ]]*SBT!$AN16+Tableau1[[#This Row],[Frais postaux]]*SBT!$AO16+Tableau1[[#This Row],[Documentation  ]]*SBT!$AP16+Tableau1[[#This Row],[Fourn. Chantier ]]*SBT!$AQ16+Tableau1[[#This Row],[Location mat.]]*SBT!$AR16+Tableau1[[#This Row],[Autres]]*SBT!$AS16</f>
        <v>0</v>
      </c>
      <c r="AB16" s="132"/>
      <c r="AC16" s="143">
        <f>Tableau1[[#This Row],[TOTAUX TTC]]-Tableau1[[#This Row],[TVA récupérable]]</f>
        <v>13.69</v>
      </c>
      <c r="AD16" s="215">
        <v>0</v>
      </c>
      <c r="AE16" s="216">
        <v>0.2</v>
      </c>
      <c r="AF16" s="216">
        <v>0.2</v>
      </c>
      <c r="AG16" s="216">
        <v>0.2</v>
      </c>
      <c r="AH16" s="216">
        <v>0.2</v>
      </c>
      <c r="AI16" s="216">
        <v>0.2</v>
      </c>
      <c r="AJ16" s="216">
        <v>0.1</v>
      </c>
      <c r="AK16" s="216">
        <v>0.1</v>
      </c>
      <c r="AL16" s="216">
        <v>0.1</v>
      </c>
      <c r="AM16" s="215">
        <v>0.2</v>
      </c>
      <c r="AN16" s="216">
        <v>0.2</v>
      </c>
      <c r="AO16" s="216">
        <v>0.2</v>
      </c>
      <c r="AP16" s="216">
        <v>0.2</v>
      </c>
      <c r="AQ16" s="216">
        <v>0.2</v>
      </c>
      <c r="AR16" s="216">
        <v>0.2</v>
      </c>
      <c r="AS16" s="217">
        <v>0.2</v>
      </c>
      <c r="AT16" s="134">
        <f>IF(AND(F16&gt;='Récap frais'!$C$1,F16&lt;='Récap frais'!$C$2),1,0)</f>
        <v>1</v>
      </c>
      <c r="AU16" s="211">
        <v>0</v>
      </c>
      <c r="AV16" s="132"/>
      <c r="AW16" s="132"/>
      <c r="AX16" s="135"/>
      <c r="AY16" s="132"/>
      <c r="AZ16" s="132"/>
      <c r="BA16" s="132"/>
      <c r="BB16" s="132"/>
      <c r="BC16" s="132"/>
      <c r="BD16" s="132"/>
      <c r="BE16" s="132"/>
      <c r="BF16" s="136"/>
      <c r="BG16" s="137"/>
      <c r="BH16" s="137"/>
      <c r="BI16" s="137"/>
    </row>
    <row r="17" spans="1:61" s="130" customFormat="1" x14ac:dyDescent="0.25">
      <c r="A17" s="108"/>
      <c r="B17" s="138" t="str">
        <f>VLOOKUP(Tableau1[[#This Row],[N° d''affaire]],Sourcecommande[],2,FALSE)</f>
        <v>ASSAINSSEMENT MARZIALS</v>
      </c>
      <c r="C17" s="139" t="str">
        <f>VLOOKUP(Tableau1[[#This Row],[N° d''affaire]],Sourcecommande[],3,FALSE)</f>
        <v>MONTJAUX</v>
      </c>
      <c r="E17" s="59" t="s">
        <v>34</v>
      </c>
      <c r="F17" s="35">
        <v>43836</v>
      </c>
      <c r="G17" s="30" t="s">
        <v>35</v>
      </c>
      <c r="H17" s="31">
        <v>68</v>
      </c>
      <c r="I17" s="32">
        <v>0.30499999999999999</v>
      </c>
      <c r="J17" s="140">
        <f t="shared" si="0"/>
        <v>20.74</v>
      </c>
      <c r="K17" s="27"/>
      <c r="L17" s="27"/>
      <c r="M17" s="27"/>
      <c r="N17" s="27"/>
      <c r="O17" s="27"/>
      <c r="P17" s="27"/>
      <c r="Q17" s="27"/>
      <c r="R17" s="54"/>
      <c r="S17" s="27"/>
      <c r="T17" s="27"/>
      <c r="U17" s="27"/>
      <c r="V17" s="27"/>
      <c r="W17" s="27"/>
      <c r="X17" s="27"/>
      <c r="Y17" s="27"/>
      <c r="Z17" s="141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20.74</v>
      </c>
      <c r="AA17" s="142">
        <f>Tableau1[[#This Row],[Montant  indémités km]]*SBT!$AD17+Tableau1[[#This Row],[Location véhicule]]*SBT!$AE17+Tableau1[[#This Row],[Péage / Parking/Carbu]]*SBT!$AF17+Tableau1[[#This Row],[Taxi / Bus / Métro]]*SBT!$AG17+Tableau1[[#This Row],[Train / Avion / …]]*SBT!$AH17+Tableau1[[#This Row],[Hotel]]*SBT!$AI17+Tableau1[[#This Row],[Déjeuners / Diners]]*SBT!$AJ17+Tableau1[[#This Row],[Invitations (Internes)]]*SBT!$AK17+Tableau1[[#This Row],[Invitations (Clientèle)]]*SBT!$AL17+Tableau1[[#This Row],[Divers Alimentation entretien]]*SBT!$AM17+Tableau1[[#This Row],[Fourn. bureau  ]]*SBT!$AN17+Tableau1[[#This Row],[Frais postaux]]*SBT!$AO17+Tableau1[[#This Row],[Documentation  ]]*SBT!$AP17+Tableau1[[#This Row],[Fourn. Chantier ]]*SBT!$AQ17+Tableau1[[#This Row],[Location mat.]]*SBT!$AR17+Tableau1[[#This Row],[Autres]]*SBT!$AS17</f>
        <v>0</v>
      </c>
      <c r="AB17" s="132"/>
      <c r="AC17" s="143">
        <f>Tableau1[[#This Row],[TOTAUX TTC]]-Tableau1[[#This Row],[TVA récupérable]]</f>
        <v>20.74</v>
      </c>
      <c r="AD17" s="215">
        <v>0</v>
      </c>
      <c r="AE17" s="216">
        <v>0.2</v>
      </c>
      <c r="AF17" s="216">
        <v>0.2</v>
      </c>
      <c r="AG17" s="216">
        <v>0.2</v>
      </c>
      <c r="AH17" s="216">
        <v>0.2</v>
      </c>
      <c r="AI17" s="216">
        <v>0.2</v>
      </c>
      <c r="AJ17" s="216">
        <v>0.1</v>
      </c>
      <c r="AK17" s="216">
        <v>0.1</v>
      </c>
      <c r="AL17" s="216">
        <v>0.1</v>
      </c>
      <c r="AM17" s="215">
        <v>0.2</v>
      </c>
      <c r="AN17" s="216">
        <v>0.2</v>
      </c>
      <c r="AO17" s="216">
        <v>0.2</v>
      </c>
      <c r="AP17" s="216">
        <v>0.2</v>
      </c>
      <c r="AQ17" s="216">
        <v>0.2</v>
      </c>
      <c r="AR17" s="216">
        <v>0.2</v>
      </c>
      <c r="AS17" s="217">
        <v>0.2</v>
      </c>
      <c r="AT17" s="134">
        <f>IF(AND(F17&gt;='Récap frais'!$C$1,F17&lt;='Récap frais'!$C$2),1,0)</f>
        <v>1</v>
      </c>
      <c r="AU17" s="211">
        <v>0</v>
      </c>
      <c r="AV17" s="132"/>
      <c r="AW17" s="132"/>
      <c r="AX17" s="135"/>
      <c r="AY17" s="132"/>
      <c r="AZ17" s="132"/>
      <c r="BA17" s="132"/>
      <c r="BB17" s="132"/>
      <c r="BC17" s="132"/>
      <c r="BD17" s="132"/>
      <c r="BE17" s="132"/>
      <c r="BF17" s="136"/>
      <c r="BG17" s="137"/>
      <c r="BH17" s="137"/>
      <c r="BI17" s="137"/>
    </row>
    <row r="18" spans="1:61" s="130" customFormat="1" x14ac:dyDescent="0.25">
      <c r="A18" s="108"/>
      <c r="B18" s="138" t="str">
        <f>VLOOKUP(Tableau1[[#This Row],[N° d''affaire]],Sourcecommande[],2,FALSE)</f>
        <v>ASSAINSSEMENT MARZIALS</v>
      </c>
      <c r="C18" s="139" t="str">
        <f>VLOOKUP(Tableau1[[#This Row],[N° d''affaire]],Sourcecommande[],3,FALSE)</f>
        <v>MONTJAUX</v>
      </c>
      <c r="E18" s="59" t="s">
        <v>34</v>
      </c>
      <c r="F18" s="35">
        <v>43838</v>
      </c>
      <c r="G18" s="30" t="s">
        <v>35</v>
      </c>
      <c r="H18" s="31">
        <v>68</v>
      </c>
      <c r="I18" s="32">
        <v>0.30499999999999999</v>
      </c>
      <c r="J18" s="140">
        <f t="shared" si="0"/>
        <v>20.74</v>
      </c>
      <c r="K18" s="27"/>
      <c r="L18" s="27"/>
      <c r="M18" s="27"/>
      <c r="N18" s="27"/>
      <c r="O18" s="27"/>
      <c r="P18" s="27"/>
      <c r="Q18" s="27"/>
      <c r="R18" s="54"/>
      <c r="S18" s="27"/>
      <c r="T18" s="27"/>
      <c r="U18" s="27"/>
      <c r="V18" s="27"/>
      <c r="W18" s="27"/>
      <c r="X18" s="27"/>
      <c r="Y18" s="27"/>
      <c r="Z18" s="141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20.74</v>
      </c>
      <c r="AA18" s="142">
        <f>Tableau1[[#This Row],[Montant  indémités km]]*SBT!$AD18+Tableau1[[#This Row],[Location véhicule]]*SBT!$AE18+Tableau1[[#This Row],[Péage / Parking/Carbu]]*SBT!$AF18+Tableau1[[#This Row],[Taxi / Bus / Métro]]*SBT!$AG18+Tableau1[[#This Row],[Train / Avion / …]]*SBT!$AH18+Tableau1[[#This Row],[Hotel]]*SBT!$AI18+Tableau1[[#This Row],[Déjeuners / Diners]]*SBT!$AJ18+Tableau1[[#This Row],[Invitations (Internes)]]*SBT!$AK18+Tableau1[[#This Row],[Invitations (Clientèle)]]*SBT!$AL18+Tableau1[[#This Row],[Divers Alimentation entretien]]*SBT!$AM18+Tableau1[[#This Row],[Fourn. bureau  ]]*SBT!$AN18+Tableau1[[#This Row],[Frais postaux]]*SBT!$AO18+Tableau1[[#This Row],[Documentation  ]]*SBT!$AP18+Tableau1[[#This Row],[Fourn. Chantier ]]*SBT!$AQ18+Tableau1[[#This Row],[Location mat.]]*SBT!$AR18+Tableau1[[#This Row],[Autres]]*SBT!$AS18</f>
        <v>0</v>
      </c>
      <c r="AB18" s="132"/>
      <c r="AC18" s="143">
        <f>Tableau1[[#This Row],[TOTAUX TTC]]-Tableau1[[#This Row],[TVA récupérable]]</f>
        <v>20.74</v>
      </c>
      <c r="AD18" s="215">
        <v>0</v>
      </c>
      <c r="AE18" s="216">
        <v>0.2</v>
      </c>
      <c r="AF18" s="216">
        <v>0.2</v>
      </c>
      <c r="AG18" s="216">
        <v>0.2</v>
      </c>
      <c r="AH18" s="216">
        <v>0.2</v>
      </c>
      <c r="AI18" s="216">
        <v>0.2</v>
      </c>
      <c r="AJ18" s="216">
        <v>0.1</v>
      </c>
      <c r="AK18" s="216">
        <v>0.1</v>
      </c>
      <c r="AL18" s="216">
        <v>0.1</v>
      </c>
      <c r="AM18" s="215">
        <v>0.2</v>
      </c>
      <c r="AN18" s="216">
        <v>0.2</v>
      </c>
      <c r="AO18" s="216">
        <v>0.2</v>
      </c>
      <c r="AP18" s="216">
        <v>0.2</v>
      </c>
      <c r="AQ18" s="216">
        <v>0.2</v>
      </c>
      <c r="AR18" s="216">
        <v>0.2</v>
      </c>
      <c r="AS18" s="217">
        <v>0.2</v>
      </c>
      <c r="AT18" s="134">
        <f>IF(AND(F18&gt;='Récap frais'!$C$1,F18&lt;='Récap frais'!$C$2),1,0)</f>
        <v>1</v>
      </c>
      <c r="AU18" s="211">
        <v>0</v>
      </c>
      <c r="AV18" s="132"/>
      <c r="AW18" s="132"/>
      <c r="AX18" s="135"/>
      <c r="AY18" s="132"/>
      <c r="AZ18" s="132"/>
      <c r="BA18" s="132"/>
      <c r="BB18" s="132"/>
      <c r="BC18" s="132"/>
      <c r="BD18" s="132"/>
      <c r="BE18" s="132"/>
      <c r="BF18" s="136"/>
      <c r="BG18" s="137"/>
      <c r="BH18" s="137"/>
      <c r="BI18" s="137"/>
    </row>
    <row r="19" spans="1:61" s="130" customFormat="1" ht="25.5" x14ac:dyDescent="0.25">
      <c r="A19" s="108"/>
      <c r="B19" s="138" t="str">
        <f>VLOOKUP(Tableau1[[#This Row],[N° d''affaire]],Sourcecommande[],2,FALSE)</f>
        <v>AEP AURELLE VERLAC</v>
      </c>
      <c r="C19" s="139" t="str">
        <f>VLOOKUP(Tableau1[[#This Row],[N° d''affaire]],Sourcecommande[],3,FALSE)</f>
        <v>AURELLE VERLAC</v>
      </c>
      <c r="E19" s="59" t="s">
        <v>40</v>
      </c>
      <c r="F19" s="35">
        <v>43840</v>
      </c>
      <c r="G19" s="30" t="s">
        <v>42</v>
      </c>
      <c r="H19" s="31">
        <v>54</v>
      </c>
      <c r="I19" s="32">
        <v>0.30499999999999999</v>
      </c>
      <c r="J19" s="140">
        <f t="shared" si="0"/>
        <v>16.47</v>
      </c>
      <c r="K19" s="27"/>
      <c r="L19" s="27"/>
      <c r="M19" s="27"/>
      <c r="N19" s="27"/>
      <c r="O19" s="27"/>
      <c r="P19" s="27"/>
      <c r="Q19" s="27"/>
      <c r="R19" s="54"/>
      <c r="S19" s="27"/>
      <c r="T19" s="27"/>
      <c r="U19" s="27"/>
      <c r="V19" s="27"/>
      <c r="W19" s="27"/>
      <c r="X19" s="27"/>
      <c r="Y19" s="27"/>
      <c r="Z19" s="141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16.47</v>
      </c>
      <c r="AA19" s="142">
        <f>Tableau1[[#This Row],[Montant  indémités km]]*SBT!$AD19+Tableau1[[#This Row],[Location véhicule]]*SBT!$AE19+Tableau1[[#This Row],[Péage / Parking/Carbu]]*SBT!$AF19+Tableau1[[#This Row],[Taxi / Bus / Métro]]*SBT!$AG19+Tableau1[[#This Row],[Train / Avion / …]]*SBT!$AH19+Tableau1[[#This Row],[Hotel]]*SBT!$AI19+Tableau1[[#This Row],[Déjeuners / Diners]]*SBT!$AJ19+Tableau1[[#This Row],[Invitations (Internes)]]*SBT!$AK19+Tableau1[[#This Row],[Invitations (Clientèle)]]*SBT!$AL19+Tableau1[[#This Row],[Divers Alimentation entretien]]*SBT!$AM19+Tableau1[[#This Row],[Fourn. bureau  ]]*SBT!$AN19+Tableau1[[#This Row],[Frais postaux]]*SBT!$AO19+Tableau1[[#This Row],[Documentation  ]]*SBT!$AP19+Tableau1[[#This Row],[Fourn. Chantier ]]*SBT!$AQ19+Tableau1[[#This Row],[Location mat.]]*SBT!$AR19+Tableau1[[#This Row],[Autres]]*SBT!$AS19</f>
        <v>0</v>
      </c>
      <c r="AB19" s="132"/>
      <c r="AC19" s="143">
        <f>Tableau1[[#This Row],[TOTAUX TTC]]-Tableau1[[#This Row],[TVA récupérable]]</f>
        <v>16.47</v>
      </c>
      <c r="AD19" s="215">
        <v>0</v>
      </c>
      <c r="AE19" s="216">
        <v>0.2</v>
      </c>
      <c r="AF19" s="216">
        <v>0.2</v>
      </c>
      <c r="AG19" s="216">
        <v>0.2</v>
      </c>
      <c r="AH19" s="216">
        <v>0.2</v>
      </c>
      <c r="AI19" s="216">
        <v>0.2</v>
      </c>
      <c r="AJ19" s="216">
        <v>0.1</v>
      </c>
      <c r="AK19" s="216">
        <v>0.1</v>
      </c>
      <c r="AL19" s="216">
        <v>0.1</v>
      </c>
      <c r="AM19" s="215">
        <v>0.2</v>
      </c>
      <c r="AN19" s="216">
        <v>0.2</v>
      </c>
      <c r="AO19" s="216">
        <v>0.2</v>
      </c>
      <c r="AP19" s="216">
        <v>0.2</v>
      </c>
      <c r="AQ19" s="216">
        <v>0.2</v>
      </c>
      <c r="AR19" s="216">
        <v>0.2</v>
      </c>
      <c r="AS19" s="217">
        <v>0.2</v>
      </c>
      <c r="AT19" s="134">
        <f>IF(AND(F19&gt;='Récap frais'!$C$1,F19&lt;='Récap frais'!$C$2),1,0)</f>
        <v>1</v>
      </c>
      <c r="AU19" s="211">
        <v>0</v>
      </c>
      <c r="AV19" s="132"/>
      <c r="AW19" s="132"/>
      <c r="AX19" s="135"/>
      <c r="AY19" s="132"/>
      <c r="AZ19" s="132"/>
      <c r="BA19" s="132"/>
      <c r="BB19" s="132"/>
      <c r="BC19" s="132"/>
      <c r="BD19" s="132"/>
      <c r="BE19" s="132"/>
      <c r="BF19" s="136"/>
      <c r="BG19" s="137"/>
      <c r="BH19" s="137"/>
      <c r="BI19" s="137"/>
    </row>
    <row r="20" spans="1:61" s="130" customFormat="1" ht="25.5" x14ac:dyDescent="0.25">
      <c r="A20" s="108"/>
      <c r="B20" s="138" t="str">
        <f>VLOOKUP(Tableau1[[#This Row],[N° d''affaire]],Sourcecommande[],2,FALSE)</f>
        <v>AEP AURELLE VERLAC</v>
      </c>
      <c r="C20" s="139" t="str">
        <f>VLOOKUP(Tableau1[[#This Row],[N° d''affaire]],Sourcecommande[],3,FALSE)</f>
        <v>AURELLE VERLAC</v>
      </c>
      <c r="E20" s="59" t="s">
        <v>40</v>
      </c>
      <c r="F20" s="35">
        <v>43841</v>
      </c>
      <c r="G20" s="30" t="s">
        <v>42</v>
      </c>
      <c r="H20" s="31">
        <v>54</v>
      </c>
      <c r="I20" s="32">
        <v>0.30499999999999999</v>
      </c>
      <c r="J20" s="140">
        <f t="shared" si="0"/>
        <v>16.47</v>
      </c>
      <c r="K20" s="27"/>
      <c r="L20" s="27"/>
      <c r="M20" s="27"/>
      <c r="N20" s="27"/>
      <c r="O20" s="27"/>
      <c r="P20" s="27"/>
      <c r="Q20" s="27"/>
      <c r="R20" s="54"/>
      <c r="S20" s="27"/>
      <c r="T20" s="27"/>
      <c r="U20" s="27"/>
      <c r="V20" s="27"/>
      <c r="W20" s="27"/>
      <c r="X20" s="27"/>
      <c r="Y20" s="27"/>
      <c r="Z20" s="141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16.47</v>
      </c>
      <c r="AA20" s="142">
        <f>Tableau1[[#This Row],[Montant  indémités km]]*SBT!$AD20+Tableau1[[#This Row],[Location véhicule]]*SBT!$AE20+Tableau1[[#This Row],[Péage / Parking/Carbu]]*SBT!$AF20+Tableau1[[#This Row],[Taxi / Bus / Métro]]*SBT!$AG20+Tableau1[[#This Row],[Train / Avion / …]]*SBT!$AH20+Tableau1[[#This Row],[Hotel]]*SBT!$AI20+Tableau1[[#This Row],[Déjeuners / Diners]]*SBT!$AJ20+Tableau1[[#This Row],[Invitations (Internes)]]*SBT!$AK20+Tableau1[[#This Row],[Invitations (Clientèle)]]*SBT!$AL20+Tableau1[[#This Row],[Divers Alimentation entretien]]*SBT!$AM20+Tableau1[[#This Row],[Fourn. bureau  ]]*SBT!$AN20+Tableau1[[#This Row],[Frais postaux]]*SBT!$AO20+Tableau1[[#This Row],[Documentation  ]]*SBT!$AP20+Tableau1[[#This Row],[Fourn. Chantier ]]*SBT!$AQ20+Tableau1[[#This Row],[Location mat.]]*SBT!$AR20+Tableau1[[#This Row],[Autres]]*SBT!$AS20</f>
        <v>0</v>
      </c>
      <c r="AB20" s="132"/>
      <c r="AC20" s="143">
        <f>Tableau1[[#This Row],[TOTAUX TTC]]-Tableau1[[#This Row],[TVA récupérable]]</f>
        <v>16.47</v>
      </c>
      <c r="AD20" s="215">
        <v>0</v>
      </c>
      <c r="AE20" s="216">
        <v>0.2</v>
      </c>
      <c r="AF20" s="216">
        <v>0.2</v>
      </c>
      <c r="AG20" s="216">
        <v>0.2</v>
      </c>
      <c r="AH20" s="216">
        <v>0.2</v>
      </c>
      <c r="AI20" s="216">
        <v>0.2</v>
      </c>
      <c r="AJ20" s="216">
        <v>0.1</v>
      </c>
      <c r="AK20" s="216">
        <v>0.1</v>
      </c>
      <c r="AL20" s="216">
        <v>0.1</v>
      </c>
      <c r="AM20" s="215">
        <v>0.2</v>
      </c>
      <c r="AN20" s="216">
        <v>0.2</v>
      </c>
      <c r="AO20" s="216">
        <v>0.2</v>
      </c>
      <c r="AP20" s="216">
        <v>0.2</v>
      </c>
      <c r="AQ20" s="216">
        <v>0.2</v>
      </c>
      <c r="AR20" s="216">
        <v>0.2</v>
      </c>
      <c r="AS20" s="217">
        <v>0.2</v>
      </c>
      <c r="AT20" s="134">
        <f>IF(AND(F20&gt;='Récap frais'!$C$1,F20&lt;='Récap frais'!$C$2),1,0)</f>
        <v>1</v>
      </c>
      <c r="AU20" s="211">
        <v>0</v>
      </c>
      <c r="AV20" s="132"/>
      <c r="AW20" s="132"/>
      <c r="AX20" s="135"/>
      <c r="AY20" s="132"/>
      <c r="AZ20" s="132"/>
      <c r="BA20" s="132"/>
      <c r="BB20" s="132"/>
      <c r="BC20" s="132"/>
      <c r="BD20" s="132"/>
      <c r="BE20" s="132"/>
      <c r="BF20" s="136"/>
      <c r="BG20" s="137"/>
      <c r="BH20" s="137"/>
      <c r="BI20" s="137"/>
    </row>
    <row r="21" spans="1:61" s="130" customFormat="1" ht="25.5" x14ac:dyDescent="0.25">
      <c r="A21" s="108"/>
      <c r="B21" s="138" t="str">
        <f>VLOOKUP(Tableau1[[#This Row],[N° d''affaire]],Sourcecommande[],2,FALSE)</f>
        <v>AEP AURELLE VERLAC</v>
      </c>
      <c r="C21" s="139" t="str">
        <f>VLOOKUP(Tableau1[[#This Row],[N° d''affaire]],Sourcecommande[],3,FALSE)</f>
        <v>AURELLE VERLAC</v>
      </c>
      <c r="E21" s="59" t="s">
        <v>40</v>
      </c>
      <c r="F21" s="35">
        <v>43837</v>
      </c>
      <c r="G21" s="30" t="s">
        <v>41</v>
      </c>
      <c r="H21" s="31">
        <v>44.9</v>
      </c>
      <c r="I21" s="32">
        <v>0.30499999999999999</v>
      </c>
      <c r="J21" s="140">
        <f t="shared" ref="J21" si="1">ROUND(H21*I21,2)</f>
        <v>13.69</v>
      </c>
      <c r="K21" s="27"/>
      <c r="L21" s="27"/>
      <c r="M21" s="27"/>
      <c r="N21" s="27"/>
      <c r="O21" s="27"/>
      <c r="P21" s="27"/>
      <c r="Q21" s="27"/>
      <c r="R21" s="54"/>
      <c r="S21" s="27"/>
      <c r="T21" s="27"/>
      <c r="U21" s="27"/>
      <c r="V21" s="27"/>
      <c r="W21" s="27"/>
      <c r="X21" s="27"/>
      <c r="Y21" s="27"/>
      <c r="Z21" s="141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13.69</v>
      </c>
      <c r="AA21" s="142">
        <f>Tableau1[[#This Row],[Montant  indémités km]]*SBT!$AD21+Tableau1[[#This Row],[Location véhicule]]*SBT!$AE21+Tableau1[[#This Row],[Péage / Parking/Carbu]]*SBT!$AF21+Tableau1[[#This Row],[Taxi / Bus / Métro]]*SBT!$AG21+Tableau1[[#This Row],[Train / Avion / …]]*SBT!$AH21+Tableau1[[#This Row],[Hotel]]*SBT!$AI21+Tableau1[[#This Row],[Déjeuners / Diners]]*SBT!$AJ21+Tableau1[[#This Row],[Invitations (Internes)]]*SBT!$AK21+Tableau1[[#This Row],[Invitations (Clientèle)]]*SBT!$AL21+Tableau1[[#This Row],[Divers Alimentation entretien]]*SBT!$AM21+Tableau1[[#This Row],[Fourn. bureau  ]]*SBT!$AN21+Tableau1[[#This Row],[Frais postaux]]*SBT!$AO21+Tableau1[[#This Row],[Documentation  ]]*SBT!$AP21+Tableau1[[#This Row],[Fourn. Chantier ]]*SBT!$AQ21+Tableau1[[#This Row],[Location mat.]]*SBT!$AR21+Tableau1[[#This Row],[Autres]]*SBT!$AS21</f>
        <v>0</v>
      </c>
      <c r="AB21" s="132"/>
      <c r="AC21" s="143">
        <f>Tableau1[[#This Row],[TOTAUX TTC]]-Tableau1[[#This Row],[TVA récupérable]]</f>
        <v>13.69</v>
      </c>
      <c r="AD21" s="215">
        <v>0</v>
      </c>
      <c r="AE21" s="216">
        <v>0.2</v>
      </c>
      <c r="AF21" s="216">
        <v>0.2</v>
      </c>
      <c r="AG21" s="216">
        <v>0.2</v>
      </c>
      <c r="AH21" s="216">
        <v>0.2</v>
      </c>
      <c r="AI21" s="216">
        <v>0.2</v>
      </c>
      <c r="AJ21" s="216">
        <v>0.1</v>
      </c>
      <c r="AK21" s="216">
        <v>0.1</v>
      </c>
      <c r="AL21" s="216">
        <v>0.1</v>
      </c>
      <c r="AM21" s="215">
        <v>0.2</v>
      </c>
      <c r="AN21" s="216">
        <v>0.2</v>
      </c>
      <c r="AO21" s="216">
        <v>0.2</v>
      </c>
      <c r="AP21" s="216">
        <v>0.2</v>
      </c>
      <c r="AQ21" s="216">
        <v>0.2</v>
      </c>
      <c r="AR21" s="216">
        <v>0.2</v>
      </c>
      <c r="AS21" s="217">
        <v>0.2</v>
      </c>
      <c r="AT21" s="134">
        <f>IF(AND(F21&gt;='Récap frais'!$C$1,F21&lt;='Récap frais'!$C$2),1,0)</f>
        <v>1</v>
      </c>
      <c r="AU21" s="211">
        <v>0</v>
      </c>
      <c r="AV21" s="132"/>
      <c r="AW21" s="132"/>
      <c r="AX21" s="135"/>
      <c r="AY21" s="132"/>
      <c r="AZ21" s="132"/>
      <c r="BA21" s="132"/>
      <c r="BB21" s="132"/>
      <c r="BC21" s="132"/>
      <c r="BD21" s="132"/>
      <c r="BE21" s="132"/>
      <c r="BF21" s="136"/>
      <c r="BG21" s="137"/>
      <c r="BH21" s="137"/>
      <c r="BI21" s="137"/>
    </row>
    <row r="22" spans="1:61" s="130" customFormat="1" ht="25.5" x14ac:dyDescent="0.25">
      <c r="A22" s="108"/>
      <c r="B22" s="138" t="str">
        <f>VLOOKUP(Tableau1[[#This Row],[N° d''affaire]],Sourcecommande[],2,FALSE)</f>
        <v>AEP AURELLE VERLAC</v>
      </c>
      <c r="C22" s="139" t="str">
        <f>VLOOKUP(Tableau1[[#This Row],[N° d''affaire]],Sourcecommande[],3,FALSE)</f>
        <v>AURELLE VERLAC</v>
      </c>
      <c r="E22" s="59" t="s">
        <v>40</v>
      </c>
      <c r="F22" s="35">
        <v>43843</v>
      </c>
      <c r="G22" s="30" t="s">
        <v>41</v>
      </c>
      <c r="H22" s="31">
        <v>44.9</v>
      </c>
      <c r="I22" s="32">
        <v>0.30499999999999999</v>
      </c>
      <c r="J22" s="140">
        <f t="shared" ref="J22" si="2">ROUND(H22*I22,2)</f>
        <v>13.69</v>
      </c>
      <c r="K22" s="27"/>
      <c r="L22" s="27"/>
      <c r="M22" s="27"/>
      <c r="N22" s="27"/>
      <c r="O22" s="27"/>
      <c r="P22" s="27"/>
      <c r="Q22" s="27"/>
      <c r="R22" s="54"/>
      <c r="S22" s="27"/>
      <c r="T22" s="27"/>
      <c r="U22" s="27"/>
      <c r="V22" s="27"/>
      <c r="W22" s="27"/>
      <c r="X22" s="27"/>
      <c r="Y22" s="27"/>
      <c r="Z22" s="141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13.69</v>
      </c>
      <c r="AA22" s="142">
        <f>Tableau1[[#This Row],[Montant  indémités km]]*SBT!$AD22+Tableau1[[#This Row],[Location véhicule]]*SBT!$AE22+Tableau1[[#This Row],[Péage / Parking/Carbu]]*SBT!$AF22+Tableau1[[#This Row],[Taxi / Bus / Métro]]*SBT!$AG22+Tableau1[[#This Row],[Train / Avion / …]]*SBT!$AH22+Tableau1[[#This Row],[Hotel]]*SBT!$AI22+Tableau1[[#This Row],[Déjeuners / Diners]]*SBT!$AJ22+Tableau1[[#This Row],[Invitations (Internes)]]*SBT!$AK22+Tableau1[[#This Row],[Invitations (Clientèle)]]*SBT!$AL22+Tableau1[[#This Row],[Divers Alimentation entretien]]*SBT!$AM22+Tableau1[[#This Row],[Fourn. bureau  ]]*SBT!$AN22+Tableau1[[#This Row],[Frais postaux]]*SBT!$AO22+Tableau1[[#This Row],[Documentation  ]]*SBT!$AP22+Tableau1[[#This Row],[Fourn. Chantier ]]*SBT!$AQ22+Tableau1[[#This Row],[Location mat.]]*SBT!$AR22+Tableau1[[#This Row],[Autres]]*SBT!$AS22</f>
        <v>0</v>
      </c>
      <c r="AB22" s="132"/>
      <c r="AC22" s="143">
        <f>Tableau1[[#This Row],[TOTAUX TTC]]-Tableau1[[#This Row],[TVA récupérable]]</f>
        <v>13.69</v>
      </c>
      <c r="AD22" s="215">
        <v>0</v>
      </c>
      <c r="AE22" s="216">
        <v>0.2</v>
      </c>
      <c r="AF22" s="216">
        <v>0.2</v>
      </c>
      <c r="AG22" s="216">
        <v>0.2</v>
      </c>
      <c r="AH22" s="216">
        <v>0.2</v>
      </c>
      <c r="AI22" s="216">
        <v>0.2</v>
      </c>
      <c r="AJ22" s="216">
        <v>0.1</v>
      </c>
      <c r="AK22" s="216">
        <v>0.1</v>
      </c>
      <c r="AL22" s="216">
        <v>0.1</v>
      </c>
      <c r="AM22" s="215">
        <v>0.2</v>
      </c>
      <c r="AN22" s="216">
        <v>0.2</v>
      </c>
      <c r="AO22" s="216">
        <v>0.2</v>
      </c>
      <c r="AP22" s="216">
        <v>0.2</v>
      </c>
      <c r="AQ22" s="216">
        <v>0.2</v>
      </c>
      <c r="AR22" s="216">
        <v>0.2</v>
      </c>
      <c r="AS22" s="217">
        <v>0.2</v>
      </c>
      <c r="AT22" s="134">
        <f>IF(AND(F22&gt;='Récap frais'!$C$1,F22&lt;='Récap frais'!$C$2),1,0)</f>
        <v>1</v>
      </c>
      <c r="AU22" s="211">
        <v>0</v>
      </c>
      <c r="AV22" s="132"/>
      <c r="AW22" s="132"/>
      <c r="AX22" s="135"/>
      <c r="AY22" s="132"/>
      <c r="AZ22" s="132"/>
      <c r="BA22" s="132"/>
      <c r="BB22" s="132"/>
      <c r="BC22" s="132"/>
      <c r="BD22" s="132"/>
      <c r="BE22" s="132"/>
      <c r="BF22" s="136"/>
      <c r="BG22" s="137"/>
      <c r="BH22" s="137"/>
      <c r="BI22" s="137"/>
    </row>
    <row r="23" spans="1:61" s="145" customFormat="1" x14ac:dyDescent="0.25">
      <c r="A23" s="108"/>
      <c r="B23" s="138" t="str">
        <f>VLOOKUP(Tableau1[[#This Row],[N° d''affaire]],Sourcecommande[],2,FALSE)</f>
        <v>ASSAINSSEMENT MARZIALS</v>
      </c>
      <c r="C23" s="139" t="str">
        <f>VLOOKUP(Tableau1[[#This Row],[N° d''affaire]],Sourcecommande[],3,FALSE)</f>
        <v>MONTJAUX</v>
      </c>
      <c r="E23" s="59" t="s">
        <v>34</v>
      </c>
      <c r="F23" s="35">
        <v>43845</v>
      </c>
      <c r="G23" s="30" t="s">
        <v>35</v>
      </c>
      <c r="H23" s="31">
        <v>68</v>
      </c>
      <c r="I23" s="32">
        <v>0.30499999999999999</v>
      </c>
      <c r="J23" s="140">
        <f t="shared" si="0"/>
        <v>20.74</v>
      </c>
      <c r="K23" s="27"/>
      <c r="L23" s="27"/>
      <c r="M23" s="27"/>
      <c r="N23" s="27"/>
      <c r="O23" s="27"/>
      <c r="P23" s="27"/>
      <c r="Q23" s="27"/>
      <c r="R23" s="54"/>
      <c r="S23" s="27"/>
      <c r="T23" s="27"/>
      <c r="U23" s="27"/>
      <c r="V23" s="27"/>
      <c r="W23" s="27"/>
      <c r="X23" s="27"/>
      <c r="Y23" s="27"/>
      <c r="Z23" s="141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20.74</v>
      </c>
      <c r="AA23" s="142">
        <f>Tableau1[[#This Row],[Montant  indémités km]]*SBT!$AD23+Tableau1[[#This Row],[Location véhicule]]*SBT!$AE23+Tableau1[[#This Row],[Péage / Parking/Carbu]]*SBT!$AF23+Tableau1[[#This Row],[Taxi / Bus / Métro]]*SBT!$AG23+Tableau1[[#This Row],[Train / Avion / …]]*SBT!$AH23+Tableau1[[#This Row],[Hotel]]*SBT!$AI23+Tableau1[[#This Row],[Déjeuners / Diners]]*SBT!$AJ23+Tableau1[[#This Row],[Invitations (Internes)]]*SBT!$AK23+Tableau1[[#This Row],[Invitations (Clientèle)]]*SBT!$AL23+Tableau1[[#This Row],[Divers Alimentation entretien]]*SBT!$AM23+Tableau1[[#This Row],[Fourn. bureau  ]]*SBT!$AN23+Tableau1[[#This Row],[Frais postaux]]*SBT!$AO23+Tableau1[[#This Row],[Documentation  ]]*SBT!$AP23+Tableau1[[#This Row],[Fourn. Chantier ]]*SBT!$AQ23+Tableau1[[#This Row],[Location mat.]]*SBT!$AR23+Tableau1[[#This Row],[Autres]]*SBT!$AS23</f>
        <v>0</v>
      </c>
      <c r="AB23" s="132"/>
      <c r="AC23" s="143">
        <f>Tableau1[[#This Row],[TOTAUX TTC]]-Tableau1[[#This Row],[TVA récupérable]]</f>
        <v>20.74</v>
      </c>
      <c r="AD23" s="215">
        <v>0</v>
      </c>
      <c r="AE23" s="216">
        <v>0.2</v>
      </c>
      <c r="AF23" s="216">
        <v>0.2</v>
      </c>
      <c r="AG23" s="216">
        <v>0.2</v>
      </c>
      <c r="AH23" s="216">
        <v>0.2</v>
      </c>
      <c r="AI23" s="216">
        <v>0.2</v>
      </c>
      <c r="AJ23" s="216">
        <v>0.1</v>
      </c>
      <c r="AK23" s="216">
        <v>0.1</v>
      </c>
      <c r="AL23" s="216">
        <v>0.1</v>
      </c>
      <c r="AM23" s="215">
        <v>0.2</v>
      </c>
      <c r="AN23" s="216">
        <v>0.2</v>
      </c>
      <c r="AO23" s="216">
        <v>0.2</v>
      </c>
      <c r="AP23" s="216">
        <v>0.2</v>
      </c>
      <c r="AQ23" s="216">
        <v>0.2</v>
      </c>
      <c r="AR23" s="216">
        <v>0.2</v>
      </c>
      <c r="AS23" s="217">
        <v>0.2</v>
      </c>
      <c r="AT23" s="134">
        <f>IF(AND(F23&gt;='Récap frais'!$C$1,F23&lt;='Récap frais'!$C$2),1,0)</f>
        <v>1</v>
      </c>
      <c r="AU23" s="211">
        <v>0</v>
      </c>
      <c r="AV23" s="132"/>
      <c r="AW23" s="132"/>
      <c r="AX23" s="135"/>
      <c r="AY23" s="132"/>
      <c r="AZ23" s="132"/>
      <c r="BA23" s="132"/>
      <c r="BB23" s="132"/>
      <c r="BC23" s="132"/>
      <c r="BD23" s="132"/>
      <c r="BE23" s="132"/>
      <c r="BF23" s="136"/>
      <c r="BG23" s="146"/>
      <c r="BH23" s="146"/>
      <c r="BI23" s="146"/>
    </row>
    <row r="24" spans="1:61" s="145" customFormat="1" ht="25.5" x14ac:dyDescent="0.25">
      <c r="A24" s="108"/>
      <c r="B24" s="138" t="str">
        <f>VLOOKUP(Tableau1[[#This Row],[N° d''affaire]],Sourcecommande[],2,FALSE)</f>
        <v>AEP AURELLE VERLAC</v>
      </c>
      <c r="C24" s="139" t="str">
        <f>VLOOKUP(Tableau1[[#This Row],[N° d''affaire]],Sourcecommande[],3,FALSE)</f>
        <v>AURELLE VERLAC</v>
      </c>
      <c r="E24" s="58" t="s">
        <v>40</v>
      </c>
      <c r="F24" s="35">
        <v>43849</v>
      </c>
      <c r="G24" s="30" t="s">
        <v>42</v>
      </c>
      <c r="H24" s="31">
        <f>34+20</f>
        <v>54</v>
      </c>
      <c r="I24" s="32">
        <v>0.30499999999999999</v>
      </c>
      <c r="J24" s="140">
        <f t="shared" si="0"/>
        <v>16.47</v>
      </c>
      <c r="K24" s="27"/>
      <c r="L24" s="27"/>
      <c r="M24" s="27"/>
      <c r="N24" s="27"/>
      <c r="O24" s="27"/>
      <c r="P24" s="27"/>
      <c r="Q24" s="27"/>
      <c r="R24" s="54"/>
      <c r="S24" s="28"/>
      <c r="T24" s="27"/>
      <c r="U24" s="28"/>
      <c r="V24" s="28"/>
      <c r="W24" s="27"/>
      <c r="X24" s="27"/>
      <c r="Y24" s="27"/>
      <c r="Z24" s="141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16.47</v>
      </c>
      <c r="AA24" s="142">
        <f>Tableau1[[#This Row],[Montant  indémités km]]*SBT!$AD24+Tableau1[[#This Row],[Location véhicule]]*SBT!$AE24+Tableau1[[#This Row],[Péage / Parking/Carbu]]*SBT!$AF24+Tableau1[[#This Row],[Taxi / Bus / Métro]]*SBT!$AG24+Tableau1[[#This Row],[Train / Avion / …]]*SBT!$AH24+Tableau1[[#This Row],[Hotel]]*SBT!$AI24+Tableau1[[#This Row],[Déjeuners / Diners]]*SBT!$AJ24+Tableau1[[#This Row],[Invitations (Internes)]]*SBT!$AK24+Tableau1[[#This Row],[Invitations (Clientèle)]]*SBT!$AL24+Tableau1[[#This Row],[Divers Alimentation entretien]]*SBT!$AM24+Tableau1[[#This Row],[Fourn. bureau  ]]*SBT!$AN24+Tableau1[[#This Row],[Frais postaux]]*SBT!$AO24+Tableau1[[#This Row],[Documentation  ]]*SBT!$AP24+Tableau1[[#This Row],[Fourn. Chantier ]]*SBT!$AQ24+Tableau1[[#This Row],[Location mat.]]*SBT!$AR24+Tableau1[[#This Row],[Autres]]*SBT!$AS24</f>
        <v>0</v>
      </c>
      <c r="AB24" s="132"/>
      <c r="AC24" s="143">
        <f>Tableau1[[#This Row],[TOTAUX TTC]]-Tableau1[[#This Row],[TVA récupérable]]</f>
        <v>16.47</v>
      </c>
      <c r="AD24" s="215">
        <v>0</v>
      </c>
      <c r="AE24" s="216">
        <v>0.2</v>
      </c>
      <c r="AF24" s="216">
        <v>0.2</v>
      </c>
      <c r="AG24" s="216">
        <v>0.2</v>
      </c>
      <c r="AH24" s="216">
        <v>0.2</v>
      </c>
      <c r="AI24" s="216">
        <v>0.2</v>
      </c>
      <c r="AJ24" s="216">
        <v>0.1</v>
      </c>
      <c r="AK24" s="216">
        <v>0.1</v>
      </c>
      <c r="AL24" s="216">
        <v>0.1</v>
      </c>
      <c r="AM24" s="215">
        <v>0.2</v>
      </c>
      <c r="AN24" s="216">
        <v>0.2</v>
      </c>
      <c r="AO24" s="216">
        <v>0.2</v>
      </c>
      <c r="AP24" s="216">
        <v>0.2</v>
      </c>
      <c r="AQ24" s="216">
        <v>0.2</v>
      </c>
      <c r="AR24" s="216">
        <v>0.2</v>
      </c>
      <c r="AS24" s="217">
        <v>0.2</v>
      </c>
      <c r="AT24" s="134">
        <f>IF(AND(F24&gt;='Récap frais'!$C$1,F24&lt;='Récap frais'!$C$2),1,0)</f>
        <v>0</v>
      </c>
      <c r="AU24" s="211">
        <v>0</v>
      </c>
      <c r="AV24" s="132"/>
      <c r="AW24" s="132"/>
      <c r="AX24" s="135"/>
      <c r="AY24" s="132"/>
      <c r="AZ24" s="132"/>
      <c r="BA24" s="132"/>
      <c r="BB24" s="132"/>
      <c r="BC24" s="132"/>
      <c r="BD24" s="132"/>
      <c r="BE24" s="132"/>
      <c r="BF24" s="136"/>
      <c r="BG24" s="146"/>
      <c r="BH24" s="146"/>
      <c r="BI24" s="146"/>
    </row>
    <row r="25" spans="1:61" s="145" customFormat="1" x14ac:dyDescent="0.25">
      <c r="A25" s="108"/>
      <c r="B25" s="138" t="str">
        <f>VLOOKUP(Tableau1[[#This Row],[N° d''affaire]],Sourcecommande[],2,FALSE)</f>
        <v>ASSAINISSEMENT de Tanavelle</v>
      </c>
      <c r="C25" s="139" t="str">
        <f>VLOOKUP(Tableau1[[#This Row],[N° d''affaire]],Sourcecommande[],3,FALSE)</f>
        <v>TANAVELLE</v>
      </c>
      <c r="E25" s="58" t="s">
        <v>36</v>
      </c>
      <c r="F25" s="35">
        <v>43850</v>
      </c>
      <c r="G25" s="30" t="s">
        <v>37</v>
      </c>
      <c r="H25" s="31">
        <f>77.3</f>
        <v>77.3</v>
      </c>
      <c r="I25" s="32">
        <v>0.30499999999999999</v>
      </c>
      <c r="J25" s="140">
        <f t="shared" si="0"/>
        <v>23.58</v>
      </c>
      <c r="K25" s="27"/>
      <c r="L25" s="27"/>
      <c r="M25" s="27"/>
      <c r="N25" s="27"/>
      <c r="O25" s="27"/>
      <c r="P25" s="27"/>
      <c r="Q25" s="27"/>
      <c r="R25" s="54"/>
      <c r="S25" s="27"/>
      <c r="T25" s="27"/>
      <c r="U25" s="27"/>
      <c r="V25" s="27"/>
      <c r="W25" s="27"/>
      <c r="X25" s="27"/>
      <c r="Y25" s="27"/>
      <c r="Z25" s="141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23.58</v>
      </c>
      <c r="AA25" s="142">
        <f>Tableau1[[#This Row],[Montant  indémités km]]*SBT!$AD25+Tableau1[[#This Row],[Location véhicule]]*SBT!$AE25+Tableau1[[#This Row],[Péage / Parking/Carbu]]*SBT!$AF25+Tableau1[[#This Row],[Taxi / Bus / Métro]]*SBT!$AG25+Tableau1[[#This Row],[Train / Avion / …]]*SBT!$AH25+Tableau1[[#This Row],[Hotel]]*SBT!$AI25+Tableau1[[#This Row],[Déjeuners / Diners]]*SBT!$AJ25+Tableau1[[#This Row],[Invitations (Internes)]]*SBT!$AK25+Tableau1[[#This Row],[Invitations (Clientèle)]]*SBT!$AL25+Tableau1[[#This Row],[Divers Alimentation entretien]]*SBT!$AM25+Tableau1[[#This Row],[Fourn. bureau  ]]*SBT!$AN25+Tableau1[[#This Row],[Frais postaux]]*SBT!$AO25+Tableau1[[#This Row],[Documentation  ]]*SBT!$AP25+Tableau1[[#This Row],[Fourn. Chantier ]]*SBT!$AQ25+Tableau1[[#This Row],[Location mat.]]*SBT!$AR25+Tableau1[[#This Row],[Autres]]*SBT!$AS25</f>
        <v>0</v>
      </c>
      <c r="AB25" s="132"/>
      <c r="AC25" s="143">
        <f>Tableau1[[#This Row],[TOTAUX TTC]]-Tableau1[[#This Row],[TVA récupérable]]</f>
        <v>23.58</v>
      </c>
      <c r="AD25" s="215">
        <v>0</v>
      </c>
      <c r="AE25" s="216">
        <v>0.2</v>
      </c>
      <c r="AF25" s="216">
        <v>0.2</v>
      </c>
      <c r="AG25" s="216">
        <v>0.2</v>
      </c>
      <c r="AH25" s="216">
        <v>0.2</v>
      </c>
      <c r="AI25" s="216">
        <v>0.2</v>
      </c>
      <c r="AJ25" s="216">
        <v>0.1</v>
      </c>
      <c r="AK25" s="216">
        <v>0.1</v>
      </c>
      <c r="AL25" s="216">
        <v>0.1</v>
      </c>
      <c r="AM25" s="215">
        <v>0.2</v>
      </c>
      <c r="AN25" s="216">
        <v>0.2</v>
      </c>
      <c r="AO25" s="216">
        <v>0.2</v>
      </c>
      <c r="AP25" s="216">
        <v>0.2</v>
      </c>
      <c r="AQ25" s="216">
        <v>0.2</v>
      </c>
      <c r="AR25" s="216">
        <v>0.2</v>
      </c>
      <c r="AS25" s="217">
        <v>0.2</v>
      </c>
      <c r="AT25" s="134">
        <f>IF(AND(F25&gt;='Récap frais'!$C$1,F25&lt;='Récap frais'!$C$2),1,0)</f>
        <v>0</v>
      </c>
      <c r="AU25" s="211">
        <v>0</v>
      </c>
      <c r="AV25" s="132"/>
      <c r="AW25" s="132"/>
      <c r="AX25" s="135"/>
      <c r="AY25" s="132"/>
      <c r="AZ25" s="132"/>
      <c r="BA25" s="132"/>
      <c r="BB25" s="132"/>
      <c r="BC25" s="132"/>
      <c r="BD25" s="132"/>
      <c r="BE25" s="132"/>
      <c r="BF25" s="136"/>
      <c r="BG25" s="146"/>
      <c r="BH25" s="146"/>
      <c r="BI25" s="146"/>
    </row>
    <row r="26" spans="1:61" s="145" customFormat="1" x14ac:dyDescent="0.25">
      <c r="A26" s="108"/>
      <c r="B26" s="138" t="str">
        <f>VLOOKUP(Tableau1[[#This Row],[N° d''affaire]],Sourcecommande[],2,FALSE)</f>
        <v>Réseau AEP à Tanavelle</v>
      </c>
      <c r="C26" s="139" t="str">
        <f>VLOOKUP(Tableau1[[#This Row],[N° d''affaire]],Sourcecommande[],3,FALSE)</f>
        <v>SIAEP de Neuvéglise</v>
      </c>
      <c r="E26" s="58" t="s">
        <v>38</v>
      </c>
      <c r="F26" s="35">
        <v>43851</v>
      </c>
      <c r="G26" s="30" t="s">
        <v>39</v>
      </c>
      <c r="H26" s="31">
        <f>77.3</f>
        <v>77.3</v>
      </c>
      <c r="I26" s="32">
        <v>0.30499999999999999</v>
      </c>
      <c r="J26" s="140">
        <f t="shared" si="0"/>
        <v>23.58</v>
      </c>
      <c r="K26" s="27"/>
      <c r="L26" s="27"/>
      <c r="M26" s="27"/>
      <c r="N26" s="27"/>
      <c r="O26" s="27"/>
      <c r="P26" s="27"/>
      <c r="Q26" s="27"/>
      <c r="R26" s="54"/>
      <c r="S26" s="27"/>
      <c r="T26" s="27"/>
      <c r="U26" s="27"/>
      <c r="V26" s="27"/>
      <c r="W26" s="27"/>
      <c r="X26" s="27"/>
      <c r="Y26" s="27"/>
      <c r="Z26" s="141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23.58</v>
      </c>
      <c r="AA26" s="142">
        <f>Tableau1[[#This Row],[Montant  indémités km]]*SBT!$AD26+Tableau1[[#This Row],[Location véhicule]]*SBT!$AE26+Tableau1[[#This Row],[Péage / Parking/Carbu]]*SBT!$AF26+Tableau1[[#This Row],[Taxi / Bus / Métro]]*SBT!$AG26+Tableau1[[#This Row],[Train / Avion / …]]*SBT!$AH26+Tableau1[[#This Row],[Hotel]]*SBT!$AI26+Tableau1[[#This Row],[Déjeuners / Diners]]*SBT!$AJ26+Tableau1[[#This Row],[Invitations (Internes)]]*SBT!$AK26+Tableau1[[#This Row],[Invitations (Clientèle)]]*SBT!$AL26+Tableau1[[#This Row],[Divers Alimentation entretien]]*SBT!$AM26+Tableau1[[#This Row],[Fourn. bureau  ]]*SBT!$AN26+Tableau1[[#This Row],[Frais postaux]]*SBT!$AO26+Tableau1[[#This Row],[Documentation  ]]*SBT!$AP26+Tableau1[[#This Row],[Fourn. Chantier ]]*SBT!$AQ26+Tableau1[[#This Row],[Location mat.]]*SBT!$AR26+Tableau1[[#This Row],[Autres]]*SBT!$AS26</f>
        <v>0</v>
      </c>
      <c r="AB26" s="132"/>
      <c r="AC26" s="143">
        <f>Tableau1[[#This Row],[TOTAUX TTC]]-Tableau1[[#This Row],[TVA récupérable]]</f>
        <v>23.58</v>
      </c>
      <c r="AD26" s="215">
        <v>0</v>
      </c>
      <c r="AE26" s="216">
        <v>0.2</v>
      </c>
      <c r="AF26" s="216">
        <v>0.2</v>
      </c>
      <c r="AG26" s="216">
        <v>0.2</v>
      </c>
      <c r="AH26" s="216">
        <v>0.2</v>
      </c>
      <c r="AI26" s="216">
        <v>0.2</v>
      </c>
      <c r="AJ26" s="216">
        <v>0.1</v>
      </c>
      <c r="AK26" s="216">
        <v>0.1</v>
      </c>
      <c r="AL26" s="216">
        <v>0.1</v>
      </c>
      <c r="AM26" s="215">
        <v>0.2</v>
      </c>
      <c r="AN26" s="216">
        <v>0.2</v>
      </c>
      <c r="AO26" s="216">
        <v>0.2</v>
      </c>
      <c r="AP26" s="216">
        <v>0.2</v>
      </c>
      <c r="AQ26" s="216">
        <v>0.2</v>
      </c>
      <c r="AR26" s="216">
        <v>0.2</v>
      </c>
      <c r="AS26" s="217">
        <v>0.2</v>
      </c>
      <c r="AT26" s="134">
        <f>IF(AND(F26&gt;='Récap frais'!$C$1,F26&lt;='Récap frais'!$C$2),1,0)</f>
        <v>0</v>
      </c>
      <c r="AU26" s="211">
        <v>0</v>
      </c>
      <c r="AV26" s="132"/>
      <c r="AW26" s="132"/>
      <c r="AX26" s="135"/>
      <c r="AY26" s="132"/>
      <c r="AZ26" s="132"/>
      <c r="BA26" s="132"/>
      <c r="BB26" s="132"/>
      <c r="BC26" s="132"/>
      <c r="BD26" s="132"/>
      <c r="BE26" s="132"/>
      <c r="BF26" s="136"/>
      <c r="BG26" s="146"/>
      <c r="BH26" s="146"/>
      <c r="BI26" s="146"/>
    </row>
    <row r="27" spans="1:61" s="147" customFormat="1" x14ac:dyDescent="0.25">
      <c r="A27" s="108"/>
      <c r="B27" s="138" t="e">
        <f>VLOOKUP(Tableau1[[#This Row],[N° d''affaire]],Sourcecommande[],2,FALSE)</f>
        <v>#N/A</v>
      </c>
      <c r="C27" s="139" t="e">
        <f>VLOOKUP(Tableau1[[#This Row],[N° d''affaire]],Sourcecommande[],3,FALSE)</f>
        <v>#N/A</v>
      </c>
      <c r="E27" s="58"/>
      <c r="F27" s="35"/>
      <c r="G27" s="30"/>
      <c r="H27" s="31"/>
      <c r="I27" s="32">
        <v>0.30499999999999999</v>
      </c>
      <c r="J27" s="140">
        <f t="shared" si="0"/>
        <v>0</v>
      </c>
      <c r="K27" s="27"/>
      <c r="L27" s="27"/>
      <c r="M27" s="27"/>
      <c r="N27" s="27"/>
      <c r="O27" s="27"/>
      <c r="P27" s="27"/>
      <c r="Q27" s="27"/>
      <c r="R27" s="54"/>
      <c r="S27" s="27"/>
      <c r="T27" s="27"/>
      <c r="U27" s="27"/>
      <c r="V27" s="27"/>
      <c r="W27" s="27"/>
      <c r="X27" s="27"/>
      <c r="Y27" s="27"/>
      <c r="Z27" s="141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0</v>
      </c>
      <c r="AA27" s="142">
        <f>Tableau1[[#This Row],[Montant  indémités km]]*SBT!$AD27+Tableau1[[#This Row],[Location véhicule]]*SBT!$AE27+Tableau1[[#This Row],[Péage / Parking/Carbu]]*SBT!$AF27+Tableau1[[#This Row],[Taxi / Bus / Métro]]*SBT!$AG27+Tableau1[[#This Row],[Train / Avion / …]]*SBT!$AH27+Tableau1[[#This Row],[Hotel]]*SBT!$AI27+Tableau1[[#This Row],[Déjeuners / Diners]]*SBT!$AJ27+Tableau1[[#This Row],[Invitations (Internes)]]*SBT!$AK27+Tableau1[[#This Row],[Invitations (Clientèle)]]*SBT!$AL27+Tableau1[[#This Row],[Divers Alimentation entretien]]*SBT!$AM27+Tableau1[[#This Row],[Fourn. bureau  ]]*SBT!$AN27+Tableau1[[#This Row],[Frais postaux]]*SBT!$AO27+Tableau1[[#This Row],[Documentation  ]]*SBT!$AP27+Tableau1[[#This Row],[Fourn. Chantier ]]*SBT!$AQ27+Tableau1[[#This Row],[Location mat.]]*SBT!$AR27+Tableau1[[#This Row],[Autres]]*SBT!$AS27</f>
        <v>0</v>
      </c>
      <c r="AB27" s="136"/>
      <c r="AC27" s="143">
        <f>Tableau1[[#This Row],[TOTAUX TTC]]-Tableau1[[#This Row],[TVA récupérable]]</f>
        <v>0</v>
      </c>
      <c r="AD27" s="215">
        <v>0</v>
      </c>
      <c r="AE27" s="216">
        <v>0.2</v>
      </c>
      <c r="AF27" s="216">
        <v>0.2</v>
      </c>
      <c r="AG27" s="216">
        <v>0.2</v>
      </c>
      <c r="AH27" s="216">
        <v>0.2</v>
      </c>
      <c r="AI27" s="216">
        <v>0.2</v>
      </c>
      <c r="AJ27" s="216">
        <v>0.1</v>
      </c>
      <c r="AK27" s="216">
        <v>0.1</v>
      </c>
      <c r="AL27" s="216">
        <v>0.1</v>
      </c>
      <c r="AM27" s="215">
        <v>0.2</v>
      </c>
      <c r="AN27" s="216">
        <v>0.2</v>
      </c>
      <c r="AO27" s="216">
        <v>0.2</v>
      </c>
      <c r="AP27" s="216">
        <v>0.2</v>
      </c>
      <c r="AQ27" s="216">
        <v>0.2</v>
      </c>
      <c r="AR27" s="216">
        <v>0.2</v>
      </c>
      <c r="AS27" s="217">
        <v>0.2</v>
      </c>
      <c r="AT27" s="134">
        <f>IF(AND(F27&gt;='Récap frais'!$C$1,F27&lt;='Récap frais'!$C$2),1,0)</f>
        <v>0</v>
      </c>
      <c r="AU27" s="211">
        <v>0</v>
      </c>
      <c r="AV27" s="136"/>
      <c r="AW27" s="132"/>
      <c r="AX27" s="136"/>
      <c r="AY27" s="136"/>
      <c r="AZ27" s="136"/>
      <c r="BA27" s="136"/>
      <c r="BB27" s="136"/>
      <c r="BC27" s="136"/>
      <c r="BD27" s="136"/>
      <c r="BE27" s="136"/>
      <c r="BF27" s="136"/>
      <c r="BG27" s="146"/>
      <c r="BH27" s="146"/>
      <c r="BI27" s="146"/>
    </row>
    <row r="28" spans="1:61" s="145" customFormat="1" ht="13.5" thickBot="1" x14ac:dyDescent="0.3">
      <c r="A28" s="108"/>
      <c r="B28" s="148" t="e">
        <f>VLOOKUP(Tableau1[[#This Row],[N° d''affaire]],Sourcecommande[],2,FALSE)</f>
        <v>#N/A</v>
      </c>
      <c r="C28" s="149" t="e">
        <f>VLOOKUP(Tableau1[[#This Row],[N° d''affaire]],Sourcecommande[],3,FALSE)</f>
        <v>#N/A</v>
      </c>
      <c r="E28" s="60"/>
      <c r="F28" s="36"/>
      <c r="G28" s="33"/>
      <c r="H28" s="34"/>
      <c r="I28" s="32">
        <v>0.30499999999999999</v>
      </c>
      <c r="J28" s="140">
        <f t="shared" si="0"/>
        <v>0</v>
      </c>
      <c r="K28" s="29"/>
      <c r="L28" s="29"/>
      <c r="M28" s="29"/>
      <c r="N28" s="29"/>
      <c r="O28" s="29"/>
      <c r="P28" s="29"/>
      <c r="Q28" s="27"/>
      <c r="R28" s="54"/>
      <c r="S28" s="29"/>
      <c r="T28" s="29"/>
      <c r="U28" s="29"/>
      <c r="V28" s="29"/>
      <c r="W28" s="29"/>
      <c r="X28" s="29"/>
      <c r="Y28" s="29"/>
      <c r="Z28" s="150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0</v>
      </c>
      <c r="AA28" s="142">
        <f>Tableau1[[#This Row],[Montant  indémités km]]*SBT!$AD28+Tableau1[[#This Row],[Location véhicule]]*SBT!$AE28+Tableau1[[#This Row],[Péage / Parking/Carbu]]*SBT!$AF28+Tableau1[[#This Row],[Taxi / Bus / Métro]]*SBT!$AG28+Tableau1[[#This Row],[Train / Avion / …]]*SBT!$AH28+Tableau1[[#This Row],[Hotel]]*SBT!$AI28+Tableau1[[#This Row],[Déjeuners / Diners]]*SBT!$AJ28+Tableau1[[#This Row],[Invitations (Internes)]]*SBT!$AK28+Tableau1[[#This Row],[Invitations (Clientèle)]]*SBT!$AL28+Tableau1[[#This Row],[Divers Alimentation entretien]]*SBT!$AM28+Tableau1[[#This Row],[Fourn. bureau  ]]*SBT!$AN28+Tableau1[[#This Row],[Frais postaux]]*SBT!$AO28+Tableau1[[#This Row],[Documentation  ]]*SBT!$AP28+Tableau1[[#This Row],[Fourn. Chantier ]]*SBT!$AQ28+Tableau1[[#This Row],[Location mat.]]*SBT!$AR28+Tableau1[[#This Row],[Autres]]*SBT!$AS28</f>
        <v>0</v>
      </c>
      <c r="AC28" s="144">
        <f>Tableau1[[#This Row],[TOTAUX TTC]]-Tableau1[[#This Row],[TVA récupérable]]</f>
        <v>0</v>
      </c>
      <c r="AD28" s="215">
        <v>0</v>
      </c>
      <c r="AE28" s="216">
        <v>0.2</v>
      </c>
      <c r="AF28" s="216">
        <v>0.2</v>
      </c>
      <c r="AG28" s="216">
        <v>0.2</v>
      </c>
      <c r="AH28" s="216">
        <v>0.2</v>
      </c>
      <c r="AI28" s="216">
        <v>0.2</v>
      </c>
      <c r="AJ28" s="216">
        <v>0.1</v>
      </c>
      <c r="AK28" s="216">
        <v>0.1</v>
      </c>
      <c r="AL28" s="216">
        <v>0.1</v>
      </c>
      <c r="AM28" s="215">
        <v>0.2</v>
      </c>
      <c r="AN28" s="216">
        <v>0.2</v>
      </c>
      <c r="AO28" s="216">
        <v>0.2</v>
      </c>
      <c r="AP28" s="216">
        <v>0.2</v>
      </c>
      <c r="AQ28" s="216">
        <v>0.2</v>
      </c>
      <c r="AR28" s="216">
        <v>0.2</v>
      </c>
      <c r="AS28" s="217">
        <v>0.2</v>
      </c>
      <c r="AT28" s="134">
        <f>IF(AND(F28&gt;='Récap frais'!$C$1,F28&lt;='Récap frais'!$C$2),1,0)</f>
        <v>0</v>
      </c>
      <c r="AU28" s="211">
        <v>0</v>
      </c>
      <c r="AW28" s="132"/>
    </row>
    <row r="29" spans="1:61" s="145" customFormat="1" ht="13.5" thickBot="1" x14ac:dyDescent="0.3">
      <c r="A29" s="108"/>
      <c r="E29" s="151" t="s">
        <v>43</v>
      </c>
      <c r="F29" s="152"/>
      <c r="G29" s="152"/>
      <c r="H29" s="55"/>
      <c r="I29" s="248">
        <v>1188</v>
      </c>
      <c r="J29" s="229">
        <f>ROUND(Tableau1[[#This Row],[Indémités /km]]/12,2)</f>
        <v>99</v>
      </c>
      <c r="K29" s="153"/>
      <c r="L29" s="153"/>
      <c r="M29" s="153"/>
      <c r="N29" s="153"/>
      <c r="O29" s="153"/>
      <c r="P29" s="153"/>
      <c r="Q29" s="153"/>
      <c r="R29" s="154"/>
      <c r="S29" s="153"/>
      <c r="T29" s="153"/>
      <c r="U29" s="153"/>
      <c r="V29" s="153"/>
      <c r="W29" s="153"/>
      <c r="X29" s="153"/>
      <c r="Y29" s="153"/>
      <c r="Z29" s="155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99</v>
      </c>
      <c r="AA29" s="131">
        <f>Tableau1[[#This Row],[Montant  indémités km]]*SBT!$AD29+Tableau1[[#This Row],[Location véhicule]]*SBT!$AE29+Tableau1[[#This Row],[Péage / Parking/Carbu]]*SBT!$AF29+Tableau1[[#This Row],[Taxi / Bus / Métro]]*SBT!$AG29+Tableau1[[#This Row],[Train / Avion / …]]*SBT!$AH29+Tableau1[[#This Row],[Hotel]]*SBT!$AI29+Tableau1[[#This Row],[Déjeuners / Diners]]*SBT!$AJ29+Tableau1[[#This Row],[Invitations (Internes)]]*SBT!$AK29+Tableau1[[#This Row],[Invitations (Clientèle)]]*SBT!$AL29+Tableau1[[#This Row],[Divers Alimentation entretien]]*SBT!$AM29+Tableau1[[#This Row],[Fourn. bureau  ]]*SBT!$AN29+Tableau1[[#This Row],[Frais postaux]]*SBT!$AO29+Tableau1[[#This Row],[Documentation  ]]*SBT!$AP29+Tableau1[[#This Row],[Fourn. Chantier ]]*SBT!$AQ29+Tableau1[[#This Row],[Location mat.]]*SBT!$AR29+Tableau1[[#This Row],[Autres]]*SBT!$AS29</f>
        <v>0</v>
      </c>
      <c r="AC29" s="156"/>
      <c r="AD29" s="157"/>
      <c r="AE29" s="158"/>
      <c r="AF29" s="158"/>
      <c r="AG29" s="158"/>
      <c r="AH29" s="158"/>
      <c r="AI29" s="158"/>
      <c r="AJ29" s="158"/>
      <c r="AK29" s="158"/>
      <c r="AL29" s="158"/>
      <c r="AM29" s="157"/>
      <c r="AN29" s="158"/>
      <c r="AO29" s="158"/>
      <c r="AP29" s="158"/>
      <c r="AQ29" s="158"/>
      <c r="AR29" s="158"/>
      <c r="AS29" s="159"/>
      <c r="AU29" s="211">
        <v>0</v>
      </c>
      <c r="AW29" s="132"/>
    </row>
    <row r="30" spans="1:61" s="145" customFormat="1" ht="13.5" thickBot="1" x14ac:dyDescent="0.3">
      <c r="A30" s="108"/>
      <c r="E30" s="160" t="s">
        <v>44</v>
      </c>
      <c r="F30" s="161"/>
      <c r="G30" s="162"/>
      <c r="H30" s="207">
        <f>SUM(H12:H29)</f>
        <v>899.29999999999984</v>
      </c>
      <c r="I30" s="208"/>
      <c r="J30" s="163">
        <f t="shared" ref="J30:Y30" si="3">SUM(J12:J29)</f>
        <v>373.28</v>
      </c>
      <c r="K30" s="163">
        <f t="shared" si="3"/>
        <v>0</v>
      </c>
      <c r="L30" s="163">
        <f t="shared" si="3"/>
        <v>0</v>
      </c>
      <c r="M30" s="163">
        <f t="shared" si="3"/>
        <v>0</v>
      </c>
      <c r="N30" s="163">
        <f t="shared" si="3"/>
        <v>0</v>
      </c>
      <c r="O30" s="163">
        <f t="shared" si="3"/>
        <v>0</v>
      </c>
      <c r="P30" s="163">
        <f t="shared" si="3"/>
        <v>0</v>
      </c>
      <c r="Q30" s="163">
        <f t="shared" si="3"/>
        <v>0</v>
      </c>
      <c r="R30" s="209">
        <f t="shared" si="3"/>
        <v>0</v>
      </c>
      <c r="S30" s="163">
        <f t="shared" si="3"/>
        <v>0</v>
      </c>
      <c r="T30" s="163">
        <f t="shared" si="3"/>
        <v>0</v>
      </c>
      <c r="U30" s="163">
        <f t="shared" si="3"/>
        <v>0</v>
      </c>
      <c r="V30" s="163">
        <f t="shared" si="3"/>
        <v>0</v>
      </c>
      <c r="W30" s="163">
        <f t="shared" si="3"/>
        <v>0</v>
      </c>
      <c r="X30" s="163">
        <f t="shared" si="3"/>
        <v>0</v>
      </c>
      <c r="Y30" s="163">
        <f t="shared" si="3"/>
        <v>0</v>
      </c>
      <c r="Z30" s="164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373.28</v>
      </c>
      <c r="AA30" s="165">
        <f>Tableau1[[#This Row],[Montant  indémités km]]*SBT!$AD30+Tableau1[[#This Row],[Location véhicule]]*SBT!$AE30+Tableau1[[#This Row],[Péage / Parking/Carbu]]*SBT!$AF30+Tableau1[[#This Row],[Taxi / Bus / Métro]]*SBT!$AG30+Tableau1[[#This Row],[Train / Avion / …]]*SBT!$AH30+Tableau1[[#This Row],[Hotel]]*SBT!$AI30+Tableau1[[#This Row],[Déjeuners / Diners]]*SBT!$AJ30+Tableau1[[#This Row],[Invitations (Internes)]]*SBT!$AK30+Tableau1[[#This Row],[Invitations (Clientèle)]]*SBT!$AL30+Tableau1[[#This Row],[Divers Alimentation entretien]]*SBT!$AM30+Tableau1[[#This Row],[Fourn. bureau  ]]*SBT!$AN30+Tableau1[[#This Row],[Frais postaux]]*SBT!$AO30+Tableau1[[#This Row],[Documentation  ]]*SBT!$AP30+Tableau1[[#This Row],[Fourn. Chantier ]]*SBT!$AQ30+Tableau1[[#This Row],[Location mat.]]*SBT!$AR30+Tableau1[[#This Row],[Autres]]*SBT!$AS30</f>
        <v>0</v>
      </c>
      <c r="AC30" s="166">
        <f>SUM(AC12:AC28)</f>
        <v>274.27999999999997</v>
      </c>
      <c r="AD30" s="167"/>
      <c r="AE30" s="168"/>
      <c r="AF30" s="168"/>
      <c r="AG30" s="168"/>
      <c r="AH30" s="168"/>
      <c r="AI30" s="168"/>
      <c r="AJ30" s="168"/>
      <c r="AK30" s="168"/>
      <c r="AL30" s="168"/>
      <c r="AM30" s="167"/>
      <c r="AN30" s="168"/>
      <c r="AO30" s="168"/>
      <c r="AP30" s="168"/>
      <c r="AQ30" s="168"/>
      <c r="AR30" s="168"/>
      <c r="AS30" s="169"/>
      <c r="AU30" s="211">
        <v>0</v>
      </c>
      <c r="AW30" s="132"/>
    </row>
    <row r="31" spans="1:61" s="145" customFormat="1" ht="15.75" thickBot="1" x14ac:dyDescent="0.3">
      <c r="A31" s="108"/>
      <c r="E31" s="170"/>
      <c r="F31" s="311" t="s">
        <v>97</v>
      </c>
      <c r="G31" s="311"/>
      <c r="H31" s="311"/>
      <c r="I31" s="311"/>
      <c r="J31" s="311"/>
      <c r="K31" s="312">
        <v>0</v>
      </c>
      <c r="L31" s="313"/>
      <c r="M31" s="254">
        <v>0</v>
      </c>
      <c r="N31" s="254"/>
      <c r="O31" s="258">
        <v>0</v>
      </c>
      <c r="P31" s="258"/>
      <c r="Q31" s="259">
        <v>0</v>
      </c>
      <c r="R31" s="259"/>
      <c r="S31" s="255">
        <f>K31*M31+O31*Q31</f>
        <v>0</v>
      </c>
      <c r="T31" s="256"/>
      <c r="U31" s="171"/>
      <c r="V31" s="172"/>
      <c r="W31" s="172"/>
      <c r="X31" s="172"/>
      <c r="Y31" s="172"/>
      <c r="Z31" s="205" t="s">
        <v>96</v>
      </c>
      <c r="AA31" s="223">
        <f>S31</f>
        <v>0</v>
      </c>
      <c r="AU31" s="211">
        <v>0</v>
      </c>
      <c r="AW31" s="132"/>
    </row>
    <row r="32" spans="1:61" s="145" customFormat="1" ht="15.75" thickBot="1" x14ac:dyDescent="0.3">
      <c r="A32" s="108"/>
      <c r="E32" s="173"/>
      <c r="F32" s="174"/>
      <c r="G32" s="175"/>
      <c r="H32" s="111"/>
      <c r="I32" s="176"/>
      <c r="J32" s="210"/>
      <c r="K32" s="253" t="s">
        <v>98</v>
      </c>
      <c r="L32" s="253"/>
      <c r="M32" s="253" t="s">
        <v>100</v>
      </c>
      <c r="N32" s="253"/>
      <c r="O32" s="253" t="s">
        <v>101</v>
      </c>
      <c r="P32" s="253"/>
      <c r="Q32" s="253" t="s">
        <v>102</v>
      </c>
      <c r="R32" s="253"/>
      <c r="S32" s="253" t="s">
        <v>99</v>
      </c>
      <c r="T32" s="257"/>
      <c r="U32" s="177"/>
      <c r="V32" s="178"/>
      <c r="W32" s="178"/>
      <c r="X32" s="178"/>
      <c r="Y32" s="178"/>
      <c r="Z32" s="206" t="s">
        <v>95</v>
      </c>
      <c r="AA32" s="179">
        <f>SUM(Z12:Z29)</f>
        <v>373.28</v>
      </c>
      <c r="AU32" s="211">
        <v>0</v>
      </c>
      <c r="AW32" s="132"/>
    </row>
    <row r="33" spans="1:49" ht="13.5" customHeight="1" thickBot="1" x14ac:dyDescent="0.3">
      <c r="A33" s="108"/>
      <c r="E33" s="113"/>
      <c r="F33" s="252" t="s">
        <v>118</v>
      </c>
      <c r="G33" s="252"/>
      <c r="H33" s="252"/>
      <c r="I33" s="252"/>
      <c r="J33" s="252"/>
      <c r="K33" s="113"/>
      <c r="L33" s="181"/>
      <c r="M33" s="181"/>
      <c r="N33" s="181"/>
      <c r="O33" s="181"/>
      <c r="P33" s="181"/>
      <c r="Q33" s="113"/>
      <c r="R33" s="113"/>
      <c r="AT33" s="145"/>
      <c r="AU33" s="211">
        <v>0</v>
      </c>
      <c r="AW33" s="132"/>
    </row>
    <row r="34" spans="1:49" ht="15" customHeight="1" x14ac:dyDescent="0.25">
      <c r="A34" s="108"/>
      <c r="E34" s="182"/>
      <c r="F34" s="309" t="s">
        <v>45</v>
      </c>
      <c r="G34" s="310"/>
      <c r="H34" s="310"/>
      <c r="I34" s="310"/>
      <c r="J34" s="310"/>
      <c r="K34" s="310"/>
      <c r="L34" s="310"/>
      <c r="M34" s="310"/>
      <c r="N34" s="310"/>
      <c r="O34" s="310"/>
      <c r="P34" s="310"/>
      <c r="Q34" s="310"/>
      <c r="R34" s="314" t="s">
        <v>46</v>
      </c>
      <c r="S34" s="315"/>
      <c r="T34" s="315"/>
      <c r="U34" s="315"/>
      <c r="V34" s="315"/>
      <c r="W34" s="315"/>
      <c r="X34" s="315"/>
      <c r="Y34" s="315"/>
      <c r="Z34" s="316"/>
      <c r="AA34" s="183"/>
      <c r="AU34" s="108"/>
      <c r="AW34" s="132"/>
    </row>
    <row r="35" spans="1:49" ht="15" customHeight="1" x14ac:dyDescent="0.25">
      <c r="A35" s="108"/>
      <c r="C35" s="98">
        <f>(YEAR(T8))</f>
        <v>2020</v>
      </c>
      <c r="E35" s="184"/>
      <c r="F35" s="185" t="s">
        <v>47</v>
      </c>
      <c r="G35" s="137"/>
      <c r="H35" s="137"/>
      <c r="I35" s="137"/>
      <c r="J35" s="137"/>
      <c r="K35" s="137"/>
      <c r="L35" s="317">
        <f>H30</f>
        <v>899.29999999999984</v>
      </c>
      <c r="M35" s="317"/>
      <c r="N35" s="318">
        <f>J30</f>
        <v>373.28</v>
      </c>
      <c r="O35" s="318"/>
      <c r="P35" s="137"/>
      <c r="Q35" s="137"/>
      <c r="R35" s="319" t="s">
        <v>57</v>
      </c>
      <c r="S35" s="320"/>
      <c r="T35" s="321"/>
      <c r="U35" s="186"/>
      <c r="V35" s="187"/>
      <c r="W35" s="187"/>
      <c r="X35" s="187"/>
      <c r="Y35" s="187"/>
      <c r="Z35" s="188"/>
      <c r="AA35" s="137"/>
      <c r="AU35" s="108"/>
      <c r="AW35" s="132"/>
    </row>
    <row r="36" spans="1:49" ht="15" customHeight="1" thickBot="1" x14ac:dyDescent="0.3">
      <c r="A36" s="108"/>
      <c r="B36" s="250"/>
      <c r="C36" s="251" t="str">
        <f>MONTH(T8)&amp;-YEAR(T8)</f>
        <v>1-2020</v>
      </c>
      <c r="E36" s="184"/>
      <c r="F36" s="185" t="s">
        <v>48</v>
      </c>
      <c r="G36" s="137"/>
      <c r="H36" s="189"/>
      <c r="I36" s="189"/>
      <c r="J36" s="137"/>
      <c r="K36" s="137"/>
      <c r="L36" s="317">
        <f>SUMIF(C$4:C35,C35,L$4:L35)</f>
        <v>899.29999999999984</v>
      </c>
      <c r="M36" s="317"/>
      <c r="N36" s="318">
        <f>SUMIF(C$4:C35,C35,N$4:N35)</f>
        <v>373.28</v>
      </c>
      <c r="O36" s="318"/>
      <c r="P36" s="224"/>
      <c r="Q36" s="137"/>
      <c r="R36" s="322"/>
      <c r="S36" s="323"/>
      <c r="T36" s="324"/>
      <c r="U36" s="190"/>
      <c r="V36" s="191"/>
      <c r="W36" s="191"/>
      <c r="X36" s="191"/>
      <c r="Y36" s="191"/>
      <c r="Z36" s="192"/>
      <c r="AA36" s="137"/>
      <c r="AU36" s="108"/>
      <c r="AW36" s="132"/>
    </row>
    <row r="37" spans="1:49" ht="15.75" x14ac:dyDescent="0.25">
      <c r="A37" s="108"/>
      <c r="C37" s="249" t="str">
        <f>H6&amp;" "&amp;H8</f>
        <v>BOUSQUET Sylvain</v>
      </c>
      <c r="E37" s="113"/>
      <c r="F37" s="337" t="s">
        <v>52</v>
      </c>
      <c r="G37" s="338"/>
      <c r="H37" s="338"/>
      <c r="I37" s="339"/>
      <c r="J37" s="336" t="s">
        <v>49</v>
      </c>
      <c r="K37" s="334"/>
      <c r="L37" s="334"/>
      <c r="M37" s="334" t="s">
        <v>0</v>
      </c>
      <c r="N37" s="334"/>
      <c r="O37" s="334" t="s">
        <v>50</v>
      </c>
      <c r="P37" s="334"/>
      <c r="Q37" s="335"/>
      <c r="R37" s="305" t="s">
        <v>51</v>
      </c>
      <c r="S37" s="305"/>
      <c r="T37" s="306"/>
      <c r="U37" s="193"/>
      <c r="V37" s="194"/>
      <c r="W37" s="194"/>
      <c r="X37" s="194"/>
      <c r="Y37" s="194"/>
      <c r="Z37" s="195"/>
      <c r="AA37" s="137"/>
      <c r="AU37" s="108"/>
      <c r="AW37" s="132"/>
    </row>
    <row r="38" spans="1:49" ht="42" customHeight="1" thickBot="1" x14ac:dyDescent="0.3">
      <c r="A38" s="196"/>
      <c r="E38" s="197"/>
      <c r="F38" s="225" t="s">
        <v>113</v>
      </c>
      <c r="G38" s="345" t="s">
        <v>111</v>
      </c>
      <c r="H38" s="343" t="s">
        <v>112</v>
      </c>
      <c r="I38" s="344"/>
      <c r="J38" s="325" t="s">
        <v>114</v>
      </c>
      <c r="K38" s="326"/>
      <c r="L38" s="327"/>
      <c r="M38" s="328" t="s">
        <v>125</v>
      </c>
      <c r="N38" s="303"/>
      <c r="O38" s="329"/>
      <c r="P38" s="330"/>
      <c r="Q38" s="331"/>
      <c r="R38" s="307" t="s">
        <v>53</v>
      </c>
      <c r="S38" s="307"/>
      <c r="T38" s="308"/>
      <c r="U38" s="198"/>
      <c r="V38" s="199"/>
      <c r="W38" s="199"/>
      <c r="X38" s="199"/>
      <c r="Y38" s="199"/>
      <c r="Z38" s="200"/>
      <c r="AA38" s="137"/>
      <c r="AU38" s="196"/>
      <c r="AW38" s="132"/>
    </row>
    <row r="39" spans="1:49" x14ac:dyDescent="0.25">
      <c r="A39" s="196"/>
      <c r="E39" s="197"/>
      <c r="F39" s="113"/>
      <c r="G39" s="113"/>
      <c r="H39" s="227"/>
      <c r="I39" s="180"/>
      <c r="J39" s="113"/>
      <c r="K39" s="113"/>
      <c r="L39" s="113"/>
      <c r="M39" s="113"/>
      <c r="N39" s="113"/>
      <c r="O39" s="113"/>
      <c r="P39" s="113"/>
      <c r="Q39" s="201"/>
      <c r="R39" s="201"/>
      <c r="S39" s="202"/>
      <c r="T39" s="202"/>
      <c r="U39" s="202"/>
      <c r="V39" s="202"/>
      <c r="W39" s="278"/>
      <c r="X39" s="278"/>
      <c r="Y39" s="278"/>
      <c r="Z39" s="278"/>
      <c r="AA39" s="278"/>
      <c r="AU39" s="203">
        <v>1</v>
      </c>
    </row>
    <row r="40" spans="1:49" ht="15.95" customHeight="1" thickBot="1" x14ac:dyDescent="0.3">
      <c r="A40" s="104">
        <v>1</v>
      </c>
      <c r="E40" s="105"/>
      <c r="R40" s="106"/>
      <c r="AU40" s="107"/>
    </row>
    <row r="41" spans="1:49" ht="27.75" x14ac:dyDescent="0.25">
      <c r="A41" s="108"/>
      <c r="E41" s="105"/>
      <c r="F41" s="279" t="s">
        <v>7</v>
      </c>
      <c r="G41" s="280"/>
      <c r="H41" s="280"/>
      <c r="I41" s="280"/>
      <c r="J41" s="280"/>
      <c r="K41" s="280"/>
      <c r="L41" s="280"/>
      <c r="M41" s="280"/>
      <c r="N41" s="280"/>
      <c r="O41" s="280"/>
      <c r="P41" s="280"/>
      <c r="Q41" s="280"/>
      <c r="R41" s="280"/>
      <c r="S41" s="280"/>
      <c r="T41" s="280"/>
      <c r="U41" s="280"/>
      <c r="V41" s="280"/>
      <c r="W41" s="280"/>
      <c r="X41" s="280"/>
      <c r="Y41" s="280"/>
      <c r="Z41" s="280"/>
      <c r="AA41" s="281"/>
      <c r="AU41" s="108"/>
    </row>
    <row r="42" spans="1:49" ht="24" customHeight="1" x14ac:dyDescent="0.25">
      <c r="A42" s="108"/>
      <c r="B42" s="231"/>
      <c r="E42" s="105"/>
      <c r="F42" s="261" t="s">
        <v>8</v>
      </c>
      <c r="G42" s="262"/>
      <c r="H42" s="265" t="s">
        <v>121</v>
      </c>
      <c r="I42" s="266"/>
      <c r="J42" s="266"/>
      <c r="K42" s="266"/>
      <c r="L42" s="266"/>
      <c r="M42" s="269" t="s">
        <v>122</v>
      </c>
      <c r="N42" s="270"/>
      <c r="O42" s="262"/>
      <c r="P42" s="273"/>
      <c r="Q42" s="273"/>
      <c r="R42" s="273"/>
      <c r="S42" s="273"/>
      <c r="T42" s="282"/>
      <c r="U42" s="282"/>
      <c r="V42" s="282"/>
      <c r="W42" s="282"/>
      <c r="X42" s="282"/>
      <c r="Y42" s="282"/>
      <c r="Z42" s="283"/>
      <c r="AA42" s="284"/>
      <c r="AU42" s="211"/>
    </row>
    <row r="43" spans="1:49" ht="24" customHeight="1" x14ac:dyDescent="0.25">
      <c r="A43" s="108"/>
      <c r="E43" s="105"/>
      <c r="F43" s="263"/>
      <c r="G43" s="264"/>
      <c r="H43" s="267"/>
      <c r="I43" s="268"/>
      <c r="J43" s="268"/>
      <c r="K43" s="268"/>
      <c r="L43" s="268"/>
      <c r="M43" s="271"/>
      <c r="N43" s="272"/>
      <c r="O43" s="264"/>
      <c r="P43" s="272"/>
      <c r="Q43" s="272"/>
      <c r="R43" s="272"/>
      <c r="S43" s="272"/>
      <c r="T43" s="282"/>
      <c r="U43" s="282"/>
      <c r="V43" s="282"/>
      <c r="W43" s="282"/>
      <c r="X43" s="282"/>
      <c r="Y43" s="282"/>
      <c r="Z43" s="283"/>
      <c r="AA43" s="284"/>
      <c r="AU43" s="211"/>
    </row>
    <row r="44" spans="1:49" ht="15.75" customHeight="1" x14ac:dyDescent="0.25">
      <c r="A44" s="108"/>
      <c r="E44" s="105"/>
      <c r="F44" s="274" t="s">
        <v>9</v>
      </c>
      <c r="G44" s="275"/>
      <c r="H44" s="291" t="s">
        <v>10</v>
      </c>
      <c r="I44" s="292"/>
      <c r="J44" s="292"/>
      <c r="K44" s="292"/>
      <c r="L44" s="292"/>
      <c r="M44" s="295" t="s">
        <v>11</v>
      </c>
      <c r="N44" s="296"/>
      <c r="O44" s="297"/>
      <c r="P44" s="298"/>
      <c r="Q44" s="299"/>
      <c r="R44" s="299"/>
      <c r="S44" s="300"/>
      <c r="T44" s="285"/>
      <c r="U44" s="285"/>
      <c r="V44" s="285"/>
      <c r="W44" s="285"/>
      <c r="X44" s="285"/>
      <c r="Y44" s="285"/>
      <c r="Z44" s="286"/>
      <c r="AA44" s="287"/>
      <c r="AU44" s="211">
        <v>0</v>
      </c>
    </row>
    <row r="45" spans="1:49" ht="18.75" customHeight="1" thickBot="1" x14ac:dyDescent="0.3">
      <c r="A45" s="108"/>
      <c r="E45" s="109"/>
      <c r="F45" s="276"/>
      <c r="G45" s="277"/>
      <c r="H45" s="293"/>
      <c r="I45" s="294"/>
      <c r="J45" s="294"/>
      <c r="K45" s="294"/>
      <c r="L45" s="294"/>
      <c r="M45" s="301" t="s">
        <v>12</v>
      </c>
      <c r="N45" s="302"/>
      <c r="O45" s="303"/>
      <c r="P45" s="304" t="s">
        <v>13</v>
      </c>
      <c r="Q45" s="304"/>
      <c r="R45" s="304"/>
      <c r="S45" s="304"/>
      <c r="T45" s="288"/>
      <c r="U45" s="288"/>
      <c r="V45" s="288"/>
      <c r="W45" s="288"/>
      <c r="X45" s="288"/>
      <c r="Y45" s="288"/>
      <c r="Z45" s="289"/>
      <c r="AA45" s="290"/>
      <c r="AU45" s="211">
        <v>0</v>
      </c>
    </row>
    <row r="46" spans="1:49" ht="12" customHeight="1" thickBot="1" x14ac:dyDescent="0.3">
      <c r="A46" s="108"/>
      <c r="E46" s="110"/>
      <c r="F46" s="111"/>
      <c r="G46" s="111"/>
      <c r="H46" s="111"/>
      <c r="I46" s="112"/>
      <c r="J46" s="113"/>
      <c r="K46" s="113"/>
      <c r="L46" s="111"/>
      <c r="M46" s="111"/>
      <c r="N46" s="111"/>
      <c r="O46" s="111"/>
      <c r="P46" s="111"/>
      <c r="Q46" s="113"/>
      <c r="R46" s="113"/>
      <c r="AU46" s="211">
        <v>0</v>
      </c>
    </row>
    <row r="47" spans="1:49" ht="69" customHeight="1" thickBot="1" x14ac:dyDescent="0.3">
      <c r="A47" s="108"/>
      <c r="B47" s="114" t="s">
        <v>60</v>
      </c>
      <c r="C47" s="115" t="s">
        <v>61</v>
      </c>
      <c r="D47" s="116"/>
      <c r="E47" s="242" t="s">
        <v>14</v>
      </c>
      <c r="F47" s="243" t="s">
        <v>15</v>
      </c>
      <c r="G47" s="244" t="s">
        <v>58</v>
      </c>
      <c r="H47" s="245" t="s">
        <v>116</v>
      </c>
      <c r="I47" s="243" t="s">
        <v>117</v>
      </c>
      <c r="J47" s="243" t="s">
        <v>78</v>
      </c>
      <c r="K47" s="243" t="s">
        <v>17</v>
      </c>
      <c r="L47" s="243" t="s">
        <v>18</v>
      </c>
      <c r="M47" s="243" t="s">
        <v>19</v>
      </c>
      <c r="N47" s="243" t="s">
        <v>20</v>
      </c>
      <c r="O47" s="243" t="s">
        <v>21</v>
      </c>
      <c r="P47" s="243" t="s">
        <v>22</v>
      </c>
      <c r="Q47" s="243" t="s">
        <v>23</v>
      </c>
      <c r="R47" s="246" t="s">
        <v>24</v>
      </c>
      <c r="S47" s="243" t="s">
        <v>25</v>
      </c>
      <c r="T47" s="243" t="s">
        <v>26</v>
      </c>
      <c r="U47" s="243" t="s">
        <v>27</v>
      </c>
      <c r="V47" s="243" t="s">
        <v>28</v>
      </c>
      <c r="W47" s="243" t="s">
        <v>29</v>
      </c>
      <c r="X47" s="243" t="s">
        <v>30</v>
      </c>
      <c r="Y47" s="244" t="s">
        <v>56</v>
      </c>
      <c r="Z47" s="247" t="s">
        <v>55</v>
      </c>
      <c r="AA47" s="117" t="s">
        <v>31</v>
      </c>
      <c r="AB47" s="118"/>
      <c r="AC47" s="119" t="s">
        <v>68</v>
      </c>
      <c r="AD47" s="120" t="s">
        <v>79</v>
      </c>
      <c r="AE47" s="121" t="s">
        <v>81</v>
      </c>
      <c r="AF47" s="121" t="s">
        <v>80</v>
      </c>
      <c r="AG47" s="121" t="s">
        <v>82</v>
      </c>
      <c r="AH47" s="121" t="s">
        <v>83</v>
      </c>
      <c r="AI47" s="121" t="s">
        <v>84</v>
      </c>
      <c r="AJ47" s="121" t="s">
        <v>85</v>
      </c>
      <c r="AK47" s="121" t="s">
        <v>86</v>
      </c>
      <c r="AL47" s="121" t="s">
        <v>87</v>
      </c>
      <c r="AM47" s="120" t="s">
        <v>88</v>
      </c>
      <c r="AN47" s="121" t="s">
        <v>89</v>
      </c>
      <c r="AO47" s="121" t="s">
        <v>90</v>
      </c>
      <c r="AP47" s="121" t="s">
        <v>91</v>
      </c>
      <c r="AQ47" s="121" t="s">
        <v>92</v>
      </c>
      <c r="AR47" s="121" t="s">
        <v>93</v>
      </c>
      <c r="AS47" s="122" t="s">
        <v>94</v>
      </c>
      <c r="AT47" s="218" t="s">
        <v>103</v>
      </c>
      <c r="AU47" s="211">
        <v>0</v>
      </c>
    </row>
    <row r="48" spans="1:49" x14ac:dyDescent="0.25">
      <c r="A48" s="108"/>
      <c r="B48" s="128" t="str">
        <f>VLOOKUP(Tableau15[[#This Row],[N° d''affaire]],Sourcecommande[],2,FALSE)</f>
        <v>ASSAINISSEMENT DU BOURG</v>
      </c>
      <c r="C48" s="129" t="str">
        <f>VLOOKUP(Tableau15[[#This Row],[N° d''affaire]],Sourcecommande[],3,FALSE)</f>
        <v>ST CHELY D'AUBRAC</v>
      </c>
      <c r="D48" s="130"/>
      <c r="E48" s="232" t="s">
        <v>32</v>
      </c>
      <c r="F48" s="233"/>
      <c r="G48" s="234" t="s">
        <v>33</v>
      </c>
      <c r="H48" s="235">
        <f>20*2</f>
        <v>40</v>
      </c>
      <c r="I48" s="236">
        <v>0.30499999999999999</v>
      </c>
      <c r="J48" s="237">
        <f t="shared" ref="J48:J65" si="4">ROUND(H48*I48,2)</f>
        <v>12.2</v>
      </c>
      <c r="K48" s="238"/>
      <c r="L48" s="238"/>
      <c r="M48" s="238"/>
      <c r="N48" s="238"/>
      <c r="O48" s="238"/>
      <c r="P48" s="238"/>
      <c r="Q48" s="238"/>
      <c r="R48" s="239"/>
      <c r="S48" s="238"/>
      <c r="T48" s="238"/>
      <c r="U48" s="238"/>
      <c r="V48" s="238"/>
      <c r="W48" s="238"/>
      <c r="X48" s="238"/>
      <c r="Y48" s="238"/>
      <c r="Z48" s="240" t="e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#VALUE!</v>
      </c>
      <c r="AA48" s="241" t="e">
        <f>Tableau1[[#This Row],[Montant  indémités km]]*SBT!$AD48+Tableau1[[#This Row],[Location véhicule]]*SBT!$AE48+Tableau1[[#This Row],[Péage / Parking/Carbu]]*SBT!$AF48+Tableau1[[#This Row],[Taxi / Bus / Métro]]*SBT!$AG48+Tableau1[[#This Row],[Train / Avion / …]]*SBT!$AH48+Tableau1[[#This Row],[Hotel]]*SBT!$AI48+Tableau1[[#This Row],[Déjeuners / Diners]]*SBT!$AJ48+Tableau1[[#This Row],[Invitations (Internes)]]*SBT!$AK48+Tableau1[[#This Row],[Invitations (Clientèle)]]*SBT!$AL48+Tableau1[[#This Row],[Divers Alimentation entretien]]*SBT!$AM48+Tableau1[[#This Row],[Fourn. bureau  ]]*SBT!$AN48+Tableau1[[#This Row],[Frais postaux]]*SBT!$AO48+Tableau1[[#This Row],[Documentation  ]]*SBT!$AP48+Tableau1[[#This Row],[Fourn. Chantier ]]*SBT!$AQ48+Tableau1[[#This Row],[Location mat.]]*SBT!$AR48+Tableau1[[#This Row],[Autres]]*SBT!$AS48</f>
        <v>#VALUE!</v>
      </c>
      <c r="AB48" s="132"/>
      <c r="AC48" s="133" t="e">
        <f>Tableau15[[#This Row],[TOTAUX TTC]]-Tableau15[[#This Row],[TVA récupérable]]</f>
        <v>#VALUE!</v>
      </c>
      <c r="AD48" s="212">
        <v>0</v>
      </c>
      <c r="AE48" s="213">
        <v>0.2</v>
      </c>
      <c r="AF48" s="213">
        <v>0.2</v>
      </c>
      <c r="AG48" s="213">
        <v>0.2</v>
      </c>
      <c r="AH48" s="213">
        <v>0.2</v>
      </c>
      <c r="AI48" s="213">
        <v>0.2</v>
      </c>
      <c r="AJ48" s="213">
        <v>0.1</v>
      </c>
      <c r="AK48" s="213">
        <v>0.1</v>
      </c>
      <c r="AL48" s="213">
        <v>0.1</v>
      </c>
      <c r="AM48" s="212">
        <v>0.2</v>
      </c>
      <c r="AN48" s="213">
        <v>0.2</v>
      </c>
      <c r="AO48" s="213">
        <v>0.2</v>
      </c>
      <c r="AP48" s="213">
        <v>0.2</v>
      </c>
      <c r="AQ48" s="213">
        <v>0.2</v>
      </c>
      <c r="AR48" s="213">
        <v>0.2</v>
      </c>
      <c r="AS48" s="214">
        <v>0.2</v>
      </c>
      <c r="AT48" s="134">
        <f>IF(AND(F48&gt;='Récap frais'!$C$1,F48&lt;='Récap frais'!$C$2),1,0)</f>
        <v>0</v>
      </c>
      <c r="AU48" s="211">
        <v>0</v>
      </c>
    </row>
    <row r="49" spans="1:61" x14ac:dyDescent="0.25">
      <c r="A49" s="108"/>
      <c r="B49" s="138" t="str">
        <f>VLOOKUP(Tableau15[[#This Row],[N° d''affaire]],Sourcecommande[],2,FALSE)</f>
        <v>ASSAINSSEMENT MARZIALS</v>
      </c>
      <c r="C49" s="139" t="str">
        <f>VLOOKUP(Tableau15[[#This Row],[N° d''affaire]],Sourcecommande[],3,FALSE)</f>
        <v>MONTJAUX</v>
      </c>
      <c r="D49" s="130"/>
      <c r="E49" s="58" t="s">
        <v>34</v>
      </c>
      <c r="F49" s="35"/>
      <c r="G49" s="30" t="s">
        <v>35</v>
      </c>
      <c r="H49" s="31">
        <f>68</f>
        <v>68</v>
      </c>
      <c r="I49" s="32">
        <v>0.30499999999999999</v>
      </c>
      <c r="J49" s="140">
        <f t="shared" si="4"/>
        <v>20.74</v>
      </c>
      <c r="K49" s="27"/>
      <c r="L49" s="27"/>
      <c r="M49" s="27"/>
      <c r="N49" s="27"/>
      <c r="O49" s="27"/>
      <c r="P49" s="27"/>
      <c r="Q49" s="27"/>
      <c r="R49" s="54"/>
      <c r="S49" s="27"/>
      <c r="T49" s="27"/>
      <c r="U49" s="27"/>
      <c r="V49" s="27"/>
      <c r="W49" s="27"/>
      <c r="X49" s="27"/>
      <c r="Y49" s="27"/>
      <c r="Z49" s="141" t="e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#VALUE!</v>
      </c>
      <c r="AA49" s="142" t="e">
        <f>Tableau1[[#This Row],[Montant  indémités km]]*SBT!$AD49+Tableau1[[#This Row],[Location véhicule]]*SBT!$AE49+Tableau1[[#This Row],[Péage / Parking/Carbu]]*SBT!$AF49+Tableau1[[#This Row],[Taxi / Bus / Métro]]*SBT!$AG49+Tableau1[[#This Row],[Train / Avion / …]]*SBT!$AH49+Tableau1[[#This Row],[Hotel]]*SBT!$AI49+Tableau1[[#This Row],[Déjeuners / Diners]]*SBT!$AJ49+Tableau1[[#This Row],[Invitations (Internes)]]*SBT!$AK49+Tableau1[[#This Row],[Invitations (Clientèle)]]*SBT!$AL49+Tableau1[[#This Row],[Divers Alimentation entretien]]*SBT!$AM49+Tableau1[[#This Row],[Fourn. bureau  ]]*SBT!$AN49+Tableau1[[#This Row],[Frais postaux]]*SBT!$AO49+Tableau1[[#This Row],[Documentation  ]]*SBT!$AP49+Tableau1[[#This Row],[Fourn. Chantier ]]*SBT!$AQ49+Tableau1[[#This Row],[Location mat.]]*SBT!$AR49+Tableau1[[#This Row],[Autres]]*SBT!$AS49</f>
        <v>#VALUE!</v>
      </c>
      <c r="AB49" s="132"/>
      <c r="AC49" s="143" t="e">
        <f>Tableau15[[#This Row],[TOTAUX TTC]]-Tableau15[[#This Row],[TVA récupérable]]</f>
        <v>#VALUE!</v>
      </c>
      <c r="AD49" s="215">
        <v>0</v>
      </c>
      <c r="AE49" s="216">
        <v>0.2</v>
      </c>
      <c r="AF49" s="216">
        <v>0.2</v>
      </c>
      <c r="AG49" s="216">
        <v>0.2</v>
      </c>
      <c r="AH49" s="216">
        <v>0.2</v>
      </c>
      <c r="AI49" s="216">
        <v>0.2</v>
      </c>
      <c r="AJ49" s="216">
        <v>0.1</v>
      </c>
      <c r="AK49" s="216">
        <v>0.1</v>
      </c>
      <c r="AL49" s="216">
        <v>0.1</v>
      </c>
      <c r="AM49" s="215">
        <v>0.2</v>
      </c>
      <c r="AN49" s="216">
        <v>0.2</v>
      </c>
      <c r="AO49" s="216">
        <v>0.2</v>
      </c>
      <c r="AP49" s="216">
        <v>0.2</v>
      </c>
      <c r="AQ49" s="216">
        <v>0.2</v>
      </c>
      <c r="AR49" s="216">
        <v>0.2</v>
      </c>
      <c r="AS49" s="217">
        <v>0.2</v>
      </c>
      <c r="AT49" s="134">
        <f>IF(AND(F49&gt;='Récap frais'!$C$1,F49&lt;='Récap frais'!$C$2),1,0)</f>
        <v>0</v>
      </c>
      <c r="AU49" s="211">
        <v>0</v>
      </c>
    </row>
    <row r="50" spans="1:61" x14ac:dyDescent="0.25">
      <c r="A50" s="108"/>
      <c r="B50" s="138" t="str">
        <f>VLOOKUP(Tableau15[[#This Row],[N° d''affaire]],Sourcecommande[],2,FALSE)</f>
        <v>ASSAINSSEMENT MARZIALS</v>
      </c>
      <c r="C50" s="139" t="str">
        <f>VLOOKUP(Tableau15[[#This Row],[N° d''affaire]],Sourcecommande[],3,FALSE)</f>
        <v>MONTJAUX</v>
      </c>
      <c r="D50" s="130"/>
      <c r="E50" s="59" t="s">
        <v>34</v>
      </c>
      <c r="F50" s="35"/>
      <c r="G50" s="230" t="s">
        <v>119</v>
      </c>
      <c r="H50" s="31">
        <v>68</v>
      </c>
      <c r="I50" s="32">
        <v>0.30499999999999999</v>
      </c>
      <c r="J50" s="140">
        <f t="shared" si="4"/>
        <v>20.74</v>
      </c>
      <c r="K50" s="27"/>
      <c r="L50" s="27"/>
      <c r="M50" s="27"/>
      <c r="N50" s="27"/>
      <c r="O50" s="27"/>
      <c r="P50" s="27"/>
      <c r="Q50" s="27"/>
      <c r="R50" s="54"/>
      <c r="S50" s="27"/>
      <c r="T50" s="27"/>
      <c r="U50" s="27"/>
      <c r="V50" s="27"/>
      <c r="W50" s="27"/>
      <c r="X50" s="27"/>
      <c r="Y50" s="27"/>
      <c r="Z50" s="141" t="e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#VALUE!</v>
      </c>
      <c r="AA50" s="142" t="e">
        <f>Tableau1[[#This Row],[Montant  indémités km]]*SBT!$AD50+Tableau1[[#This Row],[Location véhicule]]*SBT!$AE50+Tableau1[[#This Row],[Péage / Parking/Carbu]]*SBT!$AF50+Tableau1[[#This Row],[Taxi / Bus / Métro]]*SBT!$AG50+Tableau1[[#This Row],[Train / Avion / …]]*SBT!$AH50+Tableau1[[#This Row],[Hotel]]*SBT!$AI50+Tableau1[[#This Row],[Déjeuners / Diners]]*SBT!$AJ50+Tableau1[[#This Row],[Invitations (Internes)]]*SBT!$AK50+Tableau1[[#This Row],[Invitations (Clientèle)]]*SBT!$AL50+Tableau1[[#This Row],[Divers Alimentation entretien]]*SBT!$AM50+Tableau1[[#This Row],[Fourn. bureau  ]]*SBT!$AN50+Tableau1[[#This Row],[Frais postaux]]*SBT!$AO50+Tableau1[[#This Row],[Documentation  ]]*SBT!$AP50+Tableau1[[#This Row],[Fourn. Chantier ]]*SBT!$AQ50+Tableau1[[#This Row],[Location mat.]]*SBT!$AR50+Tableau1[[#This Row],[Autres]]*SBT!$AS50</f>
        <v>#VALUE!</v>
      </c>
      <c r="AB50" s="132"/>
      <c r="AC50" s="143" t="e">
        <f>Tableau15[[#This Row],[TOTAUX TTC]]-Tableau15[[#This Row],[TVA récupérable]]</f>
        <v>#VALUE!</v>
      </c>
      <c r="AD50" s="215">
        <v>0</v>
      </c>
      <c r="AE50" s="216">
        <v>0.2</v>
      </c>
      <c r="AF50" s="216">
        <v>0.2</v>
      </c>
      <c r="AG50" s="216">
        <v>0.2</v>
      </c>
      <c r="AH50" s="216">
        <v>0.2</v>
      </c>
      <c r="AI50" s="216">
        <v>0.2</v>
      </c>
      <c r="AJ50" s="216">
        <v>0.1</v>
      </c>
      <c r="AK50" s="216">
        <v>0.1</v>
      </c>
      <c r="AL50" s="216">
        <v>0.1</v>
      </c>
      <c r="AM50" s="215">
        <v>0.2</v>
      </c>
      <c r="AN50" s="216">
        <v>0.2</v>
      </c>
      <c r="AO50" s="216">
        <v>0.2</v>
      </c>
      <c r="AP50" s="216">
        <v>0.2</v>
      </c>
      <c r="AQ50" s="216">
        <v>0.2</v>
      </c>
      <c r="AR50" s="216">
        <v>0.2</v>
      </c>
      <c r="AS50" s="217">
        <v>0.2</v>
      </c>
      <c r="AT50" s="134">
        <f>IF(AND(F50&gt;='Récap frais'!$C$1,F50&lt;='Récap frais'!$C$2),1,0)</f>
        <v>0</v>
      </c>
      <c r="AU50" s="211">
        <v>0</v>
      </c>
    </row>
    <row r="51" spans="1:61" x14ac:dyDescent="0.25">
      <c r="A51" s="108"/>
      <c r="B51" s="138" t="str">
        <f>VLOOKUP(Tableau15[[#This Row],[N° d''affaire]],Sourcecommande[],2,FALSE)</f>
        <v>ASSAINSSEMENT MARZIALS</v>
      </c>
      <c r="C51" s="139" t="str">
        <f>VLOOKUP(Tableau15[[#This Row],[N° d''affaire]],Sourcecommande[],3,FALSE)</f>
        <v>MONTJAUX</v>
      </c>
      <c r="D51" s="130"/>
      <c r="E51" s="59" t="s">
        <v>34</v>
      </c>
      <c r="F51" s="35"/>
      <c r="G51" s="30" t="s">
        <v>35</v>
      </c>
      <c r="H51" s="31">
        <v>68</v>
      </c>
      <c r="I51" s="32">
        <v>0.30499999999999999</v>
      </c>
      <c r="J51" s="140">
        <f t="shared" si="4"/>
        <v>20.74</v>
      </c>
      <c r="K51" s="27"/>
      <c r="L51" s="27"/>
      <c r="M51" s="27"/>
      <c r="N51" s="27"/>
      <c r="O51" s="27"/>
      <c r="P51" s="27"/>
      <c r="Q51" s="27"/>
      <c r="R51" s="54"/>
      <c r="S51" s="27"/>
      <c r="T51" s="27"/>
      <c r="U51" s="27"/>
      <c r="V51" s="27"/>
      <c r="W51" s="27"/>
      <c r="X51" s="27"/>
      <c r="Y51" s="27"/>
      <c r="Z51" s="141" t="e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#VALUE!</v>
      </c>
      <c r="AA51" s="142" t="e">
        <f>Tableau1[[#This Row],[Montant  indémités km]]*SBT!$AD51+Tableau1[[#This Row],[Location véhicule]]*SBT!$AE51+Tableau1[[#This Row],[Péage / Parking/Carbu]]*SBT!$AF51+Tableau1[[#This Row],[Taxi / Bus / Métro]]*SBT!$AG51+Tableau1[[#This Row],[Train / Avion / …]]*SBT!$AH51+Tableau1[[#This Row],[Hotel]]*SBT!$AI51+Tableau1[[#This Row],[Déjeuners / Diners]]*SBT!$AJ51+Tableau1[[#This Row],[Invitations (Internes)]]*SBT!$AK51+Tableau1[[#This Row],[Invitations (Clientèle)]]*SBT!$AL51+Tableau1[[#This Row],[Divers Alimentation entretien]]*SBT!$AM51+Tableau1[[#This Row],[Fourn. bureau  ]]*SBT!$AN51+Tableau1[[#This Row],[Frais postaux]]*SBT!$AO51+Tableau1[[#This Row],[Documentation  ]]*SBT!$AP51+Tableau1[[#This Row],[Fourn. Chantier ]]*SBT!$AQ51+Tableau1[[#This Row],[Location mat.]]*SBT!$AR51+Tableau1[[#This Row],[Autres]]*SBT!$AS51</f>
        <v>#VALUE!</v>
      </c>
      <c r="AB51" s="132"/>
      <c r="AC51" s="143" t="e">
        <f>Tableau15[[#This Row],[TOTAUX TTC]]-Tableau15[[#This Row],[TVA récupérable]]</f>
        <v>#VALUE!</v>
      </c>
      <c r="AD51" s="215">
        <v>0</v>
      </c>
      <c r="AE51" s="216">
        <v>0.2</v>
      </c>
      <c r="AF51" s="216">
        <v>0.2</v>
      </c>
      <c r="AG51" s="216">
        <v>0.2</v>
      </c>
      <c r="AH51" s="216">
        <v>0.2</v>
      </c>
      <c r="AI51" s="216">
        <v>0.2</v>
      </c>
      <c r="AJ51" s="216">
        <v>0.1</v>
      </c>
      <c r="AK51" s="216">
        <v>0.1</v>
      </c>
      <c r="AL51" s="216">
        <v>0.1</v>
      </c>
      <c r="AM51" s="215">
        <v>0.2</v>
      </c>
      <c r="AN51" s="216">
        <v>0.2</v>
      </c>
      <c r="AO51" s="216">
        <v>0.2</v>
      </c>
      <c r="AP51" s="216">
        <v>0.2</v>
      </c>
      <c r="AQ51" s="216">
        <v>0.2</v>
      </c>
      <c r="AR51" s="216">
        <v>0.2</v>
      </c>
      <c r="AS51" s="217">
        <v>0.2</v>
      </c>
      <c r="AT51" s="134">
        <f>IF(AND(F51&gt;='Récap frais'!$C$1,F51&lt;='Récap frais'!$C$2),1,0)</f>
        <v>0</v>
      </c>
      <c r="AU51" s="211">
        <v>0</v>
      </c>
    </row>
    <row r="52" spans="1:61" ht="25.5" x14ac:dyDescent="0.25">
      <c r="A52" s="108"/>
      <c r="B52" s="138" t="str">
        <f>VLOOKUP(Tableau15[[#This Row],[N° d''affaire]],Sourcecommande[],2,FALSE)</f>
        <v>AEP AURELLE VERLAC</v>
      </c>
      <c r="C52" s="139" t="str">
        <f>VLOOKUP(Tableau15[[#This Row],[N° d''affaire]],Sourcecommande[],3,FALSE)</f>
        <v>AURELLE VERLAC</v>
      </c>
      <c r="D52" s="130"/>
      <c r="E52" s="59" t="s">
        <v>40</v>
      </c>
      <c r="F52" s="35"/>
      <c r="G52" s="30" t="s">
        <v>41</v>
      </c>
      <c r="H52" s="31">
        <v>44.9</v>
      </c>
      <c r="I52" s="32">
        <v>0.30499999999999999</v>
      </c>
      <c r="J52" s="140">
        <f t="shared" si="4"/>
        <v>13.69</v>
      </c>
      <c r="K52" s="27"/>
      <c r="L52" s="27"/>
      <c r="M52" s="27"/>
      <c r="N52" s="27"/>
      <c r="O52" s="27"/>
      <c r="P52" s="27"/>
      <c r="Q52" s="27"/>
      <c r="R52" s="54"/>
      <c r="S52" s="27"/>
      <c r="T52" s="27"/>
      <c r="U52" s="27"/>
      <c r="V52" s="27"/>
      <c r="W52" s="27"/>
      <c r="X52" s="27"/>
      <c r="Y52" s="27"/>
      <c r="Z52" s="141" t="e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#VALUE!</v>
      </c>
      <c r="AA52" s="142" t="e">
        <f>Tableau1[[#This Row],[Montant  indémités km]]*SBT!$AD52+Tableau1[[#This Row],[Location véhicule]]*SBT!$AE52+Tableau1[[#This Row],[Péage / Parking/Carbu]]*SBT!$AF52+Tableau1[[#This Row],[Taxi / Bus / Métro]]*SBT!$AG52+Tableau1[[#This Row],[Train / Avion / …]]*SBT!$AH52+Tableau1[[#This Row],[Hotel]]*SBT!$AI52+Tableau1[[#This Row],[Déjeuners / Diners]]*SBT!$AJ52+Tableau1[[#This Row],[Invitations (Internes)]]*SBT!$AK52+Tableau1[[#This Row],[Invitations (Clientèle)]]*SBT!$AL52+Tableau1[[#This Row],[Divers Alimentation entretien]]*SBT!$AM52+Tableau1[[#This Row],[Fourn. bureau  ]]*SBT!$AN52+Tableau1[[#This Row],[Frais postaux]]*SBT!$AO52+Tableau1[[#This Row],[Documentation  ]]*SBT!$AP52+Tableau1[[#This Row],[Fourn. Chantier ]]*SBT!$AQ52+Tableau1[[#This Row],[Location mat.]]*SBT!$AR52+Tableau1[[#This Row],[Autres]]*SBT!$AS52</f>
        <v>#VALUE!</v>
      </c>
      <c r="AB52" s="132"/>
      <c r="AC52" s="143" t="e">
        <f>Tableau15[[#This Row],[TOTAUX TTC]]-Tableau15[[#This Row],[TVA récupérable]]</f>
        <v>#VALUE!</v>
      </c>
      <c r="AD52" s="215">
        <v>0</v>
      </c>
      <c r="AE52" s="216">
        <v>0.2</v>
      </c>
      <c r="AF52" s="216">
        <v>0.2</v>
      </c>
      <c r="AG52" s="216">
        <v>0.2</v>
      </c>
      <c r="AH52" s="216">
        <v>0.2</v>
      </c>
      <c r="AI52" s="216">
        <v>0.2</v>
      </c>
      <c r="AJ52" s="216">
        <v>0.1</v>
      </c>
      <c r="AK52" s="216">
        <v>0.1</v>
      </c>
      <c r="AL52" s="216">
        <v>0.1</v>
      </c>
      <c r="AM52" s="215">
        <v>0.2</v>
      </c>
      <c r="AN52" s="216">
        <v>0.2</v>
      </c>
      <c r="AO52" s="216">
        <v>0.2</v>
      </c>
      <c r="AP52" s="216">
        <v>0.2</v>
      </c>
      <c r="AQ52" s="216">
        <v>0.2</v>
      </c>
      <c r="AR52" s="216">
        <v>0.2</v>
      </c>
      <c r="AS52" s="217">
        <v>0.2</v>
      </c>
      <c r="AT52" s="134">
        <f>IF(AND(F52&gt;='Récap frais'!$C$1,F52&lt;='Récap frais'!$C$2),1,0)</f>
        <v>0</v>
      </c>
      <c r="AU52" s="211">
        <v>0</v>
      </c>
    </row>
    <row r="53" spans="1:61" x14ac:dyDescent="0.25">
      <c r="A53" s="108"/>
      <c r="B53" s="138" t="str">
        <f>VLOOKUP(Tableau15[[#This Row],[N° d''affaire]],Sourcecommande[],2,FALSE)</f>
        <v>ASSAINSSEMENT MARZIALS</v>
      </c>
      <c r="C53" s="139" t="str">
        <f>VLOOKUP(Tableau15[[#This Row],[N° d''affaire]],Sourcecommande[],3,FALSE)</f>
        <v>MONTJAUX</v>
      </c>
      <c r="D53" s="130"/>
      <c r="E53" s="59" t="s">
        <v>34</v>
      </c>
      <c r="F53" s="35"/>
      <c r="G53" s="30" t="s">
        <v>35</v>
      </c>
      <c r="H53" s="31">
        <v>68</v>
      </c>
      <c r="I53" s="32">
        <v>0.30499999999999999</v>
      </c>
      <c r="J53" s="140">
        <f t="shared" si="4"/>
        <v>20.74</v>
      </c>
      <c r="K53" s="27"/>
      <c r="L53" s="27"/>
      <c r="M53" s="27"/>
      <c r="N53" s="27"/>
      <c r="O53" s="27"/>
      <c r="P53" s="27"/>
      <c r="Q53" s="27"/>
      <c r="R53" s="54"/>
      <c r="S53" s="27"/>
      <c r="T53" s="27"/>
      <c r="U53" s="27"/>
      <c r="V53" s="27"/>
      <c r="W53" s="27"/>
      <c r="X53" s="27"/>
      <c r="Y53" s="27"/>
      <c r="Z53" s="141" t="e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#VALUE!</v>
      </c>
      <c r="AA53" s="142" t="e">
        <f>Tableau1[[#This Row],[Montant  indémités km]]*SBT!$AD53+Tableau1[[#This Row],[Location véhicule]]*SBT!$AE53+Tableau1[[#This Row],[Péage / Parking/Carbu]]*SBT!$AF53+Tableau1[[#This Row],[Taxi / Bus / Métro]]*SBT!$AG53+Tableau1[[#This Row],[Train / Avion / …]]*SBT!$AH53+Tableau1[[#This Row],[Hotel]]*SBT!$AI53+Tableau1[[#This Row],[Déjeuners / Diners]]*SBT!$AJ53+Tableau1[[#This Row],[Invitations (Internes)]]*SBT!$AK53+Tableau1[[#This Row],[Invitations (Clientèle)]]*SBT!$AL53+Tableau1[[#This Row],[Divers Alimentation entretien]]*SBT!$AM53+Tableau1[[#This Row],[Fourn. bureau  ]]*SBT!$AN53+Tableau1[[#This Row],[Frais postaux]]*SBT!$AO53+Tableau1[[#This Row],[Documentation  ]]*SBT!$AP53+Tableau1[[#This Row],[Fourn. Chantier ]]*SBT!$AQ53+Tableau1[[#This Row],[Location mat.]]*SBT!$AR53+Tableau1[[#This Row],[Autres]]*SBT!$AS53</f>
        <v>#VALUE!</v>
      </c>
      <c r="AB53" s="132"/>
      <c r="AC53" s="143" t="e">
        <f>Tableau15[[#This Row],[TOTAUX TTC]]-Tableau15[[#This Row],[TVA récupérable]]</f>
        <v>#VALUE!</v>
      </c>
      <c r="AD53" s="215">
        <v>0</v>
      </c>
      <c r="AE53" s="216">
        <v>0.2</v>
      </c>
      <c r="AF53" s="216">
        <v>0.2</v>
      </c>
      <c r="AG53" s="216">
        <v>0.2</v>
      </c>
      <c r="AH53" s="216">
        <v>0.2</v>
      </c>
      <c r="AI53" s="216">
        <v>0.2</v>
      </c>
      <c r="AJ53" s="216">
        <v>0.1</v>
      </c>
      <c r="AK53" s="216">
        <v>0.1</v>
      </c>
      <c r="AL53" s="216">
        <v>0.1</v>
      </c>
      <c r="AM53" s="215">
        <v>0.2</v>
      </c>
      <c r="AN53" s="216">
        <v>0.2</v>
      </c>
      <c r="AO53" s="216">
        <v>0.2</v>
      </c>
      <c r="AP53" s="216">
        <v>0.2</v>
      </c>
      <c r="AQ53" s="216">
        <v>0.2</v>
      </c>
      <c r="AR53" s="216">
        <v>0.2</v>
      </c>
      <c r="AS53" s="217">
        <v>0.2</v>
      </c>
      <c r="AT53" s="134">
        <f>IF(AND(F53&gt;='Récap frais'!$C$1,F53&lt;='Récap frais'!$C$2),1,0)</f>
        <v>0</v>
      </c>
      <c r="AU53" s="211">
        <v>0</v>
      </c>
    </row>
    <row r="54" spans="1:61" x14ac:dyDescent="0.25">
      <c r="A54" s="108"/>
      <c r="B54" s="138" t="str">
        <f>VLOOKUP(Tableau15[[#This Row],[N° d''affaire]],Sourcecommande[],2,FALSE)</f>
        <v>ASSAINSSEMENT MARZIALS</v>
      </c>
      <c r="C54" s="139" t="str">
        <f>VLOOKUP(Tableau15[[#This Row],[N° d''affaire]],Sourcecommande[],3,FALSE)</f>
        <v>MONTJAUX</v>
      </c>
      <c r="D54" s="130"/>
      <c r="E54" s="59" t="s">
        <v>34</v>
      </c>
      <c r="F54" s="35"/>
      <c r="G54" s="30" t="s">
        <v>35</v>
      </c>
      <c r="H54" s="31">
        <v>68</v>
      </c>
      <c r="I54" s="32">
        <v>0.30499999999999999</v>
      </c>
      <c r="J54" s="140">
        <f t="shared" si="4"/>
        <v>20.74</v>
      </c>
      <c r="K54" s="27"/>
      <c r="L54" s="27"/>
      <c r="M54" s="27"/>
      <c r="N54" s="27"/>
      <c r="O54" s="27"/>
      <c r="P54" s="27"/>
      <c r="Q54" s="27"/>
      <c r="R54" s="54"/>
      <c r="S54" s="27"/>
      <c r="T54" s="27"/>
      <c r="U54" s="27"/>
      <c r="V54" s="27"/>
      <c r="W54" s="27"/>
      <c r="X54" s="27"/>
      <c r="Y54" s="27"/>
      <c r="Z54" s="141" t="e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#VALUE!</v>
      </c>
      <c r="AA54" s="142" t="e">
        <f>Tableau1[[#This Row],[Montant  indémités km]]*SBT!$AD54+Tableau1[[#This Row],[Location véhicule]]*SBT!$AE54+Tableau1[[#This Row],[Péage / Parking/Carbu]]*SBT!$AF54+Tableau1[[#This Row],[Taxi / Bus / Métro]]*SBT!$AG54+Tableau1[[#This Row],[Train / Avion / …]]*SBT!$AH54+Tableau1[[#This Row],[Hotel]]*SBT!$AI54+Tableau1[[#This Row],[Déjeuners / Diners]]*SBT!$AJ54+Tableau1[[#This Row],[Invitations (Internes)]]*SBT!$AK54+Tableau1[[#This Row],[Invitations (Clientèle)]]*SBT!$AL54+Tableau1[[#This Row],[Divers Alimentation entretien]]*SBT!$AM54+Tableau1[[#This Row],[Fourn. bureau  ]]*SBT!$AN54+Tableau1[[#This Row],[Frais postaux]]*SBT!$AO54+Tableau1[[#This Row],[Documentation  ]]*SBT!$AP54+Tableau1[[#This Row],[Fourn. Chantier ]]*SBT!$AQ54+Tableau1[[#This Row],[Location mat.]]*SBT!$AR54+Tableau1[[#This Row],[Autres]]*SBT!$AS54</f>
        <v>#VALUE!</v>
      </c>
      <c r="AB54" s="132"/>
      <c r="AC54" s="143" t="e">
        <f>Tableau15[[#This Row],[TOTAUX TTC]]-Tableau15[[#This Row],[TVA récupérable]]</f>
        <v>#VALUE!</v>
      </c>
      <c r="AD54" s="215">
        <v>0</v>
      </c>
      <c r="AE54" s="216">
        <v>0.2</v>
      </c>
      <c r="AF54" s="216">
        <v>0.2</v>
      </c>
      <c r="AG54" s="216">
        <v>0.2</v>
      </c>
      <c r="AH54" s="216">
        <v>0.2</v>
      </c>
      <c r="AI54" s="216">
        <v>0.2</v>
      </c>
      <c r="AJ54" s="216">
        <v>0.1</v>
      </c>
      <c r="AK54" s="216">
        <v>0.1</v>
      </c>
      <c r="AL54" s="216">
        <v>0.1</v>
      </c>
      <c r="AM54" s="215">
        <v>0.2</v>
      </c>
      <c r="AN54" s="216">
        <v>0.2</v>
      </c>
      <c r="AO54" s="216">
        <v>0.2</v>
      </c>
      <c r="AP54" s="216">
        <v>0.2</v>
      </c>
      <c r="AQ54" s="216">
        <v>0.2</v>
      </c>
      <c r="AR54" s="216">
        <v>0.2</v>
      </c>
      <c r="AS54" s="217">
        <v>0.2</v>
      </c>
      <c r="AT54" s="134">
        <f>IF(AND(F54&gt;='Récap frais'!$C$1,F54&lt;='Récap frais'!$C$2),1,0)</f>
        <v>0</v>
      </c>
      <c r="AU54" s="211">
        <v>0</v>
      </c>
    </row>
    <row r="55" spans="1:61" ht="25.5" x14ac:dyDescent="0.25">
      <c r="A55" s="108"/>
      <c r="B55" s="138" t="str">
        <f>VLOOKUP(Tableau15[[#This Row],[N° d''affaire]],Sourcecommande[],2,FALSE)</f>
        <v>AEP AURELLE VERLAC</v>
      </c>
      <c r="C55" s="139" t="str">
        <f>VLOOKUP(Tableau15[[#This Row],[N° d''affaire]],Sourcecommande[],3,FALSE)</f>
        <v>AURELLE VERLAC</v>
      </c>
      <c r="D55" s="130"/>
      <c r="E55" s="59" t="s">
        <v>40</v>
      </c>
      <c r="F55" s="35"/>
      <c r="G55" s="30" t="s">
        <v>42</v>
      </c>
      <c r="H55" s="31">
        <v>54</v>
      </c>
      <c r="I55" s="32">
        <v>0.30499999999999999</v>
      </c>
      <c r="J55" s="140">
        <f t="shared" si="4"/>
        <v>16.47</v>
      </c>
      <c r="K55" s="27"/>
      <c r="L55" s="27"/>
      <c r="M55" s="27"/>
      <c r="N55" s="27"/>
      <c r="O55" s="27"/>
      <c r="P55" s="27"/>
      <c r="Q55" s="27"/>
      <c r="R55" s="54"/>
      <c r="S55" s="27"/>
      <c r="T55" s="27"/>
      <c r="U55" s="27"/>
      <c r="V55" s="27"/>
      <c r="W55" s="27"/>
      <c r="X55" s="27"/>
      <c r="Y55" s="27"/>
      <c r="Z55" s="141" t="e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#VALUE!</v>
      </c>
      <c r="AA55" s="142" t="e">
        <f>Tableau1[[#This Row],[Montant  indémités km]]*SBT!$AD55+Tableau1[[#This Row],[Location véhicule]]*SBT!$AE55+Tableau1[[#This Row],[Péage / Parking/Carbu]]*SBT!$AF55+Tableau1[[#This Row],[Taxi / Bus / Métro]]*SBT!$AG55+Tableau1[[#This Row],[Train / Avion / …]]*SBT!$AH55+Tableau1[[#This Row],[Hotel]]*SBT!$AI55+Tableau1[[#This Row],[Déjeuners / Diners]]*SBT!$AJ55+Tableau1[[#This Row],[Invitations (Internes)]]*SBT!$AK55+Tableau1[[#This Row],[Invitations (Clientèle)]]*SBT!$AL55+Tableau1[[#This Row],[Divers Alimentation entretien]]*SBT!$AM55+Tableau1[[#This Row],[Fourn. bureau  ]]*SBT!$AN55+Tableau1[[#This Row],[Frais postaux]]*SBT!$AO55+Tableau1[[#This Row],[Documentation  ]]*SBT!$AP55+Tableau1[[#This Row],[Fourn. Chantier ]]*SBT!$AQ55+Tableau1[[#This Row],[Location mat.]]*SBT!$AR55+Tableau1[[#This Row],[Autres]]*SBT!$AS55</f>
        <v>#VALUE!</v>
      </c>
      <c r="AB55" s="132"/>
      <c r="AC55" s="143" t="e">
        <f>Tableau15[[#This Row],[TOTAUX TTC]]-Tableau15[[#This Row],[TVA récupérable]]</f>
        <v>#VALUE!</v>
      </c>
      <c r="AD55" s="215">
        <v>0</v>
      </c>
      <c r="AE55" s="216">
        <v>0.2</v>
      </c>
      <c r="AF55" s="216">
        <v>0.2</v>
      </c>
      <c r="AG55" s="216">
        <v>0.2</v>
      </c>
      <c r="AH55" s="216">
        <v>0.2</v>
      </c>
      <c r="AI55" s="216">
        <v>0.2</v>
      </c>
      <c r="AJ55" s="216">
        <v>0.1</v>
      </c>
      <c r="AK55" s="216">
        <v>0.1</v>
      </c>
      <c r="AL55" s="216">
        <v>0.1</v>
      </c>
      <c r="AM55" s="215">
        <v>0.2</v>
      </c>
      <c r="AN55" s="216">
        <v>0.2</v>
      </c>
      <c r="AO55" s="216">
        <v>0.2</v>
      </c>
      <c r="AP55" s="216">
        <v>0.2</v>
      </c>
      <c r="AQ55" s="216">
        <v>0.2</v>
      </c>
      <c r="AR55" s="216">
        <v>0.2</v>
      </c>
      <c r="AS55" s="217">
        <v>0.2</v>
      </c>
      <c r="AT55" s="134">
        <f>IF(AND(F55&gt;='Récap frais'!$C$1,F55&lt;='Récap frais'!$C$2),1,0)</f>
        <v>0</v>
      </c>
      <c r="AU55" s="211">
        <v>0</v>
      </c>
    </row>
    <row r="56" spans="1:61" ht="25.5" x14ac:dyDescent="0.25">
      <c r="A56" s="108"/>
      <c r="B56" s="138" t="str">
        <f>VLOOKUP(Tableau15[[#This Row],[N° d''affaire]],Sourcecommande[],2,FALSE)</f>
        <v>AEP AURELLE VERLAC</v>
      </c>
      <c r="C56" s="139" t="str">
        <f>VLOOKUP(Tableau15[[#This Row],[N° d''affaire]],Sourcecommande[],3,FALSE)</f>
        <v>AURELLE VERLAC</v>
      </c>
      <c r="D56" s="130"/>
      <c r="E56" s="59" t="s">
        <v>40</v>
      </c>
      <c r="F56" s="35"/>
      <c r="G56" s="30" t="s">
        <v>42</v>
      </c>
      <c r="H56" s="31">
        <v>54</v>
      </c>
      <c r="I56" s="32">
        <v>0.30499999999999999</v>
      </c>
      <c r="J56" s="140">
        <f t="shared" si="4"/>
        <v>16.47</v>
      </c>
      <c r="K56" s="27"/>
      <c r="L56" s="27"/>
      <c r="M56" s="27"/>
      <c r="N56" s="27"/>
      <c r="O56" s="27"/>
      <c r="P56" s="27"/>
      <c r="Q56" s="27"/>
      <c r="R56" s="54"/>
      <c r="S56" s="27"/>
      <c r="T56" s="27"/>
      <c r="U56" s="27"/>
      <c r="V56" s="27"/>
      <c r="W56" s="27"/>
      <c r="X56" s="27"/>
      <c r="Y56" s="27"/>
      <c r="Z56" s="141" t="e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#VALUE!</v>
      </c>
      <c r="AA56" s="142" t="e">
        <f>Tableau1[[#This Row],[Montant  indémités km]]*SBT!$AD56+Tableau1[[#This Row],[Location véhicule]]*SBT!$AE56+Tableau1[[#This Row],[Péage / Parking/Carbu]]*SBT!$AF56+Tableau1[[#This Row],[Taxi / Bus / Métro]]*SBT!$AG56+Tableau1[[#This Row],[Train / Avion / …]]*SBT!$AH56+Tableau1[[#This Row],[Hotel]]*SBT!$AI56+Tableau1[[#This Row],[Déjeuners / Diners]]*SBT!$AJ56+Tableau1[[#This Row],[Invitations (Internes)]]*SBT!$AK56+Tableau1[[#This Row],[Invitations (Clientèle)]]*SBT!$AL56+Tableau1[[#This Row],[Divers Alimentation entretien]]*SBT!$AM56+Tableau1[[#This Row],[Fourn. bureau  ]]*SBT!$AN56+Tableau1[[#This Row],[Frais postaux]]*SBT!$AO56+Tableau1[[#This Row],[Documentation  ]]*SBT!$AP56+Tableau1[[#This Row],[Fourn. Chantier ]]*SBT!$AQ56+Tableau1[[#This Row],[Location mat.]]*SBT!$AR56+Tableau1[[#This Row],[Autres]]*SBT!$AS56</f>
        <v>#VALUE!</v>
      </c>
      <c r="AB56" s="132"/>
      <c r="AC56" s="143" t="e">
        <f>Tableau15[[#This Row],[TOTAUX TTC]]-Tableau15[[#This Row],[TVA récupérable]]</f>
        <v>#VALUE!</v>
      </c>
      <c r="AD56" s="215">
        <v>0</v>
      </c>
      <c r="AE56" s="216">
        <v>0.2</v>
      </c>
      <c r="AF56" s="216">
        <v>0.2</v>
      </c>
      <c r="AG56" s="216">
        <v>0.2</v>
      </c>
      <c r="AH56" s="216">
        <v>0.2</v>
      </c>
      <c r="AI56" s="216">
        <v>0.2</v>
      </c>
      <c r="AJ56" s="216">
        <v>0.1</v>
      </c>
      <c r="AK56" s="216">
        <v>0.1</v>
      </c>
      <c r="AL56" s="216">
        <v>0.1</v>
      </c>
      <c r="AM56" s="215">
        <v>0.2</v>
      </c>
      <c r="AN56" s="216">
        <v>0.2</v>
      </c>
      <c r="AO56" s="216">
        <v>0.2</v>
      </c>
      <c r="AP56" s="216">
        <v>0.2</v>
      </c>
      <c r="AQ56" s="216">
        <v>0.2</v>
      </c>
      <c r="AR56" s="216">
        <v>0.2</v>
      </c>
      <c r="AS56" s="217">
        <v>0.2</v>
      </c>
      <c r="AT56" s="134">
        <f>IF(AND(F56&gt;='Récap frais'!$C$1,F56&lt;='Récap frais'!$C$2),1,0)</f>
        <v>0</v>
      </c>
      <c r="AU56" s="211">
        <v>0</v>
      </c>
    </row>
    <row r="57" spans="1:61" ht="25.5" x14ac:dyDescent="0.25">
      <c r="A57" s="108"/>
      <c r="B57" s="138" t="str">
        <f>VLOOKUP(Tableau15[[#This Row],[N° d''affaire]],Sourcecommande[],2,FALSE)</f>
        <v>AEP AURELLE VERLAC</v>
      </c>
      <c r="C57" s="139" t="str">
        <f>VLOOKUP(Tableau15[[#This Row],[N° d''affaire]],Sourcecommande[],3,FALSE)</f>
        <v>AURELLE VERLAC</v>
      </c>
      <c r="D57" s="130"/>
      <c r="E57" s="59" t="s">
        <v>40</v>
      </c>
      <c r="F57" s="35"/>
      <c r="G57" s="30" t="s">
        <v>41</v>
      </c>
      <c r="H57" s="31">
        <v>44.9</v>
      </c>
      <c r="I57" s="32">
        <v>0.30499999999999999</v>
      </c>
      <c r="J57" s="140">
        <f t="shared" si="4"/>
        <v>13.69</v>
      </c>
      <c r="K57" s="27"/>
      <c r="L57" s="27"/>
      <c r="M57" s="27"/>
      <c r="N57" s="27"/>
      <c r="O57" s="27"/>
      <c r="P57" s="27"/>
      <c r="Q57" s="27"/>
      <c r="R57" s="54"/>
      <c r="S57" s="27"/>
      <c r="T57" s="27"/>
      <c r="U57" s="27"/>
      <c r="V57" s="27"/>
      <c r="W57" s="27"/>
      <c r="X57" s="27"/>
      <c r="Y57" s="27"/>
      <c r="Z57" s="141" t="e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#VALUE!</v>
      </c>
      <c r="AA57" s="142" t="e">
        <f>Tableau1[[#This Row],[Montant  indémités km]]*SBT!$AD57+Tableau1[[#This Row],[Location véhicule]]*SBT!$AE57+Tableau1[[#This Row],[Péage / Parking/Carbu]]*SBT!$AF57+Tableau1[[#This Row],[Taxi / Bus / Métro]]*SBT!$AG57+Tableau1[[#This Row],[Train / Avion / …]]*SBT!$AH57+Tableau1[[#This Row],[Hotel]]*SBT!$AI57+Tableau1[[#This Row],[Déjeuners / Diners]]*SBT!$AJ57+Tableau1[[#This Row],[Invitations (Internes)]]*SBT!$AK57+Tableau1[[#This Row],[Invitations (Clientèle)]]*SBT!$AL57+Tableau1[[#This Row],[Divers Alimentation entretien]]*SBT!$AM57+Tableau1[[#This Row],[Fourn. bureau  ]]*SBT!$AN57+Tableau1[[#This Row],[Frais postaux]]*SBT!$AO57+Tableau1[[#This Row],[Documentation  ]]*SBT!$AP57+Tableau1[[#This Row],[Fourn. Chantier ]]*SBT!$AQ57+Tableau1[[#This Row],[Location mat.]]*SBT!$AR57+Tableau1[[#This Row],[Autres]]*SBT!$AS57</f>
        <v>#VALUE!</v>
      </c>
      <c r="AB57" s="132"/>
      <c r="AC57" s="143" t="e">
        <f>Tableau15[[#This Row],[TOTAUX TTC]]-Tableau15[[#This Row],[TVA récupérable]]</f>
        <v>#VALUE!</v>
      </c>
      <c r="AD57" s="215">
        <v>0</v>
      </c>
      <c r="AE57" s="216">
        <v>0.2</v>
      </c>
      <c r="AF57" s="216">
        <v>0.2</v>
      </c>
      <c r="AG57" s="216">
        <v>0.2</v>
      </c>
      <c r="AH57" s="216">
        <v>0.2</v>
      </c>
      <c r="AI57" s="216">
        <v>0.2</v>
      </c>
      <c r="AJ57" s="216">
        <v>0.1</v>
      </c>
      <c r="AK57" s="216">
        <v>0.1</v>
      </c>
      <c r="AL57" s="216">
        <v>0.1</v>
      </c>
      <c r="AM57" s="215">
        <v>0.2</v>
      </c>
      <c r="AN57" s="216">
        <v>0.2</v>
      </c>
      <c r="AO57" s="216">
        <v>0.2</v>
      </c>
      <c r="AP57" s="216">
        <v>0.2</v>
      </c>
      <c r="AQ57" s="216">
        <v>0.2</v>
      </c>
      <c r="AR57" s="216">
        <v>0.2</v>
      </c>
      <c r="AS57" s="217">
        <v>0.2</v>
      </c>
      <c r="AT57" s="134">
        <f>IF(AND(F57&gt;='Récap frais'!$C$1,F57&lt;='Récap frais'!$C$2),1,0)</f>
        <v>0</v>
      </c>
      <c r="AU57" s="211">
        <v>0</v>
      </c>
    </row>
    <row r="58" spans="1:61" s="130" customFormat="1" ht="25.5" x14ac:dyDescent="0.25">
      <c r="A58" s="108"/>
      <c r="B58" s="138" t="e">
        <f>VLOOKUP(Tableau1[[#This Row],[N° d''affaire]],Sourcecommande[],2,FALSE)</f>
        <v>#VALUE!</v>
      </c>
      <c r="C58" s="139" t="e">
        <f>VLOOKUP(Tableau1[[#This Row],[N° d''affaire]],Sourcecommande[],3,FALSE)</f>
        <v>#VALUE!</v>
      </c>
      <c r="E58" s="59" t="s">
        <v>40</v>
      </c>
      <c r="F58" s="35"/>
      <c r="G58" s="30" t="s">
        <v>42</v>
      </c>
      <c r="H58" s="31">
        <v>54</v>
      </c>
      <c r="I58" s="32">
        <v>0.30499999999999999</v>
      </c>
      <c r="J58" s="140">
        <f t="shared" si="4"/>
        <v>16.47</v>
      </c>
      <c r="K58" s="27"/>
      <c r="L58" s="27"/>
      <c r="M58" s="27"/>
      <c r="N58" s="27"/>
      <c r="O58" s="27"/>
      <c r="P58" s="27"/>
      <c r="Q58" s="27"/>
      <c r="R58" s="54"/>
      <c r="S58" s="27"/>
      <c r="T58" s="27"/>
      <c r="U58" s="27"/>
      <c r="V58" s="27"/>
      <c r="W58" s="27"/>
      <c r="X58" s="27"/>
      <c r="Y58" s="27"/>
      <c r="Z58" s="141" t="e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#VALUE!</v>
      </c>
      <c r="AA58" s="142" t="e">
        <f>Tableau1[[#This Row],[Montant  indémités km]]*SBT!$AD58+Tableau1[[#This Row],[Location véhicule]]*SBT!$AE58+Tableau1[[#This Row],[Péage / Parking/Carbu]]*SBT!$AF58+Tableau1[[#This Row],[Taxi / Bus / Métro]]*SBT!$AG58+Tableau1[[#This Row],[Train / Avion / …]]*SBT!$AH58+Tableau1[[#This Row],[Hotel]]*SBT!$AI58+Tableau1[[#This Row],[Déjeuners / Diners]]*SBT!$AJ58+Tableau1[[#This Row],[Invitations (Internes)]]*SBT!$AK58+Tableau1[[#This Row],[Invitations (Clientèle)]]*SBT!$AL58+Tableau1[[#This Row],[Divers Alimentation entretien]]*SBT!$AM58+Tableau1[[#This Row],[Fourn. bureau  ]]*SBT!$AN58+Tableau1[[#This Row],[Frais postaux]]*SBT!$AO58+Tableau1[[#This Row],[Documentation  ]]*SBT!$AP58+Tableau1[[#This Row],[Fourn. Chantier ]]*SBT!$AQ58+Tableau1[[#This Row],[Location mat.]]*SBT!$AR58+Tableau1[[#This Row],[Autres]]*SBT!$AS58</f>
        <v>#VALUE!</v>
      </c>
      <c r="AB58" s="132"/>
      <c r="AC58" s="143" t="e">
        <f>Tableau1[[#This Row],[TOTAUX TTC]]-Tableau1[[#This Row],[TVA récupérable]]</f>
        <v>#VALUE!</v>
      </c>
      <c r="AD58" s="215">
        <v>0</v>
      </c>
      <c r="AE58" s="216">
        <v>0.2</v>
      </c>
      <c r="AF58" s="216">
        <v>0.2</v>
      </c>
      <c r="AG58" s="216">
        <v>0.2</v>
      </c>
      <c r="AH58" s="216">
        <v>0.2</v>
      </c>
      <c r="AI58" s="216">
        <v>0.2</v>
      </c>
      <c r="AJ58" s="216">
        <v>0.1</v>
      </c>
      <c r="AK58" s="216">
        <v>0.1</v>
      </c>
      <c r="AL58" s="216">
        <v>0.1</v>
      </c>
      <c r="AM58" s="215">
        <v>0.2</v>
      </c>
      <c r="AN58" s="216">
        <v>0.2</v>
      </c>
      <c r="AO58" s="216">
        <v>0.2</v>
      </c>
      <c r="AP58" s="216">
        <v>0.2</v>
      </c>
      <c r="AQ58" s="216">
        <v>0.2</v>
      </c>
      <c r="AR58" s="216">
        <v>0.2</v>
      </c>
      <c r="AS58" s="217">
        <v>0.2</v>
      </c>
      <c r="AT58" s="134">
        <f>IF(AND(F58&gt;='Récap frais'!$C$1,F58&lt;='Récap frais'!$C$2),1,0)</f>
        <v>0</v>
      </c>
      <c r="AU58" s="211">
        <v>0</v>
      </c>
      <c r="AV58" s="132"/>
      <c r="AW58" s="132"/>
      <c r="AX58" s="135"/>
      <c r="AY58" s="132"/>
      <c r="AZ58" s="132"/>
      <c r="BA58" s="132"/>
      <c r="BB58" s="132"/>
      <c r="BC58" s="132"/>
      <c r="BD58" s="132"/>
      <c r="BE58" s="132"/>
      <c r="BF58" s="136"/>
      <c r="BG58" s="137"/>
      <c r="BH58" s="137"/>
      <c r="BI58" s="137"/>
    </row>
    <row r="59" spans="1:61" ht="25.5" x14ac:dyDescent="0.25">
      <c r="A59" s="108"/>
      <c r="B59" s="138" t="str">
        <f>VLOOKUP(Tableau15[[#This Row],[N° d''affaire]],Sourcecommande[],2,FALSE)</f>
        <v>AEP AURELLE VERLAC</v>
      </c>
      <c r="C59" s="139" t="str">
        <f>VLOOKUP(Tableau15[[#This Row],[N° d''affaire]],Sourcecommande[],3,FALSE)</f>
        <v>AURELLE VERLAC</v>
      </c>
      <c r="D59" s="130"/>
      <c r="E59" s="59" t="s">
        <v>40</v>
      </c>
      <c r="F59" s="35"/>
      <c r="G59" s="30" t="s">
        <v>41</v>
      </c>
      <c r="H59" s="31">
        <v>44.9</v>
      </c>
      <c r="I59" s="32">
        <v>0.30499999999999999</v>
      </c>
      <c r="J59" s="140">
        <f t="shared" si="4"/>
        <v>13.69</v>
      </c>
      <c r="K59" s="27"/>
      <c r="L59" s="27"/>
      <c r="M59" s="27"/>
      <c r="N59" s="27"/>
      <c r="O59" s="27"/>
      <c r="P59" s="27"/>
      <c r="Q59" s="27"/>
      <c r="R59" s="54"/>
      <c r="S59" s="27"/>
      <c r="T59" s="27"/>
      <c r="U59" s="27"/>
      <c r="V59" s="27"/>
      <c r="W59" s="27"/>
      <c r="X59" s="27"/>
      <c r="Y59" s="27"/>
      <c r="Z59" s="141" t="e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#VALUE!</v>
      </c>
      <c r="AA59" s="142" t="e">
        <f>Tableau1[[#This Row],[Montant  indémités km]]*SBT!$AD59+Tableau1[[#This Row],[Location véhicule]]*SBT!$AE59+Tableau1[[#This Row],[Péage / Parking/Carbu]]*SBT!$AF59+Tableau1[[#This Row],[Taxi / Bus / Métro]]*SBT!$AG59+Tableau1[[#This Row],[Train / Avion / …]]*SBT!$AH59+Tableau1[[#This Row],[Hotel]]*SBT!$AI59+Tableau1[[#This Row],[Déjeuners / Diners]]*SBT!$AJ59+Tableau1[[#This Row],[Invitations (Internes)]]*SBT!$AK59+Tableau1[[#This Row],[Invitations (Clientèle)]]*SBT!$AL59+Tableau1[[#This Row],[Divers Alimentation entretien]]*SBT!$AM59+Tableau1[[#This Row],[Fourn. bureau  ]]*SBT!$AN59+Tableau1[[#This Row],[Frais postaux]]*SBT!$AO59+Tableau1[[#This Row],[Documentation  ]]*SBT!$AP59+Tableau1[[#This Row],[Fourn. Chantier ]]*SBT!$AQ59+Tableau1[[#This Row],[Location mat.]]*SBT!$AR59+Tableau1[[#This Row],[Autres]]*SBT!$AS59</f>
        <v>#VALUE!</v>
      </c>
      <c r="AB59" s="132"/>
      <c r="AC59" s="143" t="e">
        <f>Tableau15[[#This Row],[TOTAUX TTC]]-Tableau15[[#This Row],[TVA récupérable]]</f>
        <v>#VALUE!</v>
      </c>
      <c r="AD59" s="215">
        <v>0</v>
      </c>
      <c r="AE59" s="216">
        <v>0.2</v>
      </c>
      <c r="AF59" s="216">
        <v>0.2</v>
      </c>
      <c r="AG59" s="216">
        <v>0.2</v>
      </c>
      <c r="AH59" s="216">
        <v>0.2</v>
      </c>
      <c r="AI59" s="216">
        <v>0.2</v>
      </c>
      <c r="AJ59" s="216">
        <v>0.1</v>
      </c>
      <c r="AK59" s="216">
        <v>0.1</v>
      </c>
      <c r="AL59" s="216">
        <v>0.1</v>
      </c>
      <c r="AM59" s="215">
        <v>0.2</v>
      </c>
      <c r="AN59" s="216">
        <v>0.2</v>
      </c>
      <c r="AO59" s="216">
        <v>0.2</v>
      </c>
      <c r="AP59" s="216">
        <v>0.2</v>
      </c>
      <c r="AQ59" s="216">
        <v>0.2</v>
      </c>
      <c r="AR59" s="216">
        <v>0.2</v>
      </c>
      <c r="AS59" s="217">
        <v>0.2</v>
      </c>
      <c r="AT59" s="134">
        <f>IF(AND(F59&gt;='Récap frais'!$C$1,F59&lt;='Récap frais'!$C$2),1,0)</f>
        <v>0</v>
      </c>
      <c r="AU59" s="211">
        <v>0</v>
      </c>
    </row>
    <row r="60" spans="1:61" x14ac:dyDescent="0.25">
      <c r="A60" s="108"/>
      <c r="B60" s="138" t="str">
        <f>VLOOKUP(Tableau15[[#This Row],[N° d''affaire]],Sourcecommande[],2,FALSE)</f>
        <v>ASSAINSSEMENT MARZIALS</v>
      </c>
      <c r="C60" s="139" t="str">
        <f>VLOOKUP(Tableau15[[#This Row],[N° d''affaire]],Sourcecommande[],3,FALSE)</f>
        <v>MONTJAUX</v>
      </c>
      <c r="D60" s="145"/>
      <c r="E60" s="59" t="s">
        <v>34</v>
      </c>
      <c r="F60" s="35"/>
      <c r="G60" s="30" t="s">
        <v>35</v>
      </c>
      <c r="H60" s="31">
        <v>68</v>
      </c>
      <c r="I60" s="32">
        <v>0.30499999999999999</v>
      </c>
      <c r="J60" s="140">
        <f t="shared" si="4"/>
        <v>20.74</v>
      </c>
      <c r="K60" s="27"/>
      <c r="L60" s="27"/>
      <c r="M60" s="27"/>
      <c r="N60" s="27"/>
      <c r="O60" s="27"/>
      <c r="P60" s="27"/>
      <c r="Q60" s="27"/>
      <c r="R60" s="54"/>
      <c r="S60" s="27"/>
      <c r="T60" s="27"/>
      <c r="U60" s="27"/>
      <c r="V60" s="27"/>
      <c r="W60" s="27"/>
      <c r="X60" s="27"/>
      <c r="Y60" s="27"/>
      <c r="Z60" s="141" t="e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#VALUE!</v>
      </c>
      <c r="AA60" s="142" t="e">
        <f>Tableau1[[#This Row],[Montant  indémités km]]*SBT!$AD60+Tableau1[[#This Row],[Location véhicule]]*SBT!$AE60+Tableau1[[#This Row],[Péage / Parking/Carbu]]*SBT!$AF60+Tableau1[[#This Row],[Taxi / Bus / Métro]]*SBT!$AG60+Tableau1[[#This Row],[Train / Avion / …]]*SBT!$AH60+Tableau1[[#This Row],[Hotel]]*SBT!$AI60+Tableau1[[#This Row],[Déjeuners / Diners]]*SBT!$AJ60+Tableau1[[#This Row],[Invitations (Internes)]]*SBT!$AK60+Tableau1[[#This Row],[Invitations (Clientèle)]]*SBT!$AL60+Tableau1[[#This Row],[Divers Alimentation entretien]]*SBT!$AM60+Tableau1[[#This Row],[Fourn. bureau  ]]*SBT!$AN60+Tableau1[[#This Row],[Frais postaux]]*SBT!$AO60+Tableau1[[#This Row],[Documentation  ]]*SBT!$AP60+Tableau1[[#This Row],[Fourn. Chantier ]]*SBT!$AQ60+Tableau1[[#This Row],[Location mat.]]*SBT!$AR60+Tableau1[[#This Row],[Autres]]*SBT!$AS60</f>
        <v>#VALUE!</v>
      </c>
      <c r="AB60" s="132"/>
      <c r="AC60" s="143" t="e">
        <f>Tableau15[[#This Row],[TOTAUX TTC]]-Tableau15[[#This Row],[TVA récupérable]]</f>
        <v>#VALUE!</v>
      </c>
      <c r="AD60" s="215">
        <v>0</v>
      </c>
      <c r="AE60" s="216">
        <v>0.2</v>
      </c>
      <c r="AF60" s="216">
        <v>0.2</v>
      </c>
      <c r="AG60" s="216">
        <v>0.2</v>
      </c>
      <c r="AH60" s="216">
        <v>0.2</v>
      </c>
      <c r="AI60" s="216">
        <v>0.2</v>
      </c>
      <c r="AJ60" s="216">
        <v>0.1</v>
      </c>
      <c r="AK60" s="216">
        <v>0.1</v>
      </c>
      <c r="AL60" s="216">
        <v>0.1</v>
      </c>
      <c r="AM60" s="215">
        <v>0.2</v>
      </c>
      <c r="AN60" s="216">
        <v>0.2</v>
      </c>
      <c r="AO60" s="216">
        <v>0.2</v>
      </c>
      <c r="AP60" s="216">
        <v>0.2</v>
      </c>
      <c r="AQ60" s="216">
        <v>0.2</v>
      </c>
      <c r="AR60" s="216">
        <v>0.2</v>
      </c>
      <c r="AS60" s="217">
        <v>0.2</v>
      </c>
      <c r="AT60" s="134">
        <f>IF(AND(F60&gt;='Récap frais'!$C$1,F60&lt;='Récap frais'!$C$2),1,0)</f>
        <v>0</v>
      </c>
      <c r="AU60" s="211">
        <v>0</v>
      </c>
    </row>
    <row r="61" spans="1:61" ht="25.5" x14ac:dyDescent="0.25">
      <c r="A61" s="108"/>
      <c r="B61" s="138" t="str">
        <f>VLOOKUP(Tableau15[[#This Row],[N° d''affaire]],Sourcecommande[],2,FALSE)</f>
        <v>AEP AURELLE VERLAC</v>
      </c>
      <c r="C61" s="139" t="str">
        <f>VLOOKUP(Tableau15[[#This Row],[N° d''affaire]],Sourcecommande[],3,FALSE)</f>
        <v>AURELLE VERLAC</v>
      </c>
      <c r="D61" s="145"/>
      <c r="E61" s="58" t="s">
        <v>40</v>
      </c>
      <c r="F61" s="35"/>
      <c r="G61" s="30" t="s">
        <v>42</v>
      </c>
      <c r="H61" s="31">
        <f>34+20</f>
        <v>54</v>
      </c>
      <c r="I61" s="32">
        <v>0.30499999999999999</v>
      </c>
      <c r="J61" s="140">
        <f t="shared" si="4"/>
        <v>16.47</v>
      </c>
      <c r="K61" s="27"/>
      <c r="L61" s="27"/>
      <c r="M61" s="27"/>
      <c r="N61" s="27"/>
      <c r="O61" s="27"/>
      <c r="P61" s="27"/>
      <c r="Q61" s="27"/>
      <c r="R61" s="54"/>
      <c r="S61" s="28"/>
      <c r="T61" s="27"/>
      <c r="U61" s="28"/>
      <c r="V61" s="28"/>
      <c r="W61" s="27"/>
      <c r="X61" s="27"/>
      <c r="Y61" s="27"/>
      <c r="Z61" s="141" t="e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#VALUE!</v>
      </c>
      <c r="AA61" s="142" t="e">
        <f>Tableau1[[#This Row],[Montant  indémités km]]*SBT!$AD61+Tableau1[[#This Row],[Location véhicule]]*SBT!$AE61+Tableau1[[#This Row],[Péage / Parking/Carbu]]*SBT!$AF61+Tableau1[[#This Row],[Taxi / Bus / Métro]]*SBT!$AG61+Tableau1[[#This Row],[Train / Avion / …]]*SBT!$AH61+Tableau1[[#This Row],[Hotel]]*SBT!$AI61+Tableau1[[#This Row],[Déjeuners / Diners]]*SBT!$AJ61+Tableau1[[#This Row],[Invitations (Internes)]]*SBT!$AK61+Tableau1[[#This Row],[Invitations (Clientèle)]]*SBT!$AL61+Tableau1[[#This Row],[Divers Alimentation entretien]]*SBT!$AM61+Tableau1[[#This Row],[Fourn. bureau  ]]*SBT!$AN61+Tableau1[[#This Row],[Frais postaux]]*SBT!$AO61+Tableau1[[#This Row],[Documentation  ]]*SBT!$AP61+Tableau1[[#This Row],[Fourn. Chantier ]]*SBT!$AQ61+Tableau1[[#This Row],[Location mat.]]*SBT!$AR61+Tableau1[[#This Row],[Autres]]*SBT!$AS61</f>
        <v>#VALUE!</v>
      </c>
      <c r="AB61" s="132"/>
      <c r="AC61" s="143" t="e">
        <f>Tableau15[[#This Row],[TOTAUX TTC]]-Tableau15[[#This Row],[TVA récupérable]]</f>
        <v>#VALUE!</v>
      </c>
      <c r="AD61" s="215">
        <v>0</v>
      </c>
      <c r="AE61" s="216">
        <v>0.2</v>
      </c>
      <c r="AF61" s="216">
        <v>0.2</v>
      </c>
      <c r="AG61" s="216">
        <v>0.2</v>
      </c>
      <c r="AH61" s="216">
        <v>0.2</v>
      </c>
      <c r="AI61" s="216">
        <v>0.2</v>
      </c>
      <c r="AJ61" s="216">
        <v>0.1</v>
      </c>
      <c r="AK61" s="216">
        <v>0.1</v>
      </c>
      <c r="AL61" s="216">
        <v>0.1</v>
      </c>
      <c r="AM61" s="215">
        <v>0.2</v>
      </c>
      <c r="AN61" s="216">
        <v>0.2</v>
      </c>
      <c r="AO61" s="216">
        <v>0.2</v>
      </c>
      <c r="AP61" s="216">
        <v>0.2</v>
      </c>
      <c r="AQ61" s="216">
        <v>0.2</v>
      </c>
      <c r="AR61" s="216">
        <v>0.2</v>
      </c>
      <c r="AS61" s="217">
        <v>0.2</v>
      </c>
      <c r="AT61" s="134">
        <f>IF(AND(F61&gt;='Récap frais'!$C$1,F61&lt;='Récap frais'!$C$2),1,0)</f>
        <v>0</v>
      </c>
      <c r="AU61" s="211">
        <v>0</v>
      </c>
    </row>
    <row r="62" spans="1:61" x14ac:dyDescent="0.25">
      <c r="A62" s="108"/>
      <c r="B62" s="138" t="str">
        <f>VLOOKUP(Tableau15[[#This Row],[N° d''affaire]],Sourcecommande[],2,FALSE)</f>
        <v>ASSAINISSEMENT de Tanavelle</v>
      </c>
      <c r="C62" s="139" t="str">
        <f>VLOOKUP(Tableau15[[#This Row],[N° d''affaire]],Sourcecommande[],3,FALSE)</f>
        <v>TANAVELLE</v>
      </c>
      <c r="D62" s="145"/>
      <c r="E62" s="58" t="s">
        <v>36</v>
      </c>
      <c r="F62" s="35"/>
      <c r="G62" s="30" t="s">
        <v>37</v>
      </c>
      <c r="H62" s="31">
        <f>77.3</f>
        <v>77.3</v>
      </c>
      <c r="I62" s="32">
        <v>0.30499999999999999</v>
      </c>
      <c r="J62" s="140">
        <f t="shared" si="4"/>
        <v>23.58</v>
      </c>
      <c r="K62" s="27"/>
      <c r="L62" s="27"/>
      <c r="M62" s="27"/>
      <c r="N62" s="27"/>
      <c r="O62" s="27"/>
      <c r="P62" s="27"/>
      <c r="Q62" s="27"/>
      <c r="R62" s="54"/>
      <c r="S62" s="27"/>
      <c r="T62" s="27"/>
      <c r="U62" s="27"/>
      <c r="V62" s="27"/>
      <c r="W62" s="27"/>
      <c r="X62" s="27"/>
      <c r="Y62" s="27"/>
      <c r="Z62" s="141" t="e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#VALUE!</v>
      </c>
      <c r="AA62" s="142" t="e">
        <f>Tableau1[[#This Row],[Montant  indémités km]]*SBT!$AD62+Tableau1[[#This Row],[Location véhicule]]*SBT!$AE62+Tableau1[[#This Row],[Péage / Parking/Carbu]]*SBT!$AF62+Tableau1[[#This Row],[Taxi / Bus / Métro]]*SBT!$AG62+Tableau1[[#This Row],[Train / Avion / …]]*SBT!$AH62+Tableau1[[#This Row],[Hotel]]*SBT!$AI62+Tableau1[[#This Row],[Déjeuners / Diners]]*SBT!$AJ62+Tableau1[[#This Row],[Invitations (Internes)]]*SBT!$AK62+Tableau1[[#This Row],[Invitations (Clientèle)]]*SBT!$AL62+Tableau1[[#This Row],[Divers Alimentation entretien]]*SBT!$AM62+Tableau1[[#This Row],[Fourn. bureau  ]]*SBT!$AN62+Tableau1[[#This Row],[Frais postaux]]*SBT!$AO62+Tableau1[[#This Row],[Documentation  ]]*SBT!$AP62+Tableau1[[#This Row],[Fourn. Chantier ]]*SBT!$AQ62+Tableau1[[#This Row],[Location mat.]]*SBT!$AR62+Tableau1[[#This Row],[Autres]]*SBT!$AS62</f>
        <v>#VALUE!</v>
      </c>
      <c r="AB62" s="132"/>
      <c r="AC62" s="143" t="e">
        <f>Tableau15[[#This Row],[TOTAUX TTC]]-Tableau15[[#This Row],[TVA récupérable]]</f>
        <v>#VALUE!</v>
      </c>
      <c r="AD62" s="215">
        <v>0</v>
      </c>
      <c r="AE62" s="216">
        <v>0.2</v>
      </c>
      <c r="AF62" s="216">
        <v>0.2</v>
      </c>
      <c r="AG62" s="216">
        <v>0.2</v>
      </c>
      <c r="AH62" s="216">
        <v>0.2</v>
      </c>
      <c r="AI62" s="216">
        <v>0.2</v>
      </c>
      <c r="AJ62" s="216">
        <v>0.1</v>
      </c>
      <c r="AK62" s="216">
        <v>0.1</v>
      </c>
      <c r="AL62" s="216">
        <v>0.1</v>
      </c>
      <c r="AM62" s="215">
        <v>0.2</v>
      </c>
      <c r="AN62" s="216">
        <v>0.2</v>
      </c>
      <c r="AO62" s="216">
        <v>0.2</v>
      </c>
      <c r="AP62" s="216">
        <v>0.2</v>
      </c>
      <c r="AQ62" s="216">
        <v>0.2</v>
      </c>
      <c r="AR62" s="216">
        <v>0.2</v>
      </c>
      <c r="AS62" s="217">
        <v>0.2</v>
      </c>
      <c r="AT62" s="134">
        <f>IF(AND(F62&gt;='Récap frais'!$C$1,F62&lt;='Récap frais'!$C$2),1,0)</f>
        <v>0</v>
      </c>
      <c r="AU62" s="211">
        <v>0</v>
      </c>
    </row>
    <row r="63" spans="1:61" x14ac:dyDescent="0.25">
      <c r="A63" s="108"/>
      <c r="B63" s="138" t="str">
        <f>VLOOKUP(Tableau15[[#This Row],[N° d''affaire]],Sourcecommande[],2,FALSE)</f>
        <v>Réseau AEP à Tanavelle</v>
      </c>
      <c r="C63" s="139" t="str">
        <f>VLOOKUP(Tableau15[[#This Row],[N° d''affaire]],Sourcecommande[],3,FALSE)</f>
        <v>SIAEP de Neuvéglise</v>
      </c>
      <c r="D63" s="145"/>
      <c r="E63" s="58" t="s">
        <v>38</v>
      </c>
      <c r="F63" s="35"/>
      <c r="G63" s="30" t="s">
        <v>39</v>
      </c>
      <c r="H63" s="31">
        <f>77.3</f>
        <v>77.3</v>
      </c>
      <c r="I63" s="32">
        <v>0.30499999999999999</v>
      </c>
      <c r="J63" s="140">
        <f t="shared" si="4"/>
        <v>23.58</v>
      </c>
      <c r="K63" s="27"/>
      <c r="L63" s="27"/>
      <c r="M63" s="27"/>
      <c r="N63" s="27"/>
      <c r="O63" s="27"/>
      <c r="P63" s="27"/>
      <c r="Q63" s="27"/>
      <c r="R63" s="54"/>
      <c r="S63" s="27"/>
      <c r="T63" s="27"/>
      <c r="U63" s="27"/>
      <c r="V63" s="27"/>
      <c r="W63" s="27"/>
      <c r="X63" s="27"/>
      <c r="Y63" s="27"/>
      <c r="Z63" s="141" t="e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#VALUE!</v>
      </c>
      <c r="AA63" s="142" t="e">
        <f>Tableau1[[#This Row],[Montant  indémités km]]*SBT!$AD63+Tableau1[[#This Row],[Location véhicule]]*SBT!$AE63+Tableau1[[#This Row],[Péage / Parking/Carbu]]*SBT!$AF63+Tableau1[[#This Row],[Taxi / Bus / Métro]]*SBT!$AG63+Tableau1[[#This Row],[Train / Avion / …]]*SBT!$AH63+Tableau1[[#This Row],[Hotel]]*SBT!$AI63+Tableau1[[#This Row],[Déjeuners / Diners]]*SBT!$AJ63+Tableau1[[#This Row],[Invitations (Internes)]]*SBT!$AK63+Tableau1[[#This Row],[Invitations (Clientèle)]]*SBT!$AL63+Tableau1[[#This Row],[Divers Alimentation entretien]]*SBT!$AM63+Tableau1[[#This Row],[Fourn. bureau  ]]*SBT!$AN63+Tableau1[[#This Row],[Frais postaux]]*SBT!$AO63+Tableau1[[#This Row],[Documentation  ]]*SBT!$AP63+Tableau1[[#This Row],[Fourn. Chantier ]]*SBT!$AQ63+Tableau1[[#This Row],[Location mat.]]*SBT!$AR63+Tableau1[[#This Row],[Autres]]*SBT!$AS63</f>
        <v>#VALUE!</v>
      </c>
      <c r="AB63" s="132"/>
      <c r="AC63" s="143" t="e">
        <f>Tableau15[[#This Row],[TOTAUX TTC]]-Tableau15[[#This Row],[TVA récupérable]]</f>
        <v>#VALUE!</v>
      </c>
      <c r="AD63" s="215">
        <v>0</v>
      </c>
      <c r="AE63" s="216">
        <v>0.2</v>
      </c>
      <c r="AF63" s="216">
        <v>0.2</v>
      </c>
      <c r="AG63" s="216">
        <v>0.2</v>
      </c>
      <c r="AH63" s="216">
        <v>0.2</v>
      </c>
      <c r="AI63" s="216">
        <v>0.2</v>
      </c>
      <c r="AJ63" s="216">
        <v>0.1</v>
      </c>
      <c r="AK63" s="216">
        <v>0.1</v>
      </c>
      <c r="AL63" s="216">
        <v>0.1</v>
      </c>
      <c r="AM63" s="215">
        <v>0.2</v>
      </c>
      <c r="AN63" s="216">
        <v>0.2</v>
      </c>
      <c r="AO63" s="216">
        <v>0.2</v>
      </c>
      <c r="AP63" s="216">
        <v>0.2</v>
      </c>
      <c r="AQ63" s="216">
        <v>0.2</v>
      </c>
      <c r="AR63" s="216">
        <v>0.2</v>
      </c>
      <c r="AS63" s="217">
        <v>0.2</v>
      </c>
      <c r="AT63" s="134">
        <f>IF(AND(F63&gt;='Récap frais'!$C$1,F63&lt;='Récap frais'!$C$2),1,0)</f>
        <v>0</v>
      </c>
      <c r="AU63" s="211">
        <v>0</v>
      </c>
    </row>
    <row r="64" spans="1:61" x14ac:dyDescent="0.25">
      <c r="A64" s="108"/>
      <c r="B64" s="138" t="e">
        <f>VLOOKUP(Tableau15[[#This Row],[N° d''affaire]],Sourcecommande[],2,FALSE)</f>
        <v>#N/A</v>
      </c>
      <c r="C64" s="139" t="e">
        <f>VLOOKUP(Tableau15[[#This Row],[N° d''affaire]],Sourcecommande[],3,FALSE)</f>
        <v>#N/A</v>
      </c>
      <c r="D64" s="147"/>
      <c r="E64" s="58"/>
      <c r="F64" s="35"/>
      <c r="G64" s="30"/>
      <c r="H64" s="31"/>
      <c r="I64" s="32">
        <v>0.30499999999999999</v>
      </c>
      <c r="J64" s="140">
        <f t="shared" si="4"/>
        <v>0</v>
      </c>
      <c r="K64" s="27"/>
      <c r="L64" s="27"/>
      <c r="M64" s="27"/>
      <c r="N64" s="27"/>
      <c r="O64" s="27"/>
      <c r="P64" s="27"/>
      <c r="Q64" s="27"/>
      <c r="R64" s="54"/>
      <c r="S64" s="27"/>
      <c r="T64" s="27"/>
      <c r="U64" s="27"/>
      <c r="V64" s="27"/>
      <c r="W64" s="27"/>
      <c r="X64" s="27"/>
      <c r="Y64" s="27"/>
      <c r="Z64" s="141" t="e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#VALUE!</v>
      </c>
      <c r="AA64" s="142" t="e">
        <f>Tableau1[[#This Row],[Montant  indémités km]]*SBT!$AD64+Tableau1[[#This Row],[Location véhicule]]*SBT!$AE64+Tableau1[[#This Row],[Péage / Parking/Carbu]]*SBT!$AF64+Tableau1[[#This Row],[Taxi / Bus / Métro]]*SBT!$AG64+Tableau1[[#This Row],[Train / Avion / …]]*SBT!$AH64+Tableau1[[#This Row],[Hotel]]*SBT!$AI64+Tableau1[[#This Row],[Déjeuners / Diners]]*SBT!$AJ64+Tableau1[[#This Row],[Invitations (Internes)]]*SBT!$AK64+Tableau1[[#This Row],[Invitations (Clientèle)]]*SBT!$AL64+Tableau1[[#This Row],[Divers Alimentation entretien]]*SBT!$AM64+Tableau1[[#This Row],[Fourn. bureau  ]]*SBT!$AN64+Tableau1[[#This Row],[Frais postaux]]*SBT!$AO64+Tableau1[[#This Row],[Documentation  ]]*SBT!$AP64+Tableau1[[#This Row],[Fourn. Chantier ]]*SBT!$AQ64+Tableau1[[#This Row],[Location mat.]]*SBT!$AR64+Tableau1[[#This Row],[Autres]]*SBT!$AS64</f>
        <v>#VALUE!</v>
      </c>
      <c r="AB64" s="136"/>
      <c r="AC64" s="143" t="e">
        <f>Tableau15[[#This Row],[TOTAUX TTC]]-Tableau15[[#This Row],[TVA récupérable]]</f>
        <v>#VALUE!</v>
      </c>
      <c r="AD64" s="215">
        <v>0</v>
      </c>
      <c r="AE64" s="216">
        <v>0.2</v>
      </c>
      <c r="AF64" s="216">
        <v>0.2</v>
      </c>
      <c r="AG64" s="216">
        <v>0.2</v>
      </c>
      <c r="AH64" s="216">
        <v>0.2</v>
      </c>
      <c r="AI64" s="216">
        <v>0.2</v>
      </c>
      <c r="AJ64" s="216">
        <v>0.1</v>
      </c>
      <c r="AK64" s="216">
        <v>0.1</v>
      </c>
      <c r="AL64" s="216">
        <v>0.1</v>
      </c>
      <c r="AM64" s="215">
        <v>0.2</v>
      </c>
      <c r="AN64" s="216">
        <v>0.2</v>
      </c>
      <c r="AO64" s="216">
        <v>0.2</v>
      </c>
      <c r="AP64" s="216">
        <v>0.2</v>
      </c>
      <c r="AQ64" s="216">
        <v>0.2</v>
      </c>
      <c r="AR64" s="216">
        <v>0.2</v>
      </c>
      <c r="AS64" s="217">
        <v>0.2</v>
      </c>
      <c r="AT64" s="134">
        <f>IF(AND(F64&gt;='Récap frais'!$C$1,F64&lt;='Récap frais'!$C$2),1,0)</f>
        <v>0</v>
      </c>
      <c r="AU64" s="211">
        <v>0</v>
      </c>
    </row>
    <row r="65" spans="1:47" ht="13.5" thickBot="1" x14ac:dyDescent="0.3">
      <c r="A65" s="108"/>
      <c r="B65" s="148" t="e">
        <f>VLOOKUP(Tableau15[[#This Row],[N° d''affaire]],Sourcecommande[],2,FALSE)</f>
        <v>#N/A</v>
      </c>
      <c r="C65" s="149" t="e">
        <f>VLOOKUP(Tableau15[[#This Row],[N° d''affaire]],Sourcecommande[],3,FALSE)</f>
        <v>#N/A</v>
      </c>
      <c r="D65" s="145"/>
      <c r="E65" s="60"/>
      <c r="F65" s="36"/>
      <c r="G65" s="33"/>
      <c r="H65" s="34"/>
      <c r="I65" s="32">
        <v>0.30499999999999999</v>
      </c>
      <c r="J65" s="140">
        <f t="shared" si="4"/>
        <v>0</v>
      </c>
      <c r="K65" s="29"/>
      <c r="L65" s="29"/>
      <c r="M65" s="29"/>
      <c r="N65" s="29"/>
      <c r="O65" s="29"/>
      <c r="P65" s="29"/>
      <c r="Q65" s="27"/>
      <c r="R65" s="54"/>
      <c r="S65" s="29"/>
      <c r="T65" s="29"/>
      <c r="U65" s="29"/>
      <c r="V65" s="29"/>
      <c r="W65" s="29"/>
      <c r="X65" s="29"/>
      <c r="Y65" s="29"/>
      <c r="Z65" s="150" t="e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#VALUE!</v>
      </c>
      <c r="AA65" s="142" t="e">
        <f>Tableau1[[#This Row],[Montant  indémités km]]*SBT!$AD65+Tableau1[[#This Row],[Location véhicule]]*SBT!$AE65+Tableau1[[#This Row],[Péage / Parking/Carbu]]*SBT!$AF65+Tableau1[[#This Row],[Taxi / Bus / Métro]]*SBT!$AG65+Tableau1[[#This Row],[Train / Avion / …]]*SBT!$AH65+Tableau1[[#This Row],[Hotel]]*SBT!$AI65+Tableau1[[#This Row],[Déjeuners / Diners]]*SBT!$AJ65+Tableau1[[#This Row],[Invitations (Internes)]]*SBT!$AK65+Tableau1[[#This Row],[Invitations (Clientèle)]]*SBT!$AL65+Tableau1[[#This Row],[Divers Alimentation entretien]]*SBT!$AM65+Tableau1[[#This Row],[Fourn. bureau  ]]*SBT!$AN65+Tableau1[[#This Row],[Frais postaux]]*SBT!$AO65+Tableau1[[#This Row],[Documentation  ]]*SBT!$AP65+Tableau1[[#This Row],[Fourn. Chantier ]]*SBT!$AQ65+Tableau1[[#This Row],[Location mat.]]*SBT!$AR65+Tableau1[[#This Row],[Autres]]*SBT!$AS65</f>
        <v>#VALUE!</v>
      </c>
      <c r="AB65" s="145"/>
      <c r="AC65" s="144" t="e">
        <f>Tableau15[[#This Row],[TOTAUX TTC]]-Tableau15[[#This Row],[TVA récupérable]]</f>
        <v>#VALUE!</v>
      </c>
      <c r="AD65" s="215">
        <v>0</v>
      </c>
      <c r="AE65" s="216">
        <v>0.2</v>
      </c>
      <c r="AF65" s="216">
        <v>0.2</v>
      </c>
      <c r="AG65" s="216">
        <v>0.2</v>
      </c>
      <c r="AH65" s="216">
        <v>0.2</v>
      </c>
      <c r="AI65" s="216">
        <v>0.2</v>
      </c>
      <c r="AJ65" s="216">
        <v>0.1</v>
      </c>
      <c r="AK65" s="216">
        <v>0.1</v>
      </c>
      <c r="AL65" s="216">
        <v>0.1</v>
      </c>
      <c r="AM65" s="215">
        <v>0.2</v>
      </c>
      <c r="AN65" s="216">
        <v>0.2</v>
      </c>
      <c r="AO65" s="216">
        <v>0.2</v>
      </c>
      <c r="AP65" s="216">
        <v>0.2</v>
      </c>
      <c r="AQ65" s="216">
        <v>0.2</v>
      </c>
      <c r="AR65" s="216">
        <v>0.2</v>
      </c>
      <c r="AS65" s="217">
        <v>0.2</v>
      </c>
      <c r="AT65" s="134">
        <f>IF(AND(F65&gt;='Récap frais'!$C$1,F65&lt;='Récap frais'!$C$2),1,0)</f>
        <v>0</v>
      </c>
      <c r="AU65" s="211">
        <v>0</v>
      </c>
    </row>
    <row r="66" spans="1:47" ht="13.5" thickBot="1" x14ac:dyDescent="0.3">
      <c r="A66" s="108"/>
      <c r="B66" s="145"/>
      <c r="C66" s="145"/>
      <c r="D66" s="145"/>
      <c r="E66" s="151" t="s">
        <v>43</v>
      </c>
      <c r="F66" s="152"/>
      <c r="G66" s="152"/>
      <c r="H66" s="55"/>
      <c r="I66" s="248">
        <v>1188</v>
      </c>
      <c r="J66" s="346">
        <f>ROUND(Tableau15[[#This Row],[Indémités /km]]/12,2)</f>
        <v>99</v>
      </c>
      <c r="K66" s="153"/>
      <c r="L66" s="153"/>
      <c r="M66" s="153"/>
      <c r="N66" s="153"/>
      <c r="O66" s="153"/>
      <c r="P66" s="153"/>
      <c r="Q66" s="153"/>
      <c r="R66" s="154"/>
      <c r="S66" s="153"/>
      <c r="T66" s="153"/>
      <c r="U66" s="153"/>
      <c r="V66" s="153"/>
      <c r="W66" s="153"/>
      <c r="X66" s="153"/>
      <c r="Y66" s="153"/>
      <c r="Z66" s="155" t="e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#VALUE!</v>
      </c>
      <c r="AA66" s="131" t="e">
        <f>Tableau1[[#This Row],[Montant  indémités km]]*SBT!$AD66+Tableau1[[#This Row],[Location véhicule]]*SBT!$AE66+Tableau1[[#This Row],[Péage / Parking/Carbu]]*SBT!$AF66+Tableau1[[#This Row],[Taxi / Bus / Métro]]*SBT!$AG66+Tableau1[[#This Row],[Train / Avion / …]]*SBT!$AH66+Tableau1[[#This Row],[Hotel]]*SBT!$AI66+Tableau1[[#This Row],[Déjeuners / Diners]]*SBT!$AJ66+Tableau1[[#This Row],[Invitations (Internes)]]*SBT!$AK66+Tableau1[[#This Row],[Invitations (Clientèle)]]*SBT!$AL66+Tableau1[[#This Row],[Divers Alimentation entretien]]*SBT!$AM66+Tableau1[[#This Row],[Fourn. bureau  ]]*SBT!$AN66+Tableau1[[#This Row],[Frais postaux]]*SBT!$AO66+Tableau1[[#This Row],[Documentation  ]]*SBT!$AP66+Tableau1[[#This Row],[Fourn. Chantier ]]*SBT!$AQ66+Tableau1[[#This Row],[Location mat.]]*SBT!$AR66+Tableau1[[#This Row],[Autres]]*SBT!$AS66</f>
        <v>#VALUE!</v>
      </c>
      <c r="AB66" s="145"/>
      <c r="AC66" s="156"/>
      <c r="AD66" s="157"/>
      <c r="AE66" s="158"/>
      <c r="AF66" s="158"/>
      <c r="AG66" s="158"/>
      <c r="AH66" s="158"/>
      <c r="AI66" s="158"/>
      <c r="AJ66" s="158"/>
      <c r="AK66" s="158"/>
      <c r="AL66" s="158"/>
      <c r="AM66" s="157"/>
      <c r="AN66" s="158"/>
      <c r="AO66" s="158"/>
      <c r="AP66" s="158"/>
      <c r="AQ66" s="158"/>
      <c r="AR66" s="158"/>
      <c r="AS66" s="159"/>
      <c r="AT66" s="145"/>
      <c r="AU66" s="211">
        <v>0</v>
      </c>
    </row>
    <row r="67" spans="1:47" ht="13.5" thickBot="1" x14ac:dyDescent="0.3">
      <c r="A67" s="108"/>
      <c r="B67" s="145"/>
      <c r="C67" s="145"/>
      <c r="D67" s="145"/>
      <c r="E67" s="160" t="s">
        <v>44</v>
      </c>
      <c r="F67" s="161"/>
      <c r="G67" s="162"/>
      <c r="H67" s="207">
        <f>SUM(H48:H66)</f>
        <v>953.29999999999984</v>
      </c>
      <c r="I67" s="208"/>
      <c r="J67" s="163">
        <f t="shared" ref="J67:Y67" si="5">SUM(J48:J66)</f>
        <v>389.74999999999994</v>
      </c>
      <c r="K67" s="163">
        <f t="shared" si="5"/>
        <v>0</v>
      </c>
      <c r="L67" s="163">
        <f t="shared" si="5"/>
        <v>0</v>
      </c>
      <c r="M67" s="163">
        <f t="shared" si="5"/>
        <v>0</v>
      </c>
      <c r="N67" s="163">
        <f t="shared" si="5"/>
        <v>0</v>
      </c>
      <c r="O67" s="163">
        <f t="shared" si="5"/>
        <v>0</v>
      </c>
      <c r="P67" s="163">
        <f t="shared" si="5"/>
        <v>0</v>
      </c>
      <c r="Q67" s="163">
        <f t="shared" si="5"/>
        <v>0</v>
      </c>
      <c r="R67" s="209">
        <f t="shared" si="5"/>
        <v>0</v>
      </c>
      <c r="S67" s="163">
        <f t="shared" si="5"/>
        <v>0</v>
      </c>
      <c r="T67" s="163">
        <f t="shared" si="5"/>
        <v>0</v>
      </c>
      <c r="U67" s="163">
        <f t="shared" si="5"/>
        <v>0</v>
      </c>
      <c r="V67" s="163">
        <f t="shared" si="5"/>
        <v>0</v>
      </c>
      <c r="W67" s="163">
        <f t="shared" si="5"/>
        <v>0</v>
      </c>
      <c r="X67" s="163">
        <f t="shared" si="5"/>
        <v>0</v>
      </c>
      <c r="Y67" s="163">
        <f t="shared" si="5"/>
        <v>0</v>
      </c>
      <c r="Z67" s="164" t="e">
        <f>Tableau1[[#This Row],[Montant  indémités km]]+Tableau1[[#This Row],[Location véhicule]]+Tableau1[[#This Row],[Péage / Parking/Carbu]]+Tableau1[[#This Row],[Taxi / Bus / Métro]]+Tableau1[[#This Row],[Train / Avion / …]]+Tableau1[[#This Row],[Hotel]]+Tableau1[[#This Row],[Déjeuners / Diners]]+Tableau1[[#This Row],[Invitations (Internes)]]+Tableau1[[#This Row],[Invitations (Clientèle)]]+Tableau1[[#This Row],[Divers Alimentation entretien]]+Tableau1[[#This Row],[Fourn. bureau  ]]+Tableau1[[#This Row],[Frais postaux]]+Tableau1[[#This Row],[Documentation  ]]+Tableau1[[#This Row],[Fourn. Chantier ]]+Tableau1[[#This Row],[Location mat.]]+Tableau1[[#This Row],[Autres]]</f>
        <v>#VALUE!</v>
      </c>
      <c r="AA67" s="165" t="e">
        <f>Tableau1[[#This Row],[Montant  indémités km]]*SBT!$AD67+Tableau1[[#This Row],[Location véhicule]]*SBT!$AE67+Tableau1[[#This Row],[Péage / Parking/Carbu]]*SBT!$AF67+Tableau1[[#This Row],[Taxi / Bus / Métro]]*SBT!$AG67+Tableau1[[#This Row],[Train / Avion / …]]*SBT!$AH67+Tableau1[[#This Row],[Hotel]]*SBT!$AI67+Tableau1[[#This Row],[Déjeuners / Diners]]*SBT!$AJ67+Tableau1[[#This Row],[Invitations (Internes)]]*SBT!$AK67+Tableau1[[#This Row],[Invitations (Clientèle)]]*SBT!$AL67+Tableau1[[#This Row],[Divers Alimentation entretien]]*SBT!$AM67+Tableau1[[#This Row],[Fourn. bureau  ]]*SBT!$AN67+Tableau1[[#This Row],[Frais postaux]]*SBT!$AO67+Tableau1[[#This Row],[Documentation  ]]*SBT!$AP67+Tableau1[[#This Row],[Fourn. Chantier ]]*SBT!$AQ67+Tableau1[[#This Row],[Location mat.]]*SBT!$AR67+Tableau1[[#This Row],[Autres]]*SBT!$AS67</f>
        <v>#VALUE!</v>
      </c>
      <c r="AB67" s="145"/>
      <c r="AC67" s="166" t="e">
        <f>SUM(AC48:AC65)</f>
        <v>#VALUE!</v>
      </c>
      <c r="AD67" s="167"/>
      <c r="AE67" s="168"/>
      <c r="AF67" s="168"/>
      <c r="AG67" s="168"/>
      <c r="AH67" s="168"/>
      <c r="AI67" s="168"/>
      <c r="AJ67" s="168"/>
      <c r="AK67" s="168"/>
      <c r="AL67" s="168"/>
      <c r="AM67" s="167"/>
      <c r="AN67" s="168"/>
      <c r="AO67" s="168"/>
      <c r="AP67" s="168"/>
      <c r="AQ67" s="168"/>
      <c r="AR67" s="168"/>
      <c r="AS67" s="169"/>
      <c r="AT67" s="145"/>
      <c r="AU67" s="211">
        <v>0</v>
      </c>
    </row>
    <row r="68" spans="1:47" ht="15.75" thickBot="1" x14ac:dyDescent="0.3">
      <c r="A68" s="108"/>
      <c r="B68" s="145"/>
      <c r="C68" s="145"/>
      <c r="D68" s="145"/>
      <c r="E68" s="170"/>
      <c r="F68" s="311" t="s">
        <v>97</v>
      </c>
      <c r="G68" s="311"/>
      <c r="H68" s="311"/>
      <c r="I68" s="311"/>
      <c r="J68" s="311"/>
      <c r="K68" s="312">
        <v>0</v>
      </c>
      <c r="L68" s="313"/>
      <c r="M68" s="254">
        <v>0</v>
      </c>
      <c r="N68" s="254"/>
      <c r="O68" s="258">
        <v>0</v>
      </c>
      <c r="P68" s="258"/>
      <c r="Q68" s="259">
        <v>0</v>
      </c>
      <c r="R68" s="259"/>
      <c r="S68" s="347">
        <f>K68*M68+O68*Q68</f>
        <v>0</v>
      </c>
      <c r="T68" s="348"/>
      <c r="U68" s="349"/>
      <c r="V68" s="350"/>
      <c r="W68" s="350"/>
      <c r="X68" s="350"/>
      <c r="Y68" s="350"/>
      <c r="Z68" s="351" t="s">
        <v>96</v>
      </c>
      <c r="AA68" s="223">
        <f>S68</f>
        <v>0</v>
      </c>
      <c r="AB68" s="145"/>
      <c r="AC68" s="145"/>
      <c r="AD68" s="145"/>
      <c r="AE68" s="145"/>
      <c r="AF68" s="145"/>
      <c r="AG68" s="145"/>
      <c r="AH68" s="145"/>
      <c r="AI68" s="145"/>
      <c r="AJ68" s="145"/>
      <c r="AK68" s="145"/>
      <c r="AL68" s="145"/>
      <c r="AM68" s="145"/>
      <c r="AN68" s="145"/>
      <c r="AO68" s="145"/>
      <c r="AP68" s="145"/>
      <c r="AQ68" s="145"/>
      <c r="AR68" s="145"/>
      <c r="AS68" s="145"/>
      <c r="AT68" s="145"/>
      <c r="AU68" s="211">
        <v>0</v>
      </c>
    </row>
    <row r="69" spans="1:47" ht="15.75" thickBot="1" x14ac:dyDescent="0.3">
      <c r="A69" s="108"/>
      <c r="B69" s="145"/>
      <c r="C69" s="145"/>
      <c r="D69" s="145"/>
      <c r="E69" s="173"/>
      <c r="F69" s="174"/>
      <c r="G69" s="175"/>
      <c r="H69" s="111"/>
      <c r="I69" s="176"/>
      <c r="J69" s="210"/>
      <c r="K69" s="253" t="s">
        <v>98</v>
      </c>
      <c r="L69" s="253"/>
      <c r="M69" s="253" t="s">
        <v>100</v>
      </c>
      <c r="N69" s="253"/>
      <c r="O69" s="253" t="s">
        <v>101</v>
      </c>
      <c r="P69" s="253"/>
      <c r="Q69" s="253" t="s">
        <v>102</v>
      </c>
      <c r="R69" s="253"/>
      <c r="S69" s="253" t="s">
        <v>99</v>
      </c>
      <c r="T69" s="257"/>
      <c r="U69" s="177"/>
      <c r="V69" s="178"/>
      <c r="W69" s="178"/>
      <c r="X69" s="178"/>
      <c r="Y69" s="178"/>
      <c r="Z69" s="206" t="s">
        <v>95</v>
      </c>
      <c r="AA69" s="179" t="e">
        <f>SUM(Z48:Z66)</f>
        <v>#VALUE!</v>
      </c>
      <c r="AB69" s="145"/>
      <c r="AC69" s="145"/>
      <c r="AD69" s="145"/>
      <c r="AE69" s="145"/>
      <c r="AF69" s="145"/>
      <c r="AG69" s="145"/>
      <c r="AH69" s="145"/>
      <c r="AI69" s="145"/>
      <c r="AJ69" s="145"/>
      <c r="AK69" s="145"/>
      <c r="AL69" s="145"/>
      <c r="AM69" s="145"/>
      <c r="AN69" s="145"/>
      <c r="AO69" s="145"/>
      <c r="AP69" s="145"/>
      <c r="AQ69" s="145"/>
      <c r="AR69" s="145"/>
      <c r="AS69" s="145"/>
      <c r="AT69" s="145"/>
      <c r="AU69" s="211">
        <v>0</v>
      </c>
    </row>
    <row r="70" spans="1:47" ht="15.75" thickBot="1" x14ac:dyDescent="0.3">
      <c r="A70" s="108"/>
      <c r="E70" s="113"/>
      <c r="F70" s="252" t="s">
        <v>118</v>
      </c>
      <c r="G70" s="252"/>
      <c r="H70" s="252"/>
      <c r="I70" s="252"/>
      <c r="J70" s="252"/>
      <c r="K70" s="113"/>
      <c r="L70" s="181"/>
      <c r="M70" s="181"/>
      <c r="N70" s="181"/>
      <c r="O70" s="181"/>
      <c r="P70" s="181"/>
      <c r="Q70" s="113"/>
      <c r="R70" s="113"/>
      <c r="AT70" s="145"/>
      <c r="AU70" s="211">
        <v>0</v>
      </c>
    </row>
    <row r="71" spans="1:47" ht="15" x14ac:dyDescent="0.25">
      <c r="A71" s="108"/>
      <c r="E71" s="182"/>
      <c r="F71" s="309" t="s">
        <v>45</v>
      </c>
      <c r="G71" s="310"/>
      <c r="H71" s="310"/>
      <c r="I71" s="310"/>
      <c r="J71" s="310"/>
      <c r="K71" s="310"/>
      <c r="L71" s="310"/>
      <c r="M71" s="310"/>
      <c r="N71" s="310"/>
      <c r="O71" s="310"/>
      <c r="P71" s="310"/>
      <c r="Q71" s="310"/>
      <c r="R71" s="314" t="s">
        <v>46</v>
      </c>
      <c r="S71" s="315"/>
      <c r="T71" s="315"/>
      <c r="U71" s="315"/>
      <c r="V71" s="315"/>
      <c r="W71" s="315"/>
      <c r="X71" s="315"/>
      <c r="Y71" s="315"/>
      <c r="Z71" s="316"/>
      <c r="AA71" s="183"/>
      <c r="AU71" s="108"/>
    </row>
    <row r="72" spans="1:47" ht="15" customHeight="1" x14ac:dyDescent="0.25">
      <c r="A72" s="108"/>
      <c r="C72" s="98">
        <f>(YEAR(T44))</f>
        <v>1900</v>
      </c>
      <c r="E72" s="184"/>
      <c r="F72" s="185" t="s">
        <v>47</v>
      </c>
      <c r="G72" s="137"/>
      <c r="H72" s="137"/>
      <c r="I72" s="137"/>
      <c r="J72" s="137"/>
      <c r="K72" s="137"/>
      <c r="L72" s="317">
        <f>H67</f>
        <v>953.29999999999984</v>
      </c>
      <c r="M72" s="317"/>
      <c r="N72" s="318">
        <f>J67</f>
        <v>389.74999999999994</v>
      </c>
      <c r="O72" s="318"/>
      <c r="P72" s="137"/>
      <c r="Q72" s="137"/>
      <c r="R72" s="319" t="s">
        <v>57</v>
      </c>
      <c r="S72" s="320"/>
      <c r="T72" s="321"/>
      <c r="U72" s="186"/>
      <c r="V72" s="187"/>
      <c r="W72" s="187"/>
      <c r="X72" s="187"/>
      <c r="Y72" s="187"/>
      <c r="Z72" s="188"/>
      <c r="AA72" s="137"/>
      <c r="AU72" s="108"/>
    </row>
    <row r="73" spans="1:47" ht="15" customHeight="1" thickBot="1" x14ac:dyDescent="0.3">
      <c r="A73" s="108"/>
      <c r="B73" s="250"/>
      <c r="C73" s="251" t="str">
        <f>MONTH(T44)&amp;-YEAR(T44)</f>
        <v>1-1900</v>
      </c>
      <c r="E73" s="184"/>
      <c r="F73" s="185" t="s">
        <v>48</v>
      </c>
      <c r="G73" s="137"/>
      <c r="H73" s="189"/>
      <c r="I73" s="189"/>
      <c r="J73" s="137"/>
      <c r="K73" s="137"/>
      <c r="L73" s="317">
        <f>SUMIF(C$4:C72,C72,L$4:L72)</f>
        <v>953.29999999999984</v>
      </c>
      <c r="M73" s="317"/>
      <c r="N73" s="318">
        <f>SUMIF(C$4:C72,C72,N$4:N72)</f>
        <v>389.74999999999994</v>
      </c>
      <c r="O73" s="318"/>
      <c r="P73" s="224"/>
      <c r="Q73" s="137"/>
      <c r="R73" s="322"/>
      <c r="S73" s="323"/>
      <c r="T73" s="324"/>
      <c r="U73" s="190"/>
      <c r="V73" s="191"/>
      <c r="W73" s="191"/>
      <c r="X73" s="191"/>
      <c r="Y73" s="191"/>
      <c r="Z73" s="192"/>
      <c r="AA73" s="137"/>
      <c r="AU73" s="108"/>
    </row>
    <row r="74" spans="1:47" ht="15.75" x14ac:dyDescent="0.25">
      <c r="A74" s="108"/>
      <c r="C74" s="249" t="str">
        <f>H42&amp;" "&amp;H44</f>
        <v>BOUSQUET Sylvain</v>
      </c>
      <c r="E74" s="113"/>
      <c r="F74" s="337" t="s">
        <v>52</v>
      </c>
      <c r="G74" s="338"/>
      <c r="H74" s="338"/>
      <c r="I74" s="339"/>
      <c r="J74" s="336" t="s">
        <v>49</v>
      </c>
      <c r="K74" s="334"/>
      <c r="L74" s="334"/>
      <c r="M74" s="334" t="s">
        <v>0</v>
      </c>
      <c r="N74" s="334"/>
      <c r="O74" s="334" t="s">
        <v>50</v>
      </c>
      <c r="P74" s="334"/>
      <c r="Q74" s="335"/>
      <c r="R74" s="305" t="s">
        <v>51</v>
      </c>
      <c r="S74" s="305"/>
      <c r="T74" s="306"/>
      <c r="U74" s="193"/>
      <c r="V74" s="194"/>
      <c r="W74" s="194"/>
      <c r="X74" s="194"/>
      <c r="Y74" s="194"/>
      <c r="Z74" s="195"/>
      <c r="AA74" s="137"/>
      <c r="AU74" s="108"/>
    </row>
    <row r="75" spans="1:47" ht="42" customHeight="1" thickBot="1" x14ac:dyDescent="0.3">
      <c r="A75" s="196"/>
      <c r="E75" s="197"/>
      <c r="F75" s="225" t="s">
        <v>113</v>
      </c>
      <c r="G75" s="345" t="s">
        <v>111</v>
      </c>
      <c r="H75" s="332" t="s">
        <v>112</v>
      </c>
      <c r="I75" s="333"/>
      <c r="J75" s="352"/>
      <c r="K75" s="353"/>
      <c r="L75" s="354"/>
      <c r="M75" s="355"/>
      <c r="N75" s="356"/>
      <c r="O75" s="357"/>
      <c r="P75" s="358"/>
      <c r="Q75" s="359"/>
      <c r="R75" s="307" t="s">
        <v>53</v>
      </c>
      <c r="S75" s="307"/>
      <c r="T75" s="308"/>
      <c r="U75" s="198"/>
      <c r="V75" s="199"/>
      <c r="W75" s="199"/>
      <c r="X75" s="199"/>
      <c r="Y75" s="199"/>
      <c r="Z75" s="200"/>
      <c r="AA75" s="137"/>
      <c r="AU75" s="196"/>
    </row>
    <row r="76" spans="1:47" x14ac:dyDescent="0.25">
      <c r="A76" s="196"/>
      <c r="E76" s="197"/>
      <c r="F76" s="113"/>
      <c r="G76" s="113"/>
      <c r="H76" s="227"/>
      <c r="I76" s="180"/>
      <c r="J76" s="113"/>
      <c r="K76" s="113"/>
      <c r="L76" s="113"/>
      <c r="M76" s="113"/>
      <c r="N76" s="113"/>
      <c r="O76" s="113"/>
      <c r="P76" s="113"/>
      <c r="Q76" s="201"/>
      <c r="R76" s="201"/>
      <c r="S76" s="202"/>
      <c r="T76" s="202"/>
      <c r="U76" s="202"/>
      <c r="V76" s="202"/>
      <c r="W76" s="278"/>
      <c r="X76" s="278"/>
      <c r="Y76" s="278"/>
      <c r="Z76" s="278"/>
      <c r="AA76" s="278"/>
      <c r="AU76" s="203">
        <v>1</v>
      </c>
    </row>
    <row r="78" spans="1:47" x14ac:dyDescent="0.25">
      <c r="E78" s="226"/>
      <c r="H78" s="226"/>
    </row>
    <row r="79" spans="1:47" x14ac:dyDescent="0.25">
      <c r="I79" s="204"/>
    </row>
    <row r="80" spans="1:47" x14ac:dyDescent="0.25">
      <c r="I80" s="98"/>
    </row>
    <row r="2237" ht="15.95" customHeight="1" x14ac:dyDescent="0.25"/>
    <row r="4011" spans="1:47" ht="27.75" x14ac:dyDescent="0.25">
      <c r="A4011" s="104"/>
      <c r="E4011" s="105"/>
      <c r="R4011" s="106"/>
      <c r="AU4011" s="107"/>
    </row>
  </sheetData>
  <sheetProtection password="C764" sheet="1" objects="1" scenarios="1"/>
  <dataConsolidate/>
  <mergeCells count="87">
    <mergeCell ref="W76:AA76"/>
    <mergeCell ref="H75:I75"/>
    <mergeCell ref="J75:L75"/>
    <mergeCell ref="M75:N75"/>
    <mergeCell ref="O75:Q75"/>
    <mergeCell ref="R75:T75"/>
    <mergeCell ref="F74:I74"/>
    <mergeCell ref="J74:L74"/>
    <mergeCell ref="M74:N74"/>
    <mergeCell ref="O74:Q74"/>
    <mergeCell ref="R74:T74"/>
    <mergeCell ref="F70:J70"/>
    <mergeCell ref="F71:Q71"/>
    <mergeCell ref="R71:Z71"/>
    <mergeCell ref="L72:M72"/>
    <mergeCell ref="N72:O72"/>
    <mergeCell ref="R72:T73"/>
    <mergeCell ref="L73:M73"/>
    <mergeCell ref="N73:O73"/>
    <mergeCell ref="S68:T68"/>
    <mergeCell ref="K69:L69"/>
    <mergeCell ref="M69:N69"/>
    <mergeCell ref="O69:P69"/>
    <mergeCell ref="Q69:R69"/>
    <mergeCell ref="S69:T69"/>
    <mergeCell ref="F68:J68"/>
    <mergeCell ref="K68:L68"/>
    <mergeCell ref="M68:N68"/>
    <mergeCell ref="O68:P68"/>
    <mergeCell ref="Q68:R68"/>
    <mergeCell ref="F44:G45"/>
    <mergeCell ref="H44:L45"/>
    <mergeCell ref="M44:O44"/>
    <mergeCell ref="P44:S44"/>
    <mergeCell ref="T44:AA45"/>
    <mergeCell ref="M45:O45"/>
    <mergeCell ref="P45:S45"/>
    <mergeCell ref="F41:AA41"/>
    <mergeCell ref="F42:G43"/>
    <mergeCell ref="H42:L43"/>
    <mergeCell ref="M42:O43"/>
    <mergeCell ref="P42:S43"/>
    <mergeCell ref="T42:AA43"/>
    <mergeCell ref="J38:L38"/>
    <mergeCell ref="M38:N38"/>
    <mergeCell ref="O38:Q38"/>
    <mergeCell ref="H38:I38"/>
    <mergeCell ref="O37:Q37"/>
    <mergeCell ref="J37:L37"/>
    <mergeCell ref="M37:N37"/>
    <mergeCell ref="F37:I37"/>
    <mergeCell ref="R34:Z34"/>
    <mergeCell ref="L35:M35"/>
    <mergeCell ref="N35:O35"/>
    <mergeCell ref="R35:T36"/>
    <mergeCell ref="L36:M36"/>
    <mergeCell ref="N36:O36"/>
    <mergeCell ref="F8:G9"/>
    <mergeCell ref="W39:AA39"/>
    <mergeCell ref="F5:AA5"/>
    <mergeCell ref="T6:AA7"/>
    <mergeCell ref="T8:AA9"/>
    <mergeCell ref="H8:L9"/>
    <mergeCell ref="M8:O8"/>
    <mergeCell ref="P8:S8"/>
    <mergeCell ref="M9:O9"/>
    <mergeCell ref="P9:S9"/>
    <mergeCell ref="R37:T37"/>
    <mergeCell ref="R38:T38"/>
    <mergeCell ref="F34:Q34"/>
    <mergeCell ref="F31:J31"/>
    <mergeCell ref="K31:L31"/>
    <mergeCell ref="K32:L32"/>
    <mergeCell ref="C1:M1"/>
    <mergeCell ref="F6:G7"/>
    <mergeCell ref="H6:L7"/>
    <mergeCell ref="M6:O7"/>
    <mergeCell ref="P6:S7"/>
    <mergeCell ref="F33:J33"/>
    <mergeCell ref="M32:N32"/>
    <mergeCell ref="M31:N31"/>
    <mergeCell ref="S31:T31"/>
    <mergeCell ref="S32:T32"/>
    <mergeCell ref="O31:P31"/>
    <mergeCell ref="O32:P32"/>
    <mergeCell ref="Q31:R31"/>
    <mergeCell ref="Q32:R32"/>
  </mergeCells>
  <conditionalFormatting sqref="F23:F28 F12:F20">
    <cfRule type="cellIs" dxfId="13" priority="151" operator="lessThan">
      <formula>43466</formula>
    </cfRule>
  </conditionalFormatting>
  <conditionalFormatting sqref="F22">
    <cfRule type="cellIs" dxfId="12" priority="68" operator="lessThan">
      <formula>43466</formula>
    </cfRule>
  </conditionalFormatting>
  <conditionalFormatting sqref="F21">
    <cfRule type="cellIs" dxfId="11" priority="67" operator="lessThan">
      <formula>43466</formula>
    </cfRule>
  </conditionalFormatting>
  <conditionalFormatting sqref="AU6:AU11 AU29:AU33 B12:AU28">
    <cfRule type="expression" dxfId="10" priority="54">
      <formula>$AU6</formula>
    </cfRule>
  </conditionalFormatting>
  <conditionalFormatting sqref="F60:F65 F48:F56">
    <cfRule type="cellIs" dxfId="9" priority="7" operator="lessThan">
      <formula>43466</formula>
    </cfRule>
  </conditionalFormatting>
  <conditionalFormatting sqref="F59">
    <cfRule type="cellIs" dxfId="8" priority="6" operator="lessThan">
      <formula>43466</formula>
    </cfRule>
  </conditionalFormatting>
  <conditionalFormatting sqref="F57">
    <cfRule type="cellIs" dxfId="7" priority="5" operator="lessThan">
      <formula>43466</formula>
    </cfRule>
  </conditionalFormatting>
  <conditionalFormatting sqref="AU47 AU66:AU70 B48:AU57 B59:AU65">
    <cfRule type="expression" dxfId="6" priority="4">
      <formula>$AU47</formula>
    </cfRule>
  </conditionalFormatting>
  <conditionalFormatting sqref="AU42:AU46">
    <cfRule type="expression" dxfId="5" priority="3">
      <formula>$AU42</formula>
    </cfRule>
  </conditionalFormatting>
  <conditionalFormatting sqref="F58">
    <cfRule type="cellIs" dxfId="3" priority="2" operator="lessThan">
      <formula>43466</formula>
    </cfRule>
  </conditionalFormatting>
  <conditionalFormatting sqref="B58:AU58">
    <cfRule type="expression" dxfId="2" priority="1">
      <formula>$AU58</formula>
    </cfRule>
  </conditionalFormatting>
  <dataValidations count="5">
    <dataValidation type="list" allowBlank="1" showInputMessage="1" sqref="C1">
      <formula1>Plage_dynamique</formula1>
    </dataValidation>
    <dataValidation type="date" allowBlank="1" showInputMessage="1" showErrorMessage="1" error="Désolé mais votre date n'estpas valide!_x000a_- Votre date doit être au format (JJ/MM/AA)._x000a_- Elle doit être comprise entre le 01/01/20 et aujourd'hui._x000a_" sqref="P8:S8 F12:F28 P44:S44 F48:F65">
      <formula1>43831</formula1>
      <formula2>$B$3</formula2>
    </dataValidation>
    <dataValidation type="custom" showInputMessage="1" showErrorMessage="1" error="Vous ne pouvez plus modifier cette note de frais qui a été validé" sqref="F33:J33 H14 F70:J70 H50">
      <formula1>$AU14&lt;&gt;1</formula1>
    </dataValidation>
    <dataValidation type="custom" allowBlank="1" showInputMessage="1" showErrorMessage="1" sqref="Q78">
      <formula1>$AU33&lt;&gt;"1"</formula1>
    </dataValidation>
    <dataValidation type="custom" allowBlank="1" showInputMessage="1" showErrorMessage="1" error="Vous ne pouvez plus modifier cette note de frais qui a été validé" sqref="E12:E29 G12:G29 F29 I12:AT30 H12:H13 H15:H30 F66 H48:H49 H51:H67 I48:AT67 G48:G66 E48:E66">
      <formula1>$AU12&lt;&gt;1</formula1>
    </dataValidation>
  </dataValidations>
  <hyperlinks>
    <hyperlink ref="AD3" r:id="rId1"/>
  </hyperlinks>
  <printOptions horizontalCentered="1"/>
  <pageMargins left="0.23622047244094491" right="0.23622047244094491" top="0.19685039370078741" bottom="0.15748031496062992" header="0.15748031496062992" footer="0.15748031496062992"/>
  <pageSetup paperSize="9" scale="82" orientation="landscape" r:id="rId2"/>
  <headerFooter alignWithMargins="0"/>
  <rowBreaks count="1" manualBreakCount="1">
    <brk id="39" max="16383" man="1"/>
  </rowBreaks>
  <drawing r:id="rId3"/>
  <legacyDrawing r:id="rId4"/>
  <tableParts count="2">
    <tablePart r:id="rId5"/>
    <tablePart r:id="rId6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291"/>
  <sheetViews>
    <sheetView workbookViewId="0">
      <pane xSplit="11880" ySplit="4875" topLeftCell="D88" activePane="bottomRight"/>
      <selection activeCell="C6" sqref="C6"/>
      <selection pane="topRight" activeCell="Q6" sqref="Q6"/>
      <selection pane="bottomLeft" activeCell="A13" sqref="A13"/>
      <selection pane="bottomRight" activeCell="I254" sqref="I254"/>
    </sheetView>
  </sheetViews>
  <sheetFormatPr baseColWidth="10" defaultRowHeight="15" x14ac:dyDescent="0.25"/>
  <cols>
    <col min="1" max="1" width="9.7109375" customWidth="1"/>
    <col min="2" max="2" width="42.140625" customWidth="1"/>
    <col min="3" max="3" width="26.140625" customWidth="1"/>
    <col min="4" max="4" width="6" style="72" customWidth="1"/>
    <col min="5" max="5" width="6.7109375" style="72" customWidth="1"/>
    <col min="6" max="6" width="4.7109375" style="72" customWidth="1"/>
    <col min="7" max="7" width="3.5703125" style="72" customWidth="1"/>
    <col min="8" max="8" width="10.42578125" style="86" customWidth="1"/>
    <col min="9" max="27" width="10.7109375" style="81" customWidth="1"/>
  </cols>
  <sheetData>
    <row r="1" spans="1:27" x14ac:dyDescent="0.25">
      <c r="B1" s="82" t="s">
        <v>76</v>
      </c>
      <c r="C1" s="84">
        <v>43831</v>
      </c>
    </row>
    <row r="2" spans="1:27" ht="15.75" thickBot="1" x14ac:dyDescent="0.3">
      <c r="B2" s="83" t="s">
        <v>77</v>
      </c>
      <c r="C2" s="85">
        <v>43846</v>
      </c>
    </row>
    <row r="3" spans="1:27" ht="15.75" thickBot="1" x14ac:dyDescent="0.3">
      <c r="B3" s="69">
        <f ca="1">TODAY()</f>
        <v>43863</v>
      </c>
    </row>
    <row r="4" spans="1:27" ht="15.75" thickBot="1" x14ac:dyDescent="0.3">
      <c r="H4" s="340" t="s">
        <v>54</v>
      </c>
      <c r="I4" s="341"/>
      <c r="J4" s="341"/>
      <c r="K4" s="341"/>
      <c r="L4" s="341"/>
      <c r="M4" s="341"/>
      <c r="N4" s="341"/>
      <c r="O4" s="341"/>
      <c r="P4" s="341"/>
      <c r="Q4" s="341"/>
      <c r="R4" s="341"/>
      <c r="S4" s="341"/>
      <c r="T4" s="341"/>
      <c r="U4" s="341"/>
      <c r="V4" s="341"/>
      <c r="W4" s="341"/>
      <c r="X4" s="341"/>
      <c r="Y4" s="341"/>
      <c r="Z4" s="341"/>
      <c r="AA4" s="342"/>
    </row>
    <row r="5" spans="1:27" s="97" customFormat="1" ht="76.5" customHeight="1" thickBot="1" x14ac:dyDescent="0.3">
      <c r="A5" s="91" t="s">
        <v>59</v>
      </c>
      <c r="B5" s="70" t="s">
        <v>60</v>
      </c>
      <c r="C5" s="71" t="s">
        <v>61</v>
      </c>
      <c r="D5" s="92" t="s">
        <v>62</v>
      </c>
      <c r="E5" s="93" t="s">
        <v>63</v>
      </c>
      <c r="F5" s="93" t="s">
        <v>64</v>
      </c>
      <c r="G5" s="94" t="s">
        <v>65</v>
      </c>
      <c r="H5" s="95" t="s">
        <v>16</v>
      </c>
      <c r="I5" s="96" t="s">
        <v>78</v>
      </c>
      <c r="J5" s="96" t="s">
        <v>17</v>
      </c>
      <c r="K5" s="96" t="s">
        <v>18</v>
      </c>
      <c r="L5" s="96" t="s">
        <v>19</v>
      </c>
      <c r="M5" s="96" t="s">
        <v>20</v>
      </c>
      <c r="N5" s="96" t="s">
        <v>21</v>
      </c>
      <c r="O5" s="96" t="s">
        <v>22</v>
      </c>
      <c r="P5" s="96" t="s">
        <v>23</v>
      </c>
      <c r="Q5" s="96" t="s">
        <v>24</v>
      </c>
      <c r="R5" s="96" t="s">
        <v>25</v>
      </c>
      <c r="S5" s="96" t="s">
        <v>26</v>
      </c>
      <c r="T5" s="96" t="s">
        <v>27</v>
      </c>
      <c r="U5" s="96" t="s">
        <v>28</v>
      </c>
      <c r="V5" s="96" t="s">
        <v>29</v>
      </c>
      <c r="W5" s="96" t="s">
        <v>30</v>
      </c>
      <c r="X5" s="96" t="s">
        <v>56</v>
      </c>
      <c r="Y5" s="96" t="s">
        <v>55</v>
      </c>
      <c r="Z5" s="96" t="s">
        <v>31</v>
      </c>
      <c r="AA5" s="96" t="s">
        <v>75</v>
      </c>
    </row>
    <row r="6" spans="1:27" ht="60" x14ac:dyDescent="0.25">
      <c r="A6" s="76" t="str">
        <f>Sourcecommande[[#This Row],[Numérotation Sud Infra Environnement]]</f>
        <v>ESP07-063</v>
      </c>
      <c r="B6" s="77" t="str">
        <f>VLOOKUP(A6,Sourcecommande[],2,FALSE)</f>
        <v>Mission de Maîtrise d’œuvre relative à construction d’un bassin d’orages et à la refonte de collecteurs eaux usées et pluviales</v>
      </c>
      <c r="C6" s="77" t="str">
        <f>VLOOKUP(A6,Sourcecommande[],3,FALSE)</f>
        <v>Commune de Figeac</v>
      </c>
      <c r="D6" s="78">
        <f>VLOOKUP(A6,Sourcecommande[],4,FALSE)</f>
        <v>2007</v>
      </c>
      <c r="E6" s="78" t="str">
        <f>VLOOKUP(A6,Sourcecommande[],5,FALSE)</f>
        <v>ANC</v>
      </c>
      <c r="F6" s="78" t="str">
        <f>VLOOKUP(A6,Sourcecommande[],6,FALSE)</f>
        <v>SBT</v>
      </c>
      <c r="G6" s="78">
        <f>VLOOKUP(A6,Sourcecommande[],7,FALSE)</f>
        <v>46</v>
      </c>
      <c r="H6" s="87">
        <f>SUMIFS(SBT!H:H,SBT!$E:$E,Tableau3[[#This Row],[Numérotation Sud Infra Environnement]],SBT!$AT:$AT,1)</f>
        <v>0</v>
      </c>
      <c r="I6" s="79">
        <f>SUMIFS(SBT!J:J,SBT!$E:$E,Tableau3[[#This Row],[Numérotation Sud Infra Environnement]],SBT!$AT:$AT,1)</f>
        <v>0</v>
      </c>
      <c r="J6" s="79">
        <f>SUMIFS(SBT!K:K,SBT!$E:$E,Tableau3[[#This Row],[Numérotation Sud Infra Environnement]],SBT!$AT:$AT,1)</f>
        <v>0</v>
      </c>
      <c r="K6" s="79">
        <f>SUMIFS(SBT!L:L,SBT!$E:$E,Tableau3[[#This Row],[Numérotation Sud Infra Environnement]],SBT!$AT:$AT,1)</f>
        <v>0</v>
      </c>
      <c r="L6" s="79">
        <f>SUMIFS(SBT!M:M,SBT!$E:$E,Tableau3[[#This Row],[Numérotation Sud Infra Environnement]],SBT!$AT:$AT,1)</f>
        <v>0</v>
      </c>
      <c r="M6" s="79">
        <f>SUMIFS(SBT!N:N,SBT!$E:$E,Tableau3[[#This Row],[Numérotation Sud Infra Environnement]],SBT!$AT:$AT,1)</f>
        <v>0</v>
      </c>
      <c r="N6" s="79">
        <f>SUMIFS(SBT!O:O,SBT!$E:$E,Tableau3[[#This Row],[Numérotation Sud Infra Environnement]],SBT!$AT:$AT,1)</f>
        <v>0</v>
      </c>
      <c r="O6" s="79">
        <f>SUMIFS(SBT!P:P,SBT!$E:$E,Tableau3[[#This Row],[Numérotation Sud Infra Environnement]],SBT!$AT:$AT,1)</f>
        <v>0</v>
      </c>
      <c r="P6" s="79">
        <f>SUMIFS(SBT!Q:Q,SBT!$E:$E,Tableau3[[#This Row],[Numérotation Sud Infra Environnement]],SBT!$AT:$AT,1)</f>
        <v>0</v>
      </c>
      <c r="Q6" s="79">
        <f>SUMIFS(SBT!R:R,SBT!$E:$E,Tableau3[[#This Row],[Numérotation Sud Infra Environnement]],SBT!$AT:$AT,1)</f>
        <v>0</v>
      </c>
      <c r="R6" s="79">
        <f>SUMIFS(SBT!S:S,SBT!$E:$E,Tableau3[[#This Row],[Numérotation Sud Infra Environnement]],SBT!$AT:$AT,1)</f>
        <v>0</v>
      </c>
      <c r="S6" s="79">
        <f>SUMIFS(SBT!T:T,SBT!$E:$E,Tableau3[[#This Row],[Numérotation Sud Infra Environnement]],SBT!$AT:$AT,1)</f>
        <v>0</v>
      </c>
      <c r="T6" s="79">
        <f>SUMIFS(SBT!U:U,SBT!$E:$E,Tableau3[[#This Row],[Numérotation Sud Infra Environnement]],SBT!$AT:$AT,1)</f>
        <v>0</v>
      </c>
      <c r="U6" s="79">
        <f>SUMIFS(SBT!V:V,SBT!$E:$E,Tableau3[[#This Row],[Numérotation Sud Infra Environnement]],SBT!$AT:$AT,1)</f>
        <v>0</v>
      </c>
      <c r="V6" s="79">
        <f>SUMIFS(SBT!W:W,SBT!$E:$E,Tableau3[[#This Row],[Numérotation Sud Infra Environnement]],SBT!$AT:$AT,1)</f>
        <v>0</v>
      </c>
      <c r="W6" s="79">
        <f>SUMIFS(SBT!X:X,SBT!$E:$E,Tableau3[[#This Row],[Numérotation Sud Infra Environnement]],SBT!$AT:$AT,1)</f>
        <v>0</v>
      </c>
      <c r="X6" s="79">
        <f>SUMIFS(SBT!Y:Y,SBT!$E:$E,Tableau3[[#This Row],[Numérotation Sud Infra Environnement]],SBT!$AT:$AT,1)</f>
        <v>0</v>
      </c>
      <c r="Y6" s="79">
        <f>SUMIFS(SBT!Z:Z,SBT!$E:$E,Tableau3[[#This Row],[Numérotation Sud Infra Environnement]],SBT!$AT:$AT,1)</f>
        <v>0</v>
      </c>
      <c r="Z6" s="79">
        <f>SUMIFS(SBT!AA:AA,SBT!$E:$E,Tableau3[[#This Row],[Numérotation Sud Infra Environnement]],SBT!$AT:$AT,1)</f>
        <v>0</v>
      </c>
      <c r="AA6" s="79">
        <f>Tableau3[[#This Row],[TOTAUX TTC]]-Tableau3[[#This Row],[TVA récupérable]]</f>
        <v>0</v>
      </c>
    </row>
    <row r="7" spans="1:27" ht="30" x14ac:dyDescent="0.25">
      <c r="A7" s="73" t="str">
        <f>Sourcecommande[[#This Row],[Numérotation Sud Infra Environnement]]</f>
        <v>ESP09-019</v>
      </c>
      <c r="B7" s="74" t="str">
        <f>VLOOKUP(A7,Sourcecommande[],2,FALSE)</f>
        <v>Trav. Assainissement et eau potable - réseau et station d'epuration</v>
      </c>
      <c r="C7" s="74" t="str">
        <f>VLOOKUP(A7,Sourcecommande[],3,FALSE)</f>
        <v>Commune de ST Beauzely</v>
      </c>
      <c r="D7" s="75">
        <f>VLOOKUP(A7,Sourcecommande[],4,FALSE)</f>
        <v>2009</v>
      </c>
      <c r="E7" s="75" t="str">
        <f>VLOOKUP(A7,Sourcecommande[],5,FALSE)</f>
        <v>ASS</v>
      </c>
      <c r="F7" s="75" t="str">
        <f>VLOOKUP(A7,Sourcecommande[],6,FALSE)</f>
        <v>SBT</v>
      </c>
      <c r="G7" s="75">
        <f>VLOOKUP(A7,Sourcecommande[],7,FALSE)</f>
        <v>12</v>
      </c>
      <c r="H7" s="88">
        <f>SUMIFS(SBT!H:H,SBT!$E:$E,Tableau3[[#This Row],[Numérotation Sud Infra Environnement]],SBT!$AT:$AT,1)</f>
        <v>0</v>
      </c>
      <c r="I7" s="80">
        <f>SUMIFS(SBT!J:J,SBT!$E:$E,Tableau3[[#This Row],[Numérotation Sud Infra Environnement]],SBT!$AT:$AT,1)</f>
        <v>0</v>
      </c>
      <c r="J7" s="80">
        <f>SUMIFS(SBT!K:K,SBT!$E:$E,Tableau3[[#This Row],[Numérotation Sud Infra Environnement]],SBT!$AT:$AT,1)</f>
        <v>0</v>
      </c>
      <c r="K7" s="80">
        <f>SUMIFS(SBT!L:L,SBT!$E:$E,Tableau3[[#This Row],[Numérotation Sud Infra Environnement]],SBT!$AT:$AT,1)</f>
        <v>0</v>
      </c>
      <c r="L7" s="80">
        <f>SUMIFS(SBT!M:M,SBT!$E:$E,Tableau3[[#This Row],[Numérotation Sud Infra Environnement]],SBT!$AT:$AT,1)</f>
        <v>0</v>
      </c>
      <c r="M7" s="80">
        <f>SUMIFS(SBT!N:N,SBT!$E:$E,Tableau3[[#This Row],[Numérotation Sud Infra Environnement]],SBT!$AT:$AT,1)</f>
        <v>0</v>
      </c>
      <c r="N7" s="80">
        <f>SUMIFS(SBT!O:O,SBT!$E:$E,Tableau3[[#This Row],[Numérotation Sud Infra Environnement]],SBT!$AT:$AT,1)</f>
        <v>0</v>
      </c>
      <c r="O7" s="80">
        <f>SUMIFS(SBT!P:P,SBT!$E:$E,Tableau3[[#This Row],[Numérotation Sud Infra Environnement]],SBT!$AT:$AT,1)</f>
        <v>0</v>
      </c>
      <c r="P7" s="80">
        <f>SUMIFS(SBT!Q:Q,SBT!$E:$E,Tableau3[[#This Row],[Numérotation Sud Infra Environnement]],SBT!$AT:$AT,1)</f>
        <v>0</v>
      </c>
      <c r="Q7" s="80">
        <f>SUMIFS(SBT!R:R,SBT!$E:$E,Tableau3[[#This Row],[Numérotation Sud Infra Environnement]],SBT!$AT:$AT,1)</f>
        <v>0</v>
      </c>
      <c r="R7" s="80">
        <f>SUMIFS(SBT!S:S,SBT!$E:$E,Tableau3[[#This Row],[Numérotation Sud Infra Environnement]],SBT!$AT:$AT,1)</f>
        <v>0</v>
      </c>
      <c r="S7" s="80">
        <f>SUMIFS(SBT!T:T,SBT!$E:$E,Tableau3[[#This Row],[Numérotation Sud Infra Environnement]],SBT!$AT:$AT,1)</f>
        <v>0</v>
      </c>
      <c r="T7" s="80">
        <f>SUMIFS(SBT!U:U,SBT!$E:$E,Tableau3[[#This Row],[Numérotation Sud Infra Environnement]],SBT!$AT:$AT,1)</f>
        <v>0</v>
      </c>
      <c r="U7" s="80">
        <f>SUMIFS(SBT!V:V,SBT!$E:$E,Tableau3[[#This Row],[Numérotation Sud Infra Environnement]],SBT!$AT:$AT,1)</f>
        <v>0</v>
      </c>
      <c r="V7" s="80">
        <f>SUMIFS(SBT!W:W,SBT!$E:$E,Tableau3[[#This Row],[Numérotation Sud Infra Environnement]],SBT!$AT:$AT,1)</f>
        <v>0</v>
      </c>
      <c r="W7" s="80">
        <f>SUMIFS(SBT!X:X,SBT!$E:$E,Tableau3[[#This Row],[Numérotation Sud Infra Environnement]],SBT!$AT:$AT,1)</f>
        <v>0</v>
      </c>
      <c r="X7" s="80">
        <f>SUMIFS(SBT!Y:Y,SBT!$E:$E,Tableau3[[#This Row],[Numérotation Sud Infra Environnement]],SBT!$AT:$AT,1)</f>
        <v>0</v>
      </c>
      <c r="Y7" s="80">
        <f>SUMIFS(SBT!Z:Z,SBT!$E:$E,Tableau3[[#This Row],[Numérotation Sud Infra Environnement]],SBT!$AT:$AT,1)</f>
        <v>0</v>
      </c>
      <c r="Z7" s="80">
        <f>SUMIFS(SBT!AA:AA,SBT!$E:$E,Tableau3[[#This Row],[Numérotation Sud Infra Environnement]],SBT!$AT:$AT,1)</f>
        <v>0</v>
      </c>
      <c r="AA7" s="80">
        <f>Tableau3[[#This Row],[TOTAUX TTC]]-Tableau3[[#This Row],[TVA récupérable]]</f>
        <v>0</v>
      </c>
    </row>
    <row r="8" spans="1:27" ht="30" x14ac:dyDescent="0.25">
      <c r="A8" s="73" t="str">
        <f>Sourcecommande[[#This Row],[Numérotation Sud Infra Environnement]]</f>
        <v>ESP09-027</v>
      </c>
      <c r="B8" s="74" t="str">
        <f>VLOOKUP(A8,Sourcecommande[],2,FALSE)</f>
        <v xml:space="preserve">Réhabilitation de la station de traitement d'eau potable </v>
      </c>
      <c r="C8" s="74" t="str">
        <f>VLOOKUP(A8,Sourcecommande[],3,FALSE)</f>
        <v>SIAEP MURET LE CHÂTEAU</v>
      </c>
      <c r="D8" s="75">
        <f>VLOOKUP(A8,Sourcecommande[],4,FALSE)</f>
        <v>2009</v>
      </c>
      <c r="E8" s="75" t="str">
        <f>VLOOKUP(A8,Sourcecommande[],5,FALSE)</f>
        <v>AEP</v>
      </c>
      <c r="F8" s="75" t="str">
        <f>VLOOKUP(A8,Sourcecommande[],6,FALSE)</f>
        <v>SBT</v>
      </c>
      <c r="G8" s="75">
        <f>VLOOKUP(A8,Sourcecommande[],7,FALSE)</f>
        <v>12</v>
      </c>
      <c r="H8" s="88">
        <f>SUMIFS(SBT!H:H,SBT!$E:$E,Tableau3[[#This Row],[Numérotation Sud Infra Environnement]],SBT!$AT:$AT,1)</f>
        <v>0</v>
      </c>
      <c r="I8" s="80">
        <f>SUMIFS(SBT!J:J,SBT!$E:$E,Tableau3[[#This Row],[Numérotation Sud Infra Environnement]],SBT!$AT:$AT,1)</f>
        <v>0</v>
      </c>
      <c r="J8" s="80">
        <f>SUMIFS(SBT!K:K,SBT!$E:$E,Tableau3[[#This Row],[Numérotation Sud Infra Environnement]],SBT!$AT:$AT,1)</f>
        <v>0</v>
      </c>
      <c r="K8" s="80">
        <f>SUMIFS(SBT!L:L,SBT!$E:$E,Tableau3[[#This Row],[Numérotation Sud Infra Environnement]],SBT!$AT:$AT,1)</f>
        <v>0</v>
      </c>
      <c r="L8" s="80">
        <f>SUMIFS(SBT!M:M,SBT!$E:$E,Tableau3[[#This Row],[Numérotation Sud Infra Environnement]],SBT!$AT:$AT,1)</f>
        <v>0</v>
      </c>
      <c r="M8" s="80">
        <f>SUMIFS(SBT!N:N,SBT!$E:$E,Tableau3[[#This Row],[Numérotation Sud Infra Environnement]],SBT!$AT:$AT,1)</f>
        <v>0</v>
      </c>
      <c r="N8" s="80">
        <f>SUMIFS(SBT!O:O,SBT!$E:$E,Tableau3[[#This Row],[Numérotation Sud Infra Environnement]],SBT!$AT:$AT,1)</f>
        <v>0</v>
      </c>
      <c r="O8" s="80">
        <f>SUMIFS(SBT!P:P,SBT!$E:$E,Tableau3[[#This Row],[Numérotation Sud Infra Environnement]],SBT!$AT:$AT,1)</f>
        <v>0</v>
      </c>
      <c r="P8" s="80">
        <f>SUMIFS(SBT!Q:Q,SBT!$E:$E,Tableau3[[#This Row],[Numérotation Sud Infra Environnement]],SBT!$AT:$AT,1)</f>
        <v>0</v>
      </c>
      <c r="Q8" s="80">
        <f>SUMIFS(SBT!R:R,SBT!$E:$E,Tableau3[[#This Row],[Numérotation Sud Infra Environnement]],SBT!$AT:$AT,1)</f>
        <v>0</v>
      </c>
      <c r="R8" s="80">
        <f>SUMIFS(SBT!S:S,SBT!$E:$E,Tableau3[[#This Row],[Numérotation Sud Infra Environnement]],SBT!$AT:$AT,1)</f>
        <v>0</v>
      </c>
      <c r="S8" s="80">
        <f>SUMIFS(SBT!T:T,SBT!$E:$E,Tableau3[[#This Row],[Numérotation Sud Infra Environnement]],SBT!$AT:$AT,1)</f>
        <v>0</v>
      </c>
      <c r="T8" s="80">
        <f>SUMIFS(SBT!U:U,SBT!$E:$E,Tableau3[[#This Row],[Numérotation Sud Infra Environnement]],SBT!$AT:$AT,1)</f>
        <v>0</v>
      </c>
      <c r="U8" s="80">
        <f>SUMIFS(SBT!V:V,SBT!$E:$E,Tableau3[[#This Row],[Numérotation Sud Infra Environnement]],SBT!$AT:$AT,1)</f>
        <v>0</v>
      </c>
      <c r="V8" s="80">
        <f>SUMIFS(SBT!W:W,SBT!$E:$E,Tableau3[[#This Row],[Numérotation Sud Infra Environnement]],SBT!$AT:$AT,1)</f>
        <v>0</v>
      </c>
      <c r="W8" s="80">
        <f>SUMIFS(SBT!X:X,SBT!$E:$E,Tableau3[[#This Row],[Numérotation Sud Infra Environnement]],SBT!$AT:$AT,1)</f>
        <v>0</v>
      </c>
      <c r="X8" s="80">
        <f>SUMIFS(SBT!Y:Y,SBT!$E:$E,Tableau3[[#This Row],[Numérotation Sud Infra Environnement]],SBT!$AT:$AT,1)</f>
        <v>0</v>
      </c>
      <c r="Y8" s="80">
        <f>SUMIFS(SBT!Z:Z,SBT!$E:$E,Tableau3[[#This Row],[Numérotation Sud Infra Environnement]],SBT!$AT:$AT,1)</f>
        <v>0</v>
      </c>
      <c r="Z8" s="80">
        <f>SUMIFS(SBT!AA:AA,SBT!$E:$E,Tableau3[[#This Row],[Numérotation Sud Infra Environnement]],SBT!$AT:$AT,1)</f>
        <v>0</v>
      </c>
      <c r="AA8" s="80">
        <f>Tableau3[[#This Row],[TOTAUX TTC]]-Tableau3[[#This Row],[TVA récupérable]]</f>
        <v>0</v>
      </c>
    </row>
    <row r="9" spans="1:27" x14ac:dyDescent="0.25">
      <c r="A9" s="73" t="str">
        <f>Sourcecommande[[#This Row],[Numérotation Sud Infra Environnement]]</f>
        <v>ESP09-028</v>
      </c>
      <c r="B9" s="74" t="str">
        <f>VLOOKUP(A9,Sourcecommande[],2,FALSE)</f>
        <v>Etude hydraulique bassin versant Graves-Boundou</v>
      </c>
      <c r="C9" s="74" t="str">
        <f>VLOOKUP(A9,Sourcecommande[],3,FALSE)</f>
        <v>Commune de Villefranche de Rouergue</v>
      </c>
      <c r="D9" s="75">
        <f>VLOOKUP(A9,Sourcecommande[],4,FALSE)</f>
        <v>2009</v>
      </c>
      <c r="E9" s="75" t="str">
        <f>VLOOKUP(A9,Sourcecommande[],5,FALSE)</f>
        <v>HYDRO</v>
      </c>
      <c r="F9" s="75" t="str">
        <f>VLOOKUP(A9,Sourcecommande[],6,FALSE)</f>
        <v>SBT</v>
      </c>
      <c r="G9" s="75">
        <f>VLOOKUP(A9,Sourcecommande[],7,FALSE)</f>
        <v>12</v>
      </c>
      <c r="H9" s="88">
        <f>SUMIFS(SBT!H:H,SBT!$E:$E,Tableau3[[#This Row],[Numérotation Sud Infra Environnement]],SBT!$AT:$AT,1)</f>
        <v>0</v>
      </c>
      <c r="I9" s="80">
        <f>SUMIFS(SBT!J:J,SBT!$E:$E,Tableau3[[#This Row],[Numérotation Sud Infra Environnement]],SBT!$AT:$AT,1)</f>
        <v>0</v>
      </c>
      <c r="J9" s="80">
        <f>SUMIFS(SBT!K:K,SBT!$E:$E,Tableau3[[#This Row],[Numérotation Sud Infra Environnement]],SBT!$AT:$AT,1)</f>
        <v>0</v>
      </c>
      <c r="K9" s="80">
        <f>SUMIFS(SBT!L:L,SBT!$E:$E,Tableau3[[#This Row],[Numérotation Sud Infra Environnement]],SBT!$AT:$AT,1)</f>
        <v>0</v>
      </c>
      <c r="L9" s="80">
        <f>SUMIFS(SBT!M:M,SBT!$E:$E,Tableau3[[#This Row],[Numérotation Sud Infra Environnement]],SBT!$AT:$AT,1)</f>
        <v>0</v>
      </c>
      <c r="M9" s="80">
        <f>SUMIFS(SBT!N:N,SBT!$E:$E,Tableau3[[#This Row],[Numérotation Sud Infra Environnement]],SBT!$AT:$AT,1)</f>
        <v>0</v>
      </c>
      <c r="N9" s="80">
        <f>SUMIFS(SBT!O:O,SBT!$E:$E,Tableau3[[#This Row],[Numérotation Sud Infra Environnement]],SBT!$AT:$AT,1)</f>
        <v>0</v>
      </c>
      <c r="O9" s="80">
        <f>SUMIFS(SBT!P:P,SBT!$E:$E,Tableau3[[#This Row],[Numérotation Sud Infra Environnement]],SBT!$AT:$AT,1)</f>
        <v>0</v>
      </c>
      <c r="P9" s="80">
        <f>SUMIFS(SBT!Q:Q,SBT!$E:$E,Tableau3[[#This Row],[Numérotation Sud Infra Environnement]],SBT!$AT:$AT,1)</f>
        <v>0</v>
      </c>
      <c r="Q9" s="80">
        <f>SUMIFS(SBT!R:R,SBT!$E:$E,Tableau3[[#This Row],[Numérotation Sud Infra Environnement]],SBT!$AT:$AT,1)</f>
        <v>0</v>
      </c>
      <c r="R9" s="80">
        <f>SUMIFS(SBT!S:S,SBT!$E:$E,Tableau3[[#This Row],[Numérotation Sud Infra Environnement]],SBT!$AT:$AT,1)</f>
        <v>0</v>
      </c>
      <c r="S9" s="80">
        <f>SUMIFS(SBT!T:T,SBT!$E:$E,Tableau3[[#This Row],[Numérotation Sud Infra Environnement]],SBT!$AT:$AT,1)</f>
        <v>0</v>
      </c>
      <c r="T9" s="80">
        <f>SUMIFS(SBT!U:U,SBT!$E:$E,Tableau3[[#This Row],[Numérotation Sud Infra Environnement]],SBT!$AT:$AT,1)</f>
        <v>0</v>
      </c>
      <c r="U9" s="80">
        <f>SUMIFS(SBT!V:V,SBT!$E:$E,Tableau3[[#This Row],[Numérotation Sud Infra Environnement]],SBT!$AT:$AT,1)</f>
        <v>0</v>
      </c>
      <c r="V9" s="80">
        <f>SUMIFS(SBT!W:W,SBT!$E:$E,Tableau3[[#This Row],[Numérotation Sud Infra Environnement]],SBT!$AT:$AT,1)</f>
        <v>0</v>
      </c>
      <c r="W9" s="80">
        <f>SUMIFS(SBT!X:X,SBT!$E:$E,Tableau3[[#This Row],[Numérotation Sud Infra Environnement]],SBT!$AT:$AT,1)</f>
        <v>0</v>
      </c>
      <c r="X9" s="80">
        <f>SUMIFS(SBT!Y:Y,SBT!$E:$E,Tableau3[[#This Row],[Numérotation Sud Infra Environnement]],SBT!$AT:$AT,1)</f>
        <v>0</v>
      </c>
      <c r="Y9" s="80">
        <f>SUMIFS(SBT!Z:Z,SBT!$E:$E,Tableau3[[#This Row],[Numérotation Sud Infra Environnement]],SBT!$AT:$AT,1)</f>
        <v>0</v>
      </c>
      <c r="Z9" s="80">
        <f>SUMIFS(SBT!AA:AA,SBT!$E:$E,Tableau3[[#This Row],[Numérotation Sud Infra Environnement]],SBT!$AT:$AT,1)</f>
        <v>0</v>
      </c>
      <c r="AA9" s="80">
        <f>Tableau3[[#This Row],[TOTAUX TTC]]-Tableau3[[#This Row],[TVA récupérable]]</f>
        <v>0</v>
      </c>
    </row>
    <row r="10" spans="1:27" x14ac:dyDescent="0.25">
      <c r="A10" s="73" t="str">
        <f>Sourcecommande[[#This Row],[Numérotation Sud Infra Environnement]]</f>
        <v>ESP09-030</v>
      </c>
      <c r="B10" s="74" t="str">
        <f>VLOOKUP(A10,Sourcecommande[],2,FALSE)</f>
        <v>Etude faisabilité hydraulique sur collecteur</v>
      </c>
      <c r="C10" s="74" t="str">
        <f>VLOOKUP(A10,Sourcecommande[],3,FALSE)</f>
        <v>Ville de Figeac</v>
      </c>
      <c r="D10" s="75">
        <f>VLOOKUP(A10,Sourcecommande[],4,FALSE)</f>
        <v>2009</v>
      </c>
      <c r="E10" s="75" t="str">
        <f>VLOOKUP(A10,Sourcecommande[],5,FALSE)</f>
        <v>HYDRO</v>
      </c>
      <c r="F10" s="75" t="str">
        <f>VLOOKUP(A10,Sourcecommande[],6,FALSE)</f>
        <v>SBT</v>
      </c>
      <c r="G10" s="75">
        <f>VLOOKUP(A10,Sourcecommande[],7,FALSE)</f>
        <v>46</v>
      </c>
      <c r="H10" s="88">
        <f>SUMIFS(SBT!H:H,SBT!$E:$E,Tableau3[[#This Row],[Numérotation Sud Infra Environnement]],SBT!$AT:$AT,1)</f>
        <v>0</v>
      </c>
      <c r="I10" s="80">
        <f>SUMIFS(SBT!J:J,SBT!$E:$E,Tableau3[[#This Row],[Numérotation Sud Infra Environnement]],SBT!$AT:$AT,1)</f>
        <v>0</v>
      </c>
      <c r="J10" s="80">
        <f>SUMIFS(SBT!K:K,SBT!$E:$E,Tableau3[[#This Row],[Numérotation Sud Infra Environnement]],SBT!$AT:$AT,1)</f>
        <v>0</v>
      </c>
      <c r="K10" s="80">
        <f>SUMIFS(SBT!L:L,SBT!$E:$E,Tableau3[[#This Row],[Numérotation Sud Infra Environnement]],SBT!$AT:$AT,1)</f>
        <v>0</v>
      </c>
      <c r="L10" s="80">
        <f>SUMIFS(SBT!M:M,SBT!$E:$E,Tableau3[[#This Row],[Numérotation Sud Infra Environnement]],SBT!$AT:$AT,1)</f>
        <v>0</v>
      </c>
      <c r="M10" s="80">
        <f>SUMIFS(SBT!N:N,SBT!$E:$E,Tableau3[[#This Row],[Numérotation Sud Infra Environnement]],SBT!$AT:$AT,1)</f>
        <v>0</v>
      </c>
      <c r="N10" s="80">
        <f>SUMIFS(SBT!O:O,SBT!$E:$E,Tableau3[[#This Row],[Numérotation Sud Infra Environnement]],SBT!$AT:$AT,1)</f>
        <v>0</v>
      </c>
      <c r="O10" s="80">
        <f>SUMIFS(SBT!P:P,SBT!$E:$E,Tableau3[[#This Row],[Numérotation Sud Infra Environnement]],SBT!$AT:$AT,1)</f>
        <v>0</v>
      </c>
      <c r="P10" s="80">
        <f>SUMIFS(SBT!Q:Q,SBT!$E:$E,Tableau3[[#This Row],[Numérotation Sud Infra Environnement]],SBT!$AT:$AT,1)</f>
        <v>0</v>
      </c>
      <c r="Q10" s="80">
        <f>SUMIFS(SBT!R:R,SBT!$E:$E,Tableau3[[#This Row],[Numérotation Sud Infra Environnement]],SBT!$AT:$AT,1)</f>
        <v>0</v>
      </c>
      <c r="R10" s="80">
        <f>SUMIFS(SBT!S:S,SBT!$E:$E,Tableau3[[#This Row],[Numérotation Sud Infra Environnement]],SBT!$AT:$AT,1)</f>
        <v>0</v>
      </c>
      <c r="S10" s="80">
        <f>SUMIFS(SBT!T:T,SBT!$E:$E,Tableau3[[#This Row],[Numérotation Sud Infra Environnement]],SBT!$AT:$AT,1)</f>
        <v>0</v>
      </c>
      <c r="T10" s="80">
        <f>SUMIFS(SBT!U:U,SBT!$E:$E,Tableau3[[#This Row],[Numérotation Sud Infra Environnement]],SBT!$AT:$AT,1)</f>
        <v>0</v>
      </c>
      <c r="U10" s="80">
        <f>SUMIFS(SBT!V:V,SBT!$E:$E,Tableau3[[#This Row],[Numérotation Sud Infra Environnement]],SBT!$AT:$AT,1)</f>
        <v>0</v>
      </c>
      <c r="V10" s="80">
        <f>SUMIFS(SBT!W:W,SBT!$E:$E,Tableau3[[#This Row],[Numérotation Sud Infra Environnement]],SBT!$AT:$AT,1)</f>
        <v>0</v>
      </c>
      <c r="W10" s="80">
        <f>SUMIFS(SBT!X:X,SBT!$E:$E,Tableau3[[#This Row],[Numérotation Sud Infra Environnement]],SBT!$AT:$AT,1)</f>
        <v>0</v>
      </c>
      <c r="X10" s="80">
        <f>SUMIFS(SBT!Y:Y,SBT!$E:$E,Tableau3[[#This Row],[Numérotation Sud Infra Environnement]],SBT!$AT:$AT,1)</f>
        <v>0</v>
      </c>
      <c r="Y10" s="80">
        <f>SUMIFS(SBT!Z:Z,SBT!$E:$E,Tableau3[[#This Row],[Numérotation Sud Infra Environnement]],SBT!$AT:$AT,1)</f>
        <v>0</v>
      </c>
      <c r="Z10" s="80">
        <f>SUMIFS(SBT!AA:AA,SBT!$E:$E,Tableau3[[#This Row],[Numérotation Sud Infra Environnement]],SBT!$AT:$AT,1)</f>
        <v>0</v>
      </c>
      <c r="AA10" s="80">
        <f>Tableau3[[#This Row],[TOTAUX TTC]]-Tableau3[[#This Row],[TVA récupérable]]</f>
        <v>0</v>
      </c>
    </row>
    <row r="11" spans="1:27" ht="30" x14ac:dyDescent="0.25">
      <c r="A11" s="73" t="str">
        <f>Sourcecommande[[#This Row],[Numérotation Sud Infra Environnement]]</f>
        <v>ESP09-37</v>
      </c>
      <c r="B11" s="74" t="str">
        <f>VLOOKUP(A11,Sourcecommande[],2,FALSE)</f>
        <v>travaux d'assainissement dans le bourg d'Estaing</v>
      </c>
      <c r="C11" s="74" t="str">
        <f>VLOOKUP(A11,Sourcecommande[],3,FALSE)</f>
        <v>mairie Estaing</v>
      </c>
      <c r="D11" s="75">
        <f>VLOOKUP(A11,Sourcecommande[],4,FALSE)</f>
        <v>2009</v>
      </c>
      <c r="E11" s="75" t="str">
        <f>VLOOKUP(A11,Sourcecommande[],5,FALSE)</f>
        <v>ASS</v>
      </c>
      <c r="F11" s="75" t="str">
        <f>VLOOKUP(A11,Sourcecommande[],6,FALSE)</f>
        <v>SBT</v>
      </c>
      <c r="G11" s="75">
        <f>VLOOKUP(A11,Sourcecommande[],7,FALSE)</f>
        <v>12</v>
      </c>
      <c r="H11" s="88">
        <f>SUMIFS(SBT!H:H,SBT!$E:$E,Tableau3[[#This Row],[Numérotation Sud Infra Environnement]],SBT!$AT:$AT,1)</f>
        <v>0</v>
      </c>
      <c r="I11" s="80">
        <f>SUMIFS(SBT!J:J,SBT!$E:$E,Tableau3[[#This Row],[Numérotation Sud Infra Environnement]],SBT!$AT:$AT,1)</f>
        <v>0</v>
      </c>
      <c r="J11" s="80">
        <f>SUMIFS(SBT!K:K,SBT!$E:$E,Tableau3[[#This Row],[Numérotation Sud Infra Environnement]],SBT!$AT:$AT,1)</f>
        <v>0</v>
      </c>
      <c r="K11" s="80">
        <f>SUMIFS(SBT!L:L,SBT!$E:$E,Tableau3[[#This Row],[Numérotation Sud Infra Environnement]],SBT!$AT:$AT,1)</f>
        <v>0</v>
      </c>
      <c r="L11" s="80">
        <f>SUMIFS(SBT!M:M,SBT!$E:$E,Tableau3[[#This Row],[Numérotation Sud Infra Environnement]],SBT!$AT:$AT,1)</f>
        <v>0</v>
      </c>
      <c r="M11" s="80">
        <f>SUMIFS(SBT!N:N,SBT!$E:$E,Tableau3[[#This Row],[Numérotation Sud Infra Environnement]],SBT!$AT:$AT,1)</f>
        <v>0</v>
      </c>
      <c r="N11" s="80">
        <f>SUMIFS(SBT!O:O,SBT!$E:$E,Tableau3[[#This Row],[Numérotation Sud Infra Environnement]],SBT!$AT:$AT,1)</f>
        <v>0</v>
      </c>
      <c r="O11" s="80">
        <f>SUMIFS(SBT!P:P,SBT!$E:$E,Tableau3[[#This Row],[Numérotation Sud Infra Environnement]],SBT!$AT:$AT,1)</f>
        <v>0</v>
      </c>
      <c r="P11" s="80">
        <f>SUMIFS(SBT!Q:Q,SBT!$E:$E,Tableau3[[#This Row],[Numérotation Sud Infra Environnement]],SBT!$AT:$AT,1)</f>
        <v>0</v>
      </c>
      <c r="Q11" s="80">
        <f>SUMIFS(SBT!R:R,SBT!$E:$E,Tableau3[[#This Row],[Numérotation Sud Infra Environnement]],SBT!$AT:$AT,1)</f>
        <v>0</v>
      </c>
      <c r="R11" s="80">
        <f>SUMIFS(SBT!S:S,SBT!$E:$E,Tableau3[[#This Row],[Numérotation Sud Infra Environnement]],SBT!$AT:$AT,1)</f>
        <v>0</v>
      </c>
      <c r="S11" s="80">
        <f>SUMIFS(SBT!T:T,SBT!$E:$E,Tableau3[[#This Row],[Numérotation Sud Infra Environnement]],SBT!$AT:$AT,1)</f>
        <v>0</v>
      </c>
      <c r="T11" s="80">
        <f>SUMIFS(SBT!U:U,SBT!$E:$E,Tableau3[[#This Row],[Numérotation Sud Infra Environnement]],SBT!$AT:$AT,1)</f>
        <v>0</v>
      </c>
      <c r="U11" s="80">
        <f>SUMIFS(SBT!V:V,SBT!$E:$E,Tableau3[[#This Row],[Numérotation Sud Infra Environnement]],SBT!$AT:$AT,1)</f>
        <v>0</v>
      </c>
      <c r="V11" s="80">
        <f>SUMIFS(SBT!W:W,SBT!$E:$E,Tableau3[[#This Row],[Numérotation Sud Infra Environnement]],SBT!$AT:$AT,1)</f>
        <v>0</v>
      </c>
      <c r="W11" s="80">
        <f>SUMIFS(SBT!X:X,SBT!$E:$E,Tableau3[[#This Row],[Numérotation Sud Infra Environnement]],SBT!$AT:$AT,1)</f>
        <v>0</v>
      </c>
      <c r="X11" s="80">
        <f>SUMIFS(SBT!Y:Y,SBT!$E:$E,Tableau3[[#This Row],[Numérotation Sud Infra Environnement]],SBT!$AT:$AT,1)</f>
        <v>0</v>
      </c>
      <c r="Y11" s="80">
        <f>SUMIFS(SBT!Z:Z,SBT!$E:$E,Tableau3[[#This Row],[Numérotation Sud Infra Environnement]],SBT!$AT:$AT,1)</f>
        <v>0</v>
      </c>
      <c r="Z11" s="80">
        <f>SUMIFS(SBT!AA:AA,SBT!$E:$E,Tableau3[[#This Row],[Numérotation Sud Infra Environnement]],SBT!$AT:$AT,1)</f>
        <v>0</v>
      </c>
      <c r="AA11" s="80">
        <f>Tableau3[[#This Row],[TOTAUX TTC]]-Tableau3[[#This Row],[TVA récupérable]]</f>
        <v>0</v>
      </c>
    </row>
    <row r="12" spans="1:27" x14ac:dyDescent="0.25">
      <c r="A12" s="73" t="str">
        <f>Sourcecommande[[#This Row],[Numérotation Sud Infra Environnement]]</f>
        <v>ESP10-014</v>
      </c>
      <c r="B12" s="74" t="str">
        <f>VLOOKUP(A12,Sourcecommande[],2,FALSE)</f>
        <v>Révision zonage d'assainissement</v>
      </c>
      <c r="C12" s="74" t="str">
        <f>VLOOKUP(A12,Sourcecommande[],3,FALSE)</f>
        <v>Commune de Meyrueis</v>
      </c>
      <c r="D12" s="75">
        <f>VLOOKUP(A12,Sourcecommande[],4,FALSE)</f>
        <v>2010</v>
      </c>
      <c r="E12" s="75" t="str">
        <f>VLOOKUP(A12,Sourcecommande[],5,FALSE)</f>
        <v>ASS</v>
      </c>
      <c r="F12" s="75" t="str">
        <f>VLOOKUP(A12,Sourcecommande[],6,FALSE)</f>
        <v>ALA</v>
      </c>
      <c r="G12" s="75">
        <f>VLOOKUP(A12,Sourcecommande[],7,FALSE)</f>
        <v>48</v>
      </c>
      <c r="H12" s="88">
        <f>SUMIFS(SBT!H:H,SBT!$E:$E,Tableau3[[#This Row],[Numérotation Sud Infra Environnement]],SBT!$AT:$AT,1)</f>
        <v>0</v>
      </c>
      <c r="I12" s="80">
        <f>SUMIFS(SBT!J:J,SBT!$E:$E,Tableau3[[#This Row],[Numérotation Sud Infra Environnement]],SBT!$AT:$AT,1)</f>
        <v>0</v>
      </c>
      <c r="J12" s="80">
        <f>SUMIFS(SBT!K:K,SBT!$E:$E,Tableau3[[#This Row],[Numérotation Sud Infra Environnement]],SBT!$AT:$AT,1)</f>
        <v>0</v>
      </c>
      <c r="K12" s="80">
        <f>SUMIFS(SBT!L:L,SBT!$E:$E,Tableau3[[#This Row],[Numérotation Sud Infra Environnement]],SBT!$AT:$AT,1)</f>
        <v>0</v>
      </c>
      <c r="L12" s="80">
        <f>SUMIFS(SBT!M:M,SBT!$E:$E,Tableau3[[#This Row],[Numérotation Sud Infra Environnement]],SBT!$AT:$AT,1)</f>
        <v>0</v>
      </c>
      <c r="M12" s="80">
        <f>SUMIFS(SBT!N:N,SBT!$E:$E,Tableau3[[#This Row],[Numérotation Sud Infra Environnement]],SBT!$AT:$AT,1)</f>
        <v>0</v>
      </c>
      <c r="N12" s="80">
        <f>SUMIFS(SBT!O:O,SBT!$E:$E,Tableau3[[#This Row],[Numérotation Sud Infra Environnement]],SBT!$AT:$AT,1)</f>
        <v>0</v>
      </c>
      <c r="O12" s="80">
        <f>SUMIFS(SBT!P:P,SBT!$E:$E,Tableau3[[#This Row],[Numérotation Sud Infra Environnement]],SBT!$AT:$AT,1)</f>
        <v>0</v>
      </c>
      <c r="P12" s="80">
        <f>SUMIFS(SBT!Q:Q,SBT!$E:$E,Tableau3[[#This Row],[Numérotation Sud Infra Environnement]],SBT!$AT:$AT,1)</f>
        <v>0</v>
      </c>
      <c r="Q12" s="80">
        <f>SUMIFS(SBT!R:R,SBT!$E:$E,Tableau3[[#This Row],[Numérotation Sud Infra Environnement]],SBT!$AT:$AT,1)</f>
        <v>0</v>
      </c>
      <c r="R12" s="80">
        <f>SUMIFS(SBT!S:S,SBT!$E:$E,Tableau3[[#This Row],[Numérotation Sud Infra Environnement]],SBT!$AT:$AT,1)</f>
        <v>0</v>
      </c>
      <c r="S12" s="80">
        <f>SUMIFS(SBT!T:T,SBT!$E:$E,Tableau3[[#This Row],[Numérotation Sud Infra Environnement]],SBT!$AT:$AT,1)</f>
        <v>0</v>
      </c>
      <c r="T12" s="80">
        <f>SUMIFS(SBT!U:U,SBT!$E:$E,Tableau3[[#This Row],[Numérotation Sud Infra Environnement]],SBT!$AT:$AT,1)</f>
        <v>0</v>
      </c>
      <c r="U12" s="80">
        <f>SUMIFS(SBT!V:V,SBT!$E:$E,Tableau3[[#This Row],[Numérotation Sud Infra Environnement]],SBT!$AT:$AT,1)</f>
        <v>0</v>
      </c>
      <c r="V12" s="80">
        <f>SUMIFS(SBT!W:W,SBT!$E:$E,Tableau3[[#This Row],[Numérotation Sud Infra Environnement]],SBT!$AT:$AT,1)</f>
        <v>0</v>
      </c>
      <c r="W12" s="80">
        <f>SUMIFS(SBT!X:X,SBT!$E:$E,Tableau3[[#This Row],[Numérotation Sud Infra Environnement]],SBT!$AT:$AT,1)</f>
        <v>0</v>
      </c>
      <c r="X12" s="80">
        <f>SUMIFS(SBT!Y:Y,SBT!$E:$E,Tableau3[[#This Row],[Numérotation Sud Infra Environnement]],SBT!$AT:$AT,1)</f>
        <v>0</v>
      </c>
      <c r="Y12" s="80">
        <f>SUMIFS(SBT!Z:Z,SBT!$E:$E,Tableau3[[#This Row],[Numérotation Sud Infra Environnement]],SBT!$AT:$AT,1)</f>
        <v>0</v>
      </c>
      <c r="Z12" s="80">
        <f>SUMIFS(SBT!AA:AA,SBT!$E:$E,Tableau3[[#This Row],[Numérotation Sud Infra Environnement]],SBT!$AT:$AT,1)</f>
        <v>0</v>
      </c>
      <c r="AA12" s="80">
        <f>Tableau3[[#This Row],[TOTAUX TTC]]-Tableau3[[#This Row],[TVA récupérable]]</f>
        <v>0</v>
      </c>
    </row>
    <row r="13" spans="1:27" ht="45" x14ac:dyDescent="0.25">
      <c r="A13" s="73" t="str">
        <f>Sourcecommande[[#This Row],[Numérotation Sud Infra Environnement]]</f>
        <v>ESP10-026</v>
      </c>
      <c r="B13" s="74" t="str">
        <f>VLOOKUP(A13,Sourcecommande[],2,FALSE)</f>
        <v xml:space="preserve">trav ASS des communes du GR
 Lot n°4 : Autosurveillance Amélioration des ouvrages d'ASS </v>
      </c>
      <c r="C13" s="74" t="str">
        <f>VLOOKUP(A13,Sourcecommande[],3,FALSE)</f>
        <v>GRAND RODEZ</v>
      </c>
      <c r="D13" s="75">
        <f>VLOOKUP(A13,Sourcecommande[],4,FALSE)</f>
        <v>2010</v>
      </c>
      <c r="E13" s="75" t="str">
        <f>VLOOKUP(A13,Sourcecommande[],5,FALSE)</f>
        <v>VRD</v>
      </c>
      <c r="F13" s="75" t="str">
        <f>VLOOKUP(A13,Sourcecommande[],6,FALSE)</f>
        <v>GMA</v>
      </c>
      <c r="G13" s="75">
        <f>VLOOKUP(A13,Sourcecommande[],7,FALSE)</f>
        <v>12</v>
      </c>
      <c r="H13" s="88">
        <f>SUMIFS(SBT!H:H,SBT!$E:$E,Tableau3[[#This Row],[Numérotation Sud Infra Environnement]],SBT!$AT:$AT,1)</f>
        <v>0</v>
      </c>
      <c r="I13" s="80">
        <f>SUMIFS(SBT!J:J,SBT!$E:$E,Tableau3[[#This Row],[Numérotation Sud Infra Environnement]],SBT!$AT:$AT,1)</f>
        <v>0</v>
      </c>
      <c r="J13" s="80">
        <f>SUMIFS(SBT!K:K,SBT!$E:$E,Tableau3[[#This Row],[Numérotation Sud Infra Environnement]],SBT!$AT:$AT,1)</f>
        <v>0</v>
      </c>
      <c r="K13" s="80">
        <f>SUMIFS(SBT!L:L,SBT!$E:$E,Tableau3[[#This Row],[Numérotation Sud Infra Environnement]],SBT!$AT:$AT,1)</f>
        <v>0</v>
      </c>
      <c r="L13" s="80">
        <f>SUMIFS(SBT!M:M,SBT!$E:$E,Tableau3[[#This Row],[Numérotation Sud Infra Environnement]],SBT!$AT:$AT,1)</f>
        <v>0</v>
      </c>
      <c r="M13" s="80">
        <f>SUMIFS(SBT!N:N,SBT!$E:$E,Tableau3[[#This Row],[Numérotation Sud Infra Environnement]],SBT!$AT:$AT,1)</f>
        <v>0</v>
      </c>
      <c r="N13" s="80">
        <f>SUMIFS(SBT!O:O,SBT!$E:$E,Tableau3[[#This Row],[Numérotation Sud Infra Environnement]],SBT!$AT:$AT,1)</f>
        <v>0</v>
      </c>
      <c r="O13" s="80">
        <f>SUMIFS(SBT!P:P,SBT!$E:$E,Tableau3[[#This Row],[Numérotation Sud Infra Environnement]],SBT!$AT:$AT,1)</f>
        <v>0</v>
      </c>
      <c r="P13" s="80">
        <f>SUMIFS(SBT!Q:Q,SBT!$E:$E,Tableau3[[#This Row],[Numérotation Sud Infra Environnement]],SBT!$AT:$AT,1)</f>
        <v>0</v>
      </c>
      <c r="Q13" s="80">
        <f>SUMIFS(SBT!R:R,SBT!$E:$E,Tableau3[[#This Row],[Numérotation Sud Infra Environnement]],SBT!$AT:$AT,1)</f>
        <v>0</v>
      </c>
      <c r="R13" s="80">
        <f>SUMIFS(SBT!S:S,SBT!$E:$E,Tableau3[[#This Row],[Numérotation Sud Infra Environnement]],SBT!$AT:$AT,1)</f>
        <v>0</v>
      </c>
      <c r="S13" s="80">
        <f>SUMIFS(SBT!T:T,SBT!$E:$E,Tableau3[[#This Row],[Numérotation Sud Infra Environnement]],SBT!$AT:$AT,1)</f>
        <v>0</v>
      </c>
      <c r="T13" s="80">
        <f>SUMIFS(SBT!U:U,SBT!$E:$E,Tableau3[[#This Row],[Numérotation Sud Infra Environnement]],SBT!$AT:$AT,1)</f>
        <v>0</v>
      </c>
      <c r="U13" s="80">
        <f>SUMIFS(SBT!V:V,SBT!$E:$E,Tableau3[[#This Row],[Numérotation Sud Infra Environnement]],SBT!$AT:$AT,1)</f>
        <v>0</v>
      </c>
      <c r="V13" s="80">
        <f>SUMIFS(SBT!W:W,SBT!$E:$E,Tableau3[[#This Row],[Numérotation Sud Infra Environnement]],SBT!$AT:$AT,1)</f>
        <v>0</v>
      </c>
      <c r="W13" s="80">
        <f>SUMIFS(SBT!X:X,SBT!$E:$E,Tableau3[[#This Row],[Numérotation Sud Infra Environnement]],SBT!$AT:$AT,1)</f>
        <v>0</v>
      </c>
      <c r="X13" s="80">
        <f>SUMIFS(SBT!Y:Y,SBT!$E:$E,Tableau3[[#This Row],[Numérotation Sud Infra Environnement]],SBT!$AT:$AT,1)</f>
        <v>0</v>
      </c>
      <c r="Y13" s="80">
        <f>SUMIFS(SBT!Z:Z,SBT!$E:$E,Tableau3[[#This Row],[Numérotation Sud Infra Environnement]],SBT!$AT:$AT,1)</f>
        <v>0</v>
      </c>
      <c r="Z13" s="80">
        <f>SUMIFS(SBT!AA:AA,SBT!$E:$E,Tableau3[[#This Row],[Numérotation Sud Infra Environnement]],SBT!$AT:$AT,1)</f>
        <v>0</v>
      </c>
      <c r="AA13" s="80">
        <f>Tableau3[[#This Row],[TOTAUX TTC]]-Tableau3[[#This Row],[TVA récupérable]]</f>
        <v>0</v>
      </c>
    </row>
    <row r="14" spans="1:27" x14ac:dyDescent="0.25">
      <c r="A14" s="73" t="str">
        <f>Sourcecommande[[#This Row],[Numérotation Sud Infra Environnement]]</f>
        <v>ESP10-42</v>
      </c>
      <c r="B14" s="74" t="str">
        <f>VLOOKUP(A14,Sourcecommande[],2,FALSE)</f>
        <v xml:space="preserve">STEP </v>
      </c>
      <c r="C14" s="74" t="str">
        <f>VLOOKUP(A14,Sourcecommande[],3,FALSE)</f>
        <v>MONTS-VERTS</v>
      </c>
      <c r="D14" s="75">
        <f>VLOOKUP(A14,Sourcecommande[],4,FALSE)</f>
        <v>2010</v>
      </c>
      <c r="E14" s="75" t="str">
        <f>VLOOKUP(A14,Sourcecommande[],5,FALSE)</f>
        <v>ASS</v>
      </c>
      <c r="F14" s="75" t="str">
        <f>VLOOKUP(A14,Sourcecommande[],6,FALSE)</f>
        <v>ALA</v>
      </c>
      <c r="G14" s="75">
        <f>VLOOKUP(A14,Sourcecommande[],7,FALSE)</f>
        <v>48</v>
      </c>
      <c r="H14" s="88">
        <f>SUMIFS(SBT!H:H,SBT!$E:$E,Tableau3[[#This Row],[Numérotation Sud Infra Environnement]],SBT!$AT:$AT,1)</f>
        <v>0</v>
      </c>
      <c r="I14" s="80">
        <f>SUMIFS(SBT!J:J,SBT!$E:$E,Tableau3[[#This Row],[Numérotation Sud Infra Environnement]],SBT!$AT:$AT,1)</f>
        <v>0</v>
      </c>
      <c r="J14" s="80">
        <f>SUMIFS(SBT!K:K,SBT!$E:$E,Tableau3[[#This Row],[Numérotation Sud Infra Environnement]],SBT!$AT:$AT,1)</f>
        <v>0</v>
      </c>
      <c r="K14" s="80">
        <f>SUMIFS(SBT!L:L,SBT!$E:$E,Tableau3[[#This Row],[Numérotation Sud Infra Environnement]],SBT!$AT:$AT,1)</f>
        <v>0</v>
      </c>
      <c r="L14" s="80">
        <f>SUMIFS(SBT!M:M,SBT!$E:$E,Tableau3[[#This Row],[Numérotation Sud Infra Environnement]],SBT!$AT:$AT,1)</f>
        <v>0</v>
      </c>
      <c r="M14" s="80">
        <f>SUMIFS(SBT!N:N,SBT!$E:$E,Tableau3[[#This Row],[Numérotation Sud Infra Environnement]],SBT!$AT:$AT,1)</f>
        <v>0</v>
      </c>
      <c r="N14" s="80">
        <f>SUMIFS(SBT!O:O,SBT!$E:$E,Tableau3[[#This Row],[Numérotation Sud Infra Environnement]],SBT!$AT:$AT,1)</f>
        <v>0</v>
      </c>
      <c r="O14" s="80">
        <f>SUMIFS(SBT!P:P,SBT!$E:$E,Tableau3[[#This Row],[Numérotation Sud Infra Environnement]],SBT!$AT:$AT,1)</f>
        <v>0</v>
      </c>
      <c r="P14" s="80">
        <f>SUMIFS(SBT!Q:Q,SBT!$E:$E,Tableau3[[#This Row],[Numérotation Sud Infra Environnement]],SBT!$AT:$AT,1)</f>
        <v>0</v>
      </c>
      <c r="Q14" s="80">
        <f>SUMIFS(SBT!R:R,SBT!$E:$E,Tableau3[[#This Row],[Numérotation Sud Infra Environnement]],SBT!$AT:$AT,1)</f>
        <v>0</v>
      </c>
      <c r="R14" s="80">
        <f>SUMIFS(SBT!S:S,SBT!$E:$E,Tableau3[[#This Row],[Numérotation Sud Infra Environnement]],SBT!$AT:$AT,1)</f>
        <v>0</v>
      </c>
      <c r="S14" s="80">
        <f>SUMIFS(SBT!T:T,SBT!$E:$E,Tableau3[[#This Row],[Numérotation Sud Infra Environnement]],SBT!$AT:$AT,1)</f>
        <v>0</v>
      </c>
      <c r="T14" s="80">
        <f>SUMIFS(SBT!U:U,SBT!$E:$E,Tableau3[[#This Row],[Numérotation Sud Infra Environnement]],SBT!$AT:$AT,1)</f>
        <v>0</v>
      </c>
      <c r="U14" s="80">
        <f>SUMIFS(SBT!V:V,SBT!$E:$E,Tableau3[[#This Row],[Numérotation Sud Infra Environnement]],SBT!$AT:$AT,1)</f>
        <v>0</v>
      </c>
      <c r="V14" s="80">
        <f>SUMIFS(SBT!W:W,SBT!$E:$E,Tableau3[[#This Row],[Numérotation Sud Infra Environnement]],SBT!$AT:$AT,1)</f>
        <v>0</v>
      </c>
      <c r="W14" s="80">
        <f>SUMIFS(SBT!X:X,SBT!$E:$E,Tableau3[[#This Row],[Numérotation Sud Infra Environnement]],SBT!$AT:$AT,1)</f>
        <v>0</v>
      </c>
      <c r="X14" s="80">
        <f>SUMIFS(SBT!Y:Y,SBT!$E:$E,Tableau3[[#This Row],[Numérotation Sud Infra Environnement]],SBT!$AT:$AT,1)</f>
        <v>0</v>
      </c>
      <c r="Y14" s="80">
        <f>SUMIFS(SBT!Z:Z,SBT!$E:$E,Tableau3[[#This Row],[Numérotation Sud Infra Environnement]],SBT!$AT:$AT,1)</f>
        <v>0</v>
      </c>
      <c r="Z14" s="80">
        <f>SUMIFS(SBT!AA:AA,SBT!$E:$E,Tableau3[[#This Row],[Numérotation Sud Infra Environnement]],SBT!$AT:$AT,1)</f>
        <v>0</v>
      </c>
      <c r="AA14" s="80">
        <f>Tableau3[[#This Row],[TOTAUX TTC]]-Tableau3[[#This Row],[TVA récupérable]]</f>
        <v>0</v>
      </c>
    </row>
    <row r="15" spans="1:27" ht="30" x14ac:dyDescent="0.25">
      <c r="A15" s="73" t="str">
        <f>Sourcecommande[[#This Row],[Numérotation Sud Infra Environnement]]</f>
        <v>ESP10-44</v>
      </c>
      <c r="B15" s="74" t="str">
        <f>VLOOKUP(A15,Sourcecommande[],2,FALSE)</f>
        <v>AMENAGEMENT BOURG DE ST MARY LE PLAIN / ESPEZOLLES</v>
      </c>
      <c r="C15" s="74" t="str">
        <f>VLOOKUP(A15,Sourcecommande[],3,FALSE)</f>
        <v>ST MARY LE PLAIN</v>
      </c>
      <c r="D15" s="75">
        <f>VLOOKUP(A15,Sourcecommande[],4,FALSE)</f>
        <v>2010</v>
      </c>
      <c r="E15" s="75" t="str">
        <f>VLOOKUP(A15,Sourcecommande[],5,FALSE)</f>
        <v>VRD</v>
      </c>
      <c r="F15" s="75" t="str">
        <f>VLOOKUP(A15,Sourcecommande[],6,FALSE)</f>
        <v>GMA</v>
      </c>
      <c r="G15" s="75">
        <f>VLOOKUP(A15,Sourcecommande[],7,FALSE)</f>
        <v>15</v>
      </c>
      <c r="H15" s="88">
        <f>SUMIFS(SBT!H:H,SBT!$E:$E,Tableau3[[#This Row],[Numérotation Sud Infra Environnement]],SBT!$AT:$AT,1)</f>
        <v>0</v>
      </c>
      <c r="I15" s="80">
        <f>SUMIFS(SBT!J:J,SBT!$E:$E,Tableau3[[#This Row],[Numérotation Sud Infra Environnement]],SBT!$AT:$AT,1)</f>
        <v>0</v>
      </c>
      <c r="J15" s="80">
        <f>SUMIFS(SBT!K:K,SBT!$E:$E,Tableau3[[#This Row],[Numérotation Sud Infra Environnement]],SBT!$AT:$AT,1)</f>
        <v>0</v>
      </c>
      <c r="K15" s="80">
        <f>SUMIFS(SBT!L:L,SBT!$E:$E,Tableau3[[#This Row],[Numérotation Sud Infra Environnement]],SBT!$AT:$AT,1)</f>
        <v>0</v>
      </c>
      <c r="L15" s="80">
        <f>SUMIFS(SBT!M:M,SBT!$E:$E,Tableau3[[#This Row],[Numérotation Sud Infra Environnement]],SBT!$AT:$AT,1)</f>
        <v>0</v>
      </c>
      <c r="M15" s="80">
        <f>SUMIFS(SBT!N:N,SBT!$E:$E,Tableau3[[#This Row],[Numérotation Sud Infra Environnement]],SBT!$AT:$AT,1)</f>
        <v>0</v>
      </c>
      <c r="N15" s="80">
        <f>SUMIFS(SBT!O:O,SBT!$E:$E,Tableau3[[#This Row],[Numérotation Sud Infra Environnement]],SBT!$AT:$AT,1)</f>
        <v>0</v>
      </c>
      <c r="O15" s="80">
        <f>SUMIFS(SBT!P:P,SBT!$E:$E,Tableau3[[#This Row],[Numérotation Sud Infra Environnement]],SBT!$AT:$AT,1)</f>
        <v>0</v>
      </c>
      <c r="P15" s="80">
        <f>SUMIFS(SBT!Q:Q,SBT!$E:$E,Tableau3[[#This Row],[Numérotation Sud Infra Environnement]],SBT!$AT:$AT,1)</f>
        <v>0</v>
      </c>
      <c r="Q15" s="80">
        <f>SUMIFS(SBT!R:R,SBT!$E:$E,Tableau3[[#This Row],[Numérotation Sud Infra Environnement]],SBT!$AT:$AT,1)</f>
        <v>0</v>
      </c>
      <c r="R15" s="80">
        <f>SUMIFS(SBT!S:S,SBT!$E:$E,Tableau3[[#This Row],[Numérotation Sud Infra Environnement]],SBT!$AT:$AT,1)</f>
        <v>0</v>
      </c>
      <c r="S15" s="80">
        <f>SUMIFS(SBT!T:T,SBT!$E:$E,Tableau3[[#This Row],[Numérotation Sud Infra Environnement]],SBT!$AT:$AT,1)</f>
        <v>0</v>
      </c>
      <c r="T15" s="80">
        <f>SUMIFS(SBT!U:U,SBT!$E:$E,Tableau3[[#This Row],[Numérotation Sud Infra Environnement]],SBT!$AT:$AT,1)</f>
        <v>0</v>
      </c>
      <c r="U15" s="80">
        <f>SUMIFS(SBT!V:V,SBT!$E:$E,Tableau3[[#This Row],[Numérotation Sud Infra Environnement]],SBT!$AT:$AT,1)</f>
        <v>0</v>
      </c>
      <c r="V15" s="80">
        <f>SUMIFS(SBT!W:W,SBT!$E:$E,Tableau3[[#This Row],[Numérotation Sud Infra Environnement]],SBT!$AT:$AT,1)</f>
        <v>0</v>
      </c>
      <c r="W15" s="80">
        <f>SUMIFS(SBT!X:X,SBT!$E:$E,Tableau3[[#This Row],[Numérotation Sud Infra Environnement]],SBT!$AT:$AT,1)</f>
        <v>0</v>
      </c>
      <c r="X15" s="80">
        <f>SUMIFS(SBT!Y:Y,SBT!$E:$E,Tableau3[[#This Row],[Numérotation Sud Infra Environnement]],SBT!$AT:$AT,1)</f>
        <v>0</v>
      </c>
      <c r="Y15" s="80">
        <f>SUMIFS(SBT!Z:Z,SBT!$E:$E,Tableau3[[#This Row],[Numérotation Sud Infra Environnement]],SBT!$AT:$AT,1)</f>
        <v>0</v>
      </c>
      <c r="Z15" s="80">
        <f>SUMIFS(SBT!AA:AA,SBT!$E:$E,Tableau3[[#This Row],[Numérotation Sud Infra Environnement]],SBT!$AT:$AT,1)</f>
        <v>0</v>
      </c>
      <c r="AA15" s="80">
        <f>Tableau3[[#This Row],[TOTAUX TTC]]-Tableau3[[#This Row],[TVA récupérable]]</f>
        <v>0</v>
      </c>
    </row>
    <row r="16" spans="1:27" x14ac:dyDescent="0.25">
      <c r="A16" s="73" t="str">
        <f>Sourcecommande[[#This Row],[Numérotation Sud Infra Environnement]]</f>
        <v>ESP11-050</v>
      </c>
      <c r="B16" s="74" t="str">
        <f>VLOOKUP(A16,Sourcecommande[],2,FALSE)</f>
        <v>Mise à jour SDA</v>
      </c>
      <c r="C16" s="74" t="str">
        <f>VLOOKUP(A16,Sourcecommande[],3,FALSE)</f>
        <v>ENTRAYGUES</v>
      </c>
      <c r="D16" s="75">
        <f>VLOOKUP(A16,Sourcecommande[],4,FALSE)</f>
        <v>2011</v>
      </c>
      <c r="E16" s="75" t="str">
        <f>VLOOKUP(A16,Sourcecommande[],5,FALSE)</f>
        <v>ASS</v>
      </c>
      <c r="F16" s="75" t="str">
        <f>VLOOKUP(A16,Sourcecommande[],6,FALSE)</f>
        <v>ALA</v>
      </c>
      <c r="G16" s="75">
        <f>VLOOKUP(A16,Sourcecommande[],7,FALSE)</f>
        <v>12</v>
      </c>
      <c r="H16" s="88">
        <f>SUMIFS(SBT!H:H,SBT!$E:$E,Tableau3[[#This Row],[Numérotation Sud Infra Environnement]],SBT!$AT:$AT,1)</f>
        <v>0</v>
      </c>
      <c r="I16" s="80">
        <f>SUMIFS(SBT!J:J,SBT!$E:$E,Tableau3[[#This Row],[Numérotation Sud Infra Environnement]],SBT!$AT:$AT,1)</f>
        <v>0</v>
      </c>
      <c r="J16" s="80">
        <f>SUMIFS(SBT!K:K,SBT!$E:$E,Tableau3[[#This Row],[Numérotation Sud Infra Environnement]],SBT!$AT:$AT,1)</f>
        <v>0</v>
      </c>
      <c r="K16" s="80">
        <f>SUMIFS(SBT!L:L,SBT!$E:$E,Tableau3[[#This Row],[Numérotation Sud Infra Environnement]],SBT!$AT:$AT,1)</f>
        <v>0</v>
      </c>
      <c r="L16" s="80">
        <f>SUMIFS(SBT!M:M,SBT!$E:$E,Tableau3[[#This Row],[Numérotation Sud Infra Environnement]],SBT!$AT:$AT,1)</f>
        <v>0</v>
      </c>
      <c r="M16" s="80">
        <f>SUMIFS(SBT!N:N,SBT!$E:$E,Tableau3[[#This Row],[Numérotation Sud Infra Environnement]],SBT!$AT:$AT,1)</f>
        <v>0</v>
      </c>
      <c r="N16" s="80">
        <f>SUMIFS(SBT!O:O,SBT!$E:$E,Tableau3[[#This Row],[Numérotation Sud Infra Environnement]],SBT!$AT:$AT,1)</f>
        <v>0</v>
      </c>
      <c r="O16" s="80">
        <f>SUMIFS(SBT!P:P,SBT!$E:$E,Tableau3[[#This Row],[Numérotation Sud Infra Environnement]],SBT!$AT:$AT,1)</f>
        <v>0</v>
      </c>
      <c r="P16" s="80">
        <f>SUMIFS(SBT!Q:Q,SBT!$E:$E,Tableau3[[#This Row],[Numérotation Sud Infra Environnement]],SBT!$AT:$AT,1)</f>
        <v>0</v>
      </c>
      <c r="Q16" s="80">
        <f>SUMIFS(SBT!R:R,SBT!$E:$E,Tableau3[[#This Row],[Numérotation Sud Infra Environnement]],SBT!$AT:$AT,1)</f>
        <v>0</v>
      </c>
      <c r="R16" s="80">
        <f>SUMIFS(SBT!S:S,SBT!$E:$E,Tableau3[[#This Row],[Numérotation Sud Infra Environnement]],SBT!$AT:$AT,1)</f>
        <v>0</v>
      </c>
      <c r="S16" s="80">
        <f>SUMIFS(SBT!T:T,SBT!$E:$E,Tableau3[[#This Row],[Numérotation Sud Infra Environnement]],SBT!$AT:$AT,1)</f>
        <v>0</v>
      </c>
      <c r="T16" s="80">
        <f>SUMIFS(SBT!U:U,SBT!$E:$E,Tableau3[[#This Row],[Numérotation Sud Infra Environnement]],SBT!$AT:$AT,1)</f>
        <v>0</v>
      </c>
      <c r="U16" s="80">
        <f>SUMIFS(SBT!V:V,SBT!$E:$E,Tableau3[[#This Row],[Numérotation Sud Infra Environnement]],SBT!$AT:$AT,1)</f>
        <v>0</v>
      </c>
      <c r="V16" s="80">
        <f>SUMIFS(SBT!W:W,SBT!$E:$E,Tableau3[[#This Row],[Numérotation Sud Infra Environnement]],SBT!$AT:$AT,1)</f>
        <v>0</v>
      </c>
      <c r="W16" s="80">
        <f>SUMIFS(SBT!X:X,SBT!$E:$E,Tableau3[[#This Row],[Numérotation Sud Infra Environnement]],SBT!$AT:$AT,1)</f>
        <v>0</v>
      </c>
      <c r="X16" s="80">
        <f>SUMIFS(SBT!Y:Y,SBT!$E:$E,Tableau3[[#This Row],[Numérotation Sud Infra Environnement]],SBT!$AT:$AT,1)</f>
        <v>0</v>
      </c>
      <c r="Y16" s="80">
        <f>SUMIFS(SBT!Z:Z,SBT!$E:$E,Tableau3[[#This Row],[Numérotation Sud Infra Environnement]],SBT!$AT:$AT,1)</f>
        <v>0</v>
      </c>
      <c r="Z16" s="80">
        <f>SUMIFS(SBT!AA:AA,SBT!$E:$E,Tableau3[[#This Row],[Numérotation Sud Infra Environnement]],SBT!$AT:$AT,1)</f>
        <v>0</v>
      </c>
      <c r="AA16" s="80">
        <f>Tableau3[[#This Row],[TOTAUX TTC]]-Tableau3[[#This Row],[TVA récupérable]]</f>
        <v>0</v>
      </c>
    </row>
    <row r="17" spans="1:27" ht="45" x14ac:dyDescent="0.25">
      <c r="A17" s="73" t="str">
        <f>Sourcecommande[[#This Row],[Numérotation Sud Infra Environnement]]</f>
        <v>ESP11-089</v>
      </c>
      <c r="B17" s="74" t="str">
        <f>VLOOKUP(A17,Sourcecommande[],2,FALSE)</f>
        <v>ABRIS A SEL CENTRES D'EXPLOITATION ROUTIERS DU DEPARTEMENT</v>
      </c>
      <c r="C17" s="74" t="str">
        <f>VLOOKUP(A17,Sourcecommande[],3,FALSE)</f>
        <v>CG 12</v>
      </c>
      <c r="D17" s="75">
        <f>VLOOKUP(A17,Sourcecommande[],4,FALSE)</f>
        <v>2011</v>
      </c>
      <c r="E17" s="75" t="str">
        <f>VLOOKUP(A17,Sourcecommande[],5,FALSE)</f>
        <v>Divers</v>
      </c>
      <c r="F17" s="75" t="str">
        <f>VLOOKUP(A17,Sourcecommande[],6,FALSE)</f>
        <v>GMA</v>
      </c>
      <c r="G17" s="75">
        <f>VLOOKUP(A17,Sourcecommande[],7,FALSE)</f>
        <v>12</v>
      </c>
      <c r="H17" s="88">
        <f>SUMIFS(SBT!H:H,SBT!$E:$E,Tableau3[[#This Row],[Numérotation Sud Infra Environnement]],SBT!$AT:$AT,1)</f>
        <v>0</v>
      </c>
      <c r="I17" s="80">
        <f>SUMIFS(SBT!J:J,SBT!$E:$E,Tableau3[[#This Row],[Numérotation Sud Infra Environnement]],SBT!$AT:$AT,1)</f>
        <v>0</v>
      </c>
      <c r="J17" s="80">
        <f>SUMIFS(SBT!K:K,SBT!$E:$E,Tableau3[[#This Row],[Numérotation Sud Infra Environnement]],SBT!$AT:$AT,1)</f>
        <v>0</v>
      </c>
      <c r="K17" s="80">
        <f>SUMIFS(SBT!L:L,SBT!$E:$E,Tableau3[[#This Row],[Numérotation Sud Infra Environnement]],SBT!$AT:$AT,1)</f>
        <v>0</v>
      </c>
      <c r="L17" s="80">
        <f>SUMIFS(SBT!M:M,SBT!$E:$E,Tableau3[[#This Row],[Numérotation Sud Infra Environnement]],SBT!$AT:$AT,1)</f>
        <v>0</v>
      </c>
      <c r="M17" s="80">
        <f>SUMIFS(SBT!N:N,SBT!$E:$E,Tableau3[[#This Row],[Numérotation Sud Infra Environnement]],SBT!$AT:$AT,1)</f>
        <v>0</v>
      </c>
      <c r="N17" s="80">
        <f>SUMIFS(SBT!O:O,SBT!$E:$E,Tableau3[[#This Row],[Numérotation Sud Infra Environnement]],SBT!$AT:$AT,1)</f>
        <v>0</v>
      </c>
      <c r="O17" s="80">
        <f>SUMIFS(SBT!P:P,SBT!$E:$E,Tableau3[[#This Row],[Numérotation Sud Infra Environnement]],SBT!$AT:$AT,1)</f>
        <v>0</v>
      </c>
      <c r="P17" s="80">
        <f>SUMIFS(SBT!Q:Q,SBT!$E:$E,Tableau3[[#This Row],[Numérotation Sud Infra Environnement]],SBT!$AT:$AT,1)</f>
        <v>0</v>
      </c>
      <c r="Q17" s="80">
        <f>SUMIFS(SBT!R:R,SBT!$E:$E,Tableau3[[#This Row],[Numérotation Sud Infra Environnement]],SBT!$AT:$AT,1)</f>
        <v>0</v>
      </c>
      <c r="R17" s="80">
        <f>SUMIFS(SBT!S:S,SBT!$E:$E,Tableau3[[#This Row],[Numérotation Sud Infra Environnement]],SBT!$AT:$AT,1)</f>
        <v>0</v>
      </c>
      <c r="S17" s="80">
        <f>SUMIFS(SBT!T:T,SBT!$E:$E,Tableau3[[#This Row],[Numérotation Sud Infra Environnement]],SBT!$AT:$AT,1)</f>
        <v>0</v>
      </c>
      <c r="T17" s="80">
        <f>SUMIFS(SBT!U:U,SBT!$E:$E,Tableau3[[#This Row],[Numérotation Sud Infra Environnement]],SBT!$AT:$AT,1)</f>
        <v>0</v>
      </c>
      <c r="U17" s="80">
        <f>SUMIFS(SBT!V:V,SBT!$E:$E,Tableau3[[#This Row],[Numérotation Sud Infra Environnement]],SBT!$AT:$AT,1)</f>
        <v>0</v>
      </c>
      <c r="V17" s="80">
        <f>SUMIFS(SBT!W:W,SBT!$E:$E,Tableau3[[#This Row],[Numérotation Sud Infra Environnement]],SBT!$AT:$AT,1)</f>
        <v>0</v>
      </c>
      <c r="W17" s="80">
        <f>SUMIFS(SBT!X:X,SBT!$E:$E,Tableau3[[#This Row],[Numérotation Sud Infra Environnement]],SBT!$AT:$AT,1)</f>
        <v>0</v>
      </c>
      <c r="X17" s="80">
        <f>SUMIFS(SBT!Y:Y,SBT!$E:$E,Tableau3[[#This Row],[Numérotation Sud Infra Environnement]],SBT!$AT:$AT,1)</f>
        <v>0</v>
      </c>
      <c r="Y17" s="80">
        <f>SUMIFS(SBT!Z:Z,SBT!$E:$E,Tableau3[[#This Row],[Numérotation Sud Infra Environnement]],SBT!$AT:$AT,1)</f>
        <v>0</v>
      </c>
      <c r="Z17" s="80">
        <f>SUMIFS(SBT!AA:AA,SBT!$E:$E,Tableau3[[#This Row],[Numérotation Sud Infra Environnement]],SBT!$AT:$AT,1)</f>
        <v>0</v>
      </c>
      <c r="AA17" s="80">
        <f>Tableau3[[#This Row],[TOTAUX TTC]]-Tableau3[[#This Row],[TVA récupérable]]</f>
        <v>0</v>
      </c>
    </row>
    <row r="18" spans="1:27" x14ac:dyDescent="0.25">
      <c r="A18" s="73" t="str">
        <f>Sourcecommande[[#This Row],[Numérotation Sud Infra Environnement]]</f>
        <v>ESP11-094</v>
      </c>
      <c r="B18" s="74" t="str">
        <f>VLOOKUP(A18,Sourcecommande[],2,FALSE)</f>
        <v>SURVEILLANCE DES SYSTEMES D'ASSAINISSEMENT</v>
      </c>
      <c r="C18" s="74" t="str">
        <f>VLOOKUP(A18,Sourcecommande[],3,FALSE)</f>
        <v>VILLEFRANCHE DE ROUERGUE</v>
      </c>
      <c r="D18" s="75">
        <f>VLOOKUP(A18,Sourcecommande[],4,FALSE)</f>
        <v>2011</v>
      </c>
      <c r="E18" s="75" t="str">
        <f>VLOOKUP(A18,Sourcecommande[],5,FALSE)</f>
        <v>ASS</v>
      </c>
      <c r="F18" s="75" t="str">
        <f>VLOOKUP(A18,Sourcecommande[],6,FALSE)</f>
        <v>ALA</v>
      </c>
      <c r="G18" s="75">
        <f>VLOOKUP(A18,Sourcecommande[],7,FALSE)</f>
        <v>12</v>
      </c>
      <c r="H18" s="88">
        <f>SUMIFS(SBT!H:H,SBT!$E:$E,Tableau3[[#This Row],[Numérotation Sud Infra Environnement]],SBT!$AT:$AT,1)</f>
        <v>0</v>
      </c>
      <c r="I18" s="80">
        <f>SUMIFS(SBT!J:J,SBT!$E:$E,Tableau3[[#This Row],[Numérotation Sud Infra Environnement]],SBT!$AT:$AT,1)</f>
        <v>0</v>
      </c>
      <c r="J18" s="80">
        <f>SUMIFS(SBT!K:K,SBT!$E:$E,Tableau3[[#This Row],[Numérotation Sud Infra Environnement]],SBT!$AT:$AT,1)</f>
        <v>0</v>
      </c>
      <c r="K18" s="80">
        <f>SUMIFS(SBT!L:L,SBT!$E:$E,Tableau3[[#This Row],[Numérotation Sud Infra Environnement]],SBT!$AT:$AT,1)</f>
        <v>0</v>
      </c>
      <c r="L18" s="80">
        <f>SUMIFS(SBT!M:M,SBT!$E:$E,Tableau3[[#This Row],[Numérotation Sud Infra Environnement]],SBT!$AT:$AT,1)</f>
        <v>0</v>
      </c>
      <c r="M18" s="80">
        <f>SUMIFS(SBT!N:N,SBT!$E:$E,Tableau3[[#This Row],[Numérotation Sud Infra Environnement]],SBT!$AT:$AT,1)</f>
        <v>0</v>
      </c>
      <c r="N18" s="80">
        <f>SUMIFS(SBT!O:O,SBT!$E:$E,Tableau3[[#This Row],[Numérotation Sud Infra Environnement]],SBT!$AT:$AT,1)</f>
        <v>0</v>
      </c>
      <c r="O18" s="80">
        <f>SUMIFS(SBT!P:P,SBT!$E:$E,Tableau3[[#This Row],[Numérotation Sud Infra Environnement]],SBT!$AT:$AT,1)</f>
        <v>0</v>
      </c>
      <c r="P18" s="80">
        <f>SUMIFS(SBT!Q:Q,SBT!$E:$E,Tableau3[[#This Row],[Numérotation Sud Infra Environnement]],SBT!$AT:$AT,1)</f>
        <v>0</v>
      </c>
      <c r="Q18" s="80">
        <f>SUMIFS(SBT!R:R,SBT!$E:$E,Tableau3[[#This Row],[Numérotation Sud Infra Environnement]],SBT!$AT:$AT,1)</f>
        <v>0</v>
      </c>
      <c r="R18" s="80">
        <f>SUMIFS(SBT!S:S,SBT!$E:$E,Tableau3[[#This Row],[Numérotation Sud Infra Environnement]],SBT!$AT:$AT,1)</f>
        <v>0</v>
      </c>
      <c r="S18" s="80">
        <f>SUMIFS(SBT!T:T,SBT!$E:$E,Tableau3[[#This Row],[Numérotation Sud Infra Environnement]],SBT!$AT:$AT,1)</f>
        <v>0</v>
      </c>
      <c r="T18" s="80">
        <f>SUMIFS(SBT!U:U,SBT!$E:$E,Tableau3[[#This Row],[Numérotation Sud Infra Environnement]],SBT!$AT:$AT,1)</f>
        <v>0</v>
      </c>
      <c r="U18" s="80">
        <f>SUMIFS(SBT!V:V,SBT!$E:$E,Tableau3[[#This Row],[Numérotation Sud Infra Environnement]],SBT!$AT:$AT,1)</f>
        <v>0</v>
      </c>
      <c r="V18" s="80">
        <f>SUMIFS(SBT!W:W,SBT!$E:$E,Tableau3[[#This Row],[Numérotation Sud Infra Environnement]],SBT!$AT:$AT,1)</f>
        <v>0</v>
      </c>
      <c r="W18" s="80">
        <f>SUMIFS(SBT!X:X,SBT!$E:$E,Tableau3[[#This Row],[Numérotation Sud Infra Environnement]],SBT!$AT:$AT,1)</f>
        <v>0</v>
      </c>
      <c r="X18" s="80">
        <f>SUMIFS(SBT!Y:Y,SBT!$E:$E,Tableau3[[#This Row],[Numérotation Sud Infra Environnement]],SBT!$AT:$AT,1)</f>
        <v>0</v>
      </c>
      <c r="Y18" s="80">
        <f>SUMIFS(SBT!Z:Z,SBT!$E:$E,Tableau3[[#This Row],[Numérotation Sud Infra Environnement]],SBT!$AT:$AT,1)</f>
        <v>0</v>
      </c>
      <c r="Z18" s="80">
        <f>SUMIFS(SBT!AA:AA,SBT!$E:$E,Tableau3[[#This Row],[Numérotation Sud Infra Environnement]],SBT!$AT:$AT,1)</f>
        <v>0</v>
      </c>
      <c r="AA18" s="80">
        <f>Tableau3[[#This Row],[TOTAUX TTC]]-Tableau3[[#This Row],[TVA récupérable]]</f>
        <v>0</v>
      </c>
    </row>
    <row r="19" spans="1:27" ht="30" x14ac:dyDescent="0.25">
      <c r="A19" s="73" t="str">
        <f>Sourcecommande[[#This Row],[Numérotation Sud Infra Environnement]]</f>
        <v>ESP11-098</v>
      </c>
      <c r="B19" s="74" t="str">
        <f>VLOOKUP(A19,Sourcecommande[],2,FALSE)</f>
        <v>MOE  MODIF RESEAU AEP + DESSERTE VILLAGE GRAMONT</v>
      </c>
      <c r="C19" s="74" t="str">
        <f>VLOOKUP(A19,Sourcecommande[],3,FALSE)</f>
        <v>LEUCAMP</v>
      </c>
      <c r="D19" s="75">
        <f>VLOOKUP(A19,Sourcecommande[],4,FALSE)</f>
        <v>2011</v>
      </c>
      <c r="E19" s="75" t="str">
        <f>VLOOKUP(A19,Sourcecommande[],5,FALSE)</f>
        <v>AEP</v>
      </c>
      <c r="F19" s="75" t="str">
        <f>VLOOKUP(A19,Sourcecommande[],6,FALSE)</f>
        <v>ALA</v>
      </c>
      <c r="G19" s="75">
        <f>VLOOKUP(A19,Sourcecommande[],7,FALSE)</f>
        <v>15</v>
      </c>
      <c r="H19" s="88">
        <f>SUMIFS(SBT!H:H,SBT!$E:$E,Tableau3[[#This Row],[Numérotation Sud Infra Environnement]],SBT!$AT:$AT,1)</f>
        <v>0</v>
      </c>
      <c r="I19" s="80">
        <f>SUMIFS(SBT!J:J,SBT!$E:$E,Tableau3[[#This Row],[Numérotation Sud Infra Environnement]],SBT!$AT:$AT,1)</f>
        <v>0</v>
      </c>
      <c r="J19" s="80">
        <f>SUMIFS(SBT!K:K,SBT!$E:$E,Tableau3[[#This Row],[Numérotation Sud Infra Environnement]],SBT!$AT:$AT,1)</f>
        <v>0</v>
      </c>
      <c r="K19" s="80">
        <f>SUMIFS(SBT!L:L,SBT!$E:$E,Tableau3[[#This Row],[Numérotation Sud Infra Environnement]],SBT!$AT:$AT,1)</f>
        <v>0</v>
      </c>
      <c r="L19" s="80">
        <f>SUMIFS(SBT!M:M,SBT!$E:$E,Tableau3[[#This Row],[Numérotation Sud Infra Environnement]],SBT!$AT:$AT,1)</f>
        <v>0</v>
      </c>
      <c r="M19" s="80">
        <f>SUMIFS(SBT!N:N,SBT!$E:$E,Tableau3[[#This Row],[Numérotation Sud Infra Environnement]],SBT!$AT:$AT,1)</f>
        <v>0</v>
      </c>
      <c r="N19" s="80">
        <f>SUMIFS(SBT!O:O,SBT!$E:$E,Tableau3[[#This Row],[Numérotation Sud Infra Environnement]],SBT!$AT:$AT,1)</f>
        <v>0</v>
      </c>
      <c r="O19" s="80">
        <f>SUMIFS(SBT!P:P,SBT!$E:$E,Tableau3[[#This Row],[Numérotation Sud Infra Environnement]],SBT!$AT:$AT,1)</f>
        <v>0</v>
      </c>
      <c r="P19" s="80">
        <f>SUMIFS(SBT!Q:Q,SBT!$E:$E,Tableau3[[#This Row],[Numérotation Sud Infra Environnement]],SBT!$AT:$AT,1)</f>
        <v>0</v>
      </c>
      <c r="Q19" s="80">
        <f>SUMIFS(SBT!R:R,SBT!$E:$E,Tableau3[[#This Row],[Numérotation Sud Infra Environnement]],SBT!$AT:$AT,1)</f>
        <v>0</v>
      </c>
      <c r="R19" s="80">
        <f>SUMIFS(SBT!S:S,SBT!$E:$E,Tableau3[[#This Row],[Numérotation Sud Infra Environnement]],SBT!$AT:$AT,1)</f>
        <v>0</v>
      </c>
      <c r="S19" s="80">
        <f>SUMIFS(SBT!T:T,SBT!$E:$E,Tableau3[[#This Row],[Numérotation Sud Infra Environnement]],SBT!$AT:$AT,1)</f>
        <v>0</v>
      </c>
      <c r="T19" s="80">
        <f>SUMIFS(SBT!U:U,SBT!$E:$E,Tableau3[[#This Row],[Numérotation Sud Infra Environnement]],SBT!$AT:$AT,1)</f>
        <v>0</v>
      </c>
      <c r="U19" s="80">
        <f>SUMIFS(SBT!V:V,SBT!$E:$E,Tableau3[[#This Row],[Numérotation Sud Infra Environnement]],SBT!$AT:$AT,1)</f>
        <v>0</v>
      </c>
      <c r="V19" s="80">
        <f>SUMIFS(SBT!W:W,SBT!$E:$E,Tableau3[[#This Row],[Numérotation Sud Infra Environnement]],SBT!$AT:$AT,1)</f>
        <v>0</v>
      </c>
      <c r="W19" s="80">
        <f>SUMIFS(SBT!X:X,SBT!$E:$E,Tableau3[[#This Row],[Numérotation Sud Infra Environnement]],SBT!$AT:$AT,1)</f>
        <v>0</v>
      </c>
      <c r="X19" s="80">
        <f>SUMIFS(SBT!Y:Y,SBT!$E:$E,Tableau3[[#This Row],[Numérotation Sud Infra Environnement]],SBT!$AT:$AT,1)</f>
        <v>0</v>
      </c>
      <c r="Y19" s="80">
        <f>SUMIFS(SBT!Z:Z,SBT!$E:$E,Tableau3[[#This Row],[Numérotation Sud Infra Environnement]],SBT!$AT:$AT,1)</f>
        <v>0</v>
      </c>
      <c r="Z19" s="80">
        <f>SUMIFS(SBT!AA:AA,SBT!$E:$E,Tableau3[[#This Row],[Numérotation Sud Infra Environnement]],SBT!$AT:$AT,1)</f>
        <v>0</v>
      </c>
      <c r="AA19" s="80">
        <f>Tableau3[[#This Row],[TOTAUX TTC]]-Tableau3[[#This Row],[TVA récupérable]]</f>
        <v>0</v>
      </c>
    </row>
    <row r="20" spans="1:27" x14ac:dyDescent="0.25">
      <c r="A20" s="73" t="str">
        <f>Sourcecommande[[#This Row],[Numérotation Sud Infra Environnement]]</f>
        <v>ESP12-005</v>
      </c>
      <c r="B20" s="74" t="str">
        <f>VLOOKUP(A20,Sourcecommande[],2,FALSE)</f>
        <v>LOTISSEMENT COMMUNAL</v>
      </c>
      <c r="C20" s="74" t="str">
        <f>VLOOKUP(A20,Sourcecommande[],3,FALSE)</f>
        <v>MIRANDOL BOURGNOUNAC</v>
      </c>
      <c r="D20" s="75">
        <f>VLOOKUP(A20,Sourcecommande[],4,FALSE)</f>
        <v>2012</v>
      </c>
      <c r="E20" s="75" t="str">
        <f>VLOOKUP(A20,Sourcecommande[],5,FALSE)</f>
        <v>VRD</v>
      </c>
      <c r="F20" s="75" t="str">
        <f>VLOOKUP(A20,Sourcecommande[],6,FALSE)</f>
        <v>GMA</v>
      </c>
      <c r="G20" s="75">
        <f>VLOOKUP(A20,Sourcecommande[],7,FALSE)</f>
        <v>81</v>
      </c>
      <c r="H20" s="88">
        <f>SUMIFS(SBT!H:H,SBT!$E:$E,Tableau3[[#This Row],[Numérotation Sud Infra Environnement]],SBT!$AT:$AT,1)</f>
        <v>0</v>
      </c>
      <c r="I20" s="80">
        <f>SUMIFS(SBT!J:J,SBT!$E:$E,Tableau3[[#This Row],[Numérotation Sud Infra Environnement]],SBT!$AT:$AT,1)</f>
        <v>0</v>
      </c>
      <c r="J20" s="80">
        <f>SUMIFS(SBT!K:K,SBT!$E:$E,Tableau3[[#This Row],[Numérotation Sud Infra Environnement]],SBT!$AT:$AT,1)</f>
        <v>0</v>
      </c>
      <c r="K20" s="80">
        <f>SUMIFS(SBT!L:L,SBT!$E:$E,Tableau3[[#This Row],[Numérotation Sud Infra Environnement]],SBT!$AT:$AT,1)</f>
        <v>0</v>
      </c>
      <c r="L20" s="80">
        <f>SUMIFS(SBT!M:M,SBT!$E:$E,Tableau3[[#This Row],[Numérotation Sud Infra Environnement]],SBT!$AT:$AT,1)</f>
        <v>0</v>
      </c>
      <c r="M20" s="80">
        <f>SUMIFS(SBT!N:N,SBT!$E:$E,Tableau3[[#This Row],[Numérotation Sud Infra Environnement]],SBT!$AT:$AT,1)</f>
        <v>0</v>
      </c>
      <c r="N20" s="80">
        <f>SUMIFS(SBT!O:O,SBT!$E:$E,Tableau3[[#This Row],[Numérotation Sud Infra Environnement]],SBT!$AT:$AT,1)</f>
        <v>0</v>
      </c>
      <c r="O20" s="80">
        <f>SUMIFS(SBT!P:P,SBT!$E:$E,Tableau3[[#This Row],[Numérotation Sud Infra Environnement]],SBT!$AT:$AT,1)</f>
        <v>0</v>
      </c>
      <c r="P20" s="80">
        <f>SUMIFS(SBT!Q:Q,SBT!$E:$E,Tableau3[[#This Row],[Numérotation Sud Infra Environnement]],SBT!$AT:$AT,1)</f>
        <v>0</v>
      </c>
      <c r="Q20" s="80">
        <f>SUMIFS(SBT!R:R,SBT!$E:$E,Tableau3[[#This Row],[Numérotation Sud Infra Environnement]],SBT!$AT:$AT,1)</f>
        <v>0</v>
      </c>
      <c r="R20" s="80">
        <f>SUMIFS(SBT!S:S,SBT!$E:$E,Tableau3[[#This Row],[Numérotation Sud Infra Environnement]],SBT!$AT:$AT,1)</f>
        <v>0</v>
      </c>
      <c r="S20" s="80">
        <f>SUMIFS(SBT!T:T,SBT!$E:$E,Tableau3[[#This Row],[Numérotation Sud Infra Environnement]],SBT!$AT:$AT,1)</f>
        <v>0</v>
      </c>
      <c r="T20" s="80">
        <f>SUMIFS(SBT!U:U,SBT!$E:$E,Tableau3[[#This Row],[Numérotation Sud Infra Environnement]],SBT!$AT:$AT,1)</f>
        <v>0</v>
      </c>
      <c r="U20" s="80">
        <f>SUMIFS(SBT!V:V,SBT!$E:$E,Tableau3[[#This Row],[Numérotation Sud Infra Environnement]],SBT!$AT:$AT,1)</f>
        <v>0</v>
      </c>
      <c r="V20" s="80">
        <f>SUMIFS(SBT!W:W,SBT!$E:$E,Tableau3[[#This Row],[Numérotation Sud Infra Environnement]],SBT!$AT:$AT,1)</f>
        <v>0</v>
      </c>
      <c r="W20" s="80">
        <f>SUMIFS(SBT!X:X,SBT!$E:$E,Tableau3[[#This Row],[Numérotation Sud Infra Environnement]],SBT!$AT:$AT,1)</f>
        <v>0</v>
      </c>
      <c r="X20" s="80">
        <f>SUMIFS(SBT!Y:Y,SBT!$E:$E,Tableau3[[#This Row],[Numérotation Sud Infra Environnement]],SBT!$AT:$AT,1)</f>
        <v>0</v>
      </c>
      <c r="Y20" s="80">
        <f>SUMIFS(SBT!Z:Z,SBT!$E:$E,Tableau3[[#This Row],[Numérotation Sud Infra Environnement]],SBT!$AT:$AT,1)</f>
        <v>0</v>
      </c>
      <c r="Z20" s="80">
        <f>SUMIFS(SBT!AA:AA,SBT!$E:$E,Tableau3[[#This Row],[Numérotation Sud Infra Environnement]],SBT!$AT:$AT,1)</f>
        <v>0</v>
      </c>
      <c r="AA20" s="80">
        <f>Tableau3[[#This Row],[TOTAUX TTC]]-Tableau3[[#This Row],[TVA récupérable]]</f>
        <v>0</v>
      </c>
    </row>
    <row r="21" spans="1:27" ht="30" x14ac:dyDescent="0.25">
      <c r="A21" s="73" t="str">
        <f>Sourcecommande[[#This Row],[Numérotation Sud Infra Environnement]]</f>
        <v>ESP12-008</v>
      </c>
      <c r="B21" s="74" t="str">
        <f>VLOOKUP(A21,Sourcecommande[],2,FALSE)</f>
        <v>ASSAINISSEMENT DU BOURG</v>
      </c>
      <c r="C21" s="74" t="str">
        <f>VLOOKUP(A21,Sourcecommande[],3,FALSE)</f>
        <v>ST CHELY D'AUBRAC</v>
      </c>
      <c r="D21" s="75">
        <f>VLOOKUP(A21,Sourcecommande[],4,FALSE)</f>
        <v>2012</v>
      </c>
      <c r="E21" s="75" t="str">
        <f>VLOOKUP(A21,Sourcecommande[],5,FALSE)</f>
        <v>ASS</v>
      </c>
      <c r="F21" s="75" t="str">
        <f>VLOOKUP(A21,Sourcecommande[],6,FALSE)</f>
        <v>SBT</v>
      </c>
      <c r="G21" s="75">
        <f>VLOOKUP(A21,Sourcecommande[],7,FALSE)</f>
        <v>12</v>
      </c>
      <c r="H21" s="88">
        <f>SUMIFS(SBT!H:H,SBT!$E:$E,Tableau3[[#This Row],[Numérotation Sud Infra Environnement]],SBT!$AT:$AT,1)</f>
        <v>40</v>
      </c>
      <c r="I21" s="80">
        <f>SUMIFS(SBT!J:J,SBT!$E:$E,Tableau3[[#This Row],[Numérotation Sud Infra Environnement]],SBT!$AT:$AT,1)</f>
        <v>12.2</v>
      </c>
      <c r="J21" s="80">
        <f>SUMIFS(SBT!K:K,SBT!$E:$E,Tableau3[[#This Row],[Numérotation Sud Infra Environnement]],SBT!$AT:$AT,1)</f>
        <v>0</v>
      </c>
      <c r="K21" s="80">
        <f>SUMIFS(SBT!L:L,SBT!$E:$E,Tableau3[[#This Row],[Numérotation Sud Infra Environnement]],SBT!$AT:$AT,1)</f>
        <v>0</v>
      </c>
      <c r="L21" s="80">
        <f>SUMIFS(SBT!M:M,SBT!$E:$E,Tableau3[[#This Row],[Numérotation Sud Infra Environnement]],SBT!$AT:$AT,1)</f>
        <v>0</v>
      </c>
      <c r="M21" s="80">
        <f>SUMIFS(SBT!N:N,SBT!$E:$E,Tableau3[[#This Row],[Numérotation Sud Infra Environnement]],SBT!$AT:$AT,1)</f>
        <v>0</v>
      </c>
      <c r="N21" s="80">
        <f>SUMIFS(SBT!O:O,SBT!$E:$E,Tableau3[[#This Row],[Numérotation Sud Infra Environnement]],SBT!$AT:$AT,1)</f>
        <v>0</v>
      </c>
      <c r="O21" s="80">
        <f>SUMIFS(SBT!P:P,SBT!$E:$E,Tableau3[[#This Row],[Numérotation Sud Infra Environnement]],SBT!$AT:$AT,1)</f>
        <v>0</v>
      </c>
      <c r="P21" s="80">
        <f>SUMIFS(SBT!Q:Q,SBT!$E:$E,Tableau3[[#This Row],[Numérotation Sud Infra Environnement]],SBT!$AT:$AT,1)</f>
        <v>0</v>
      </c>
      <c r="Q21" s="80">
        <f>SUMIFS(SBT!R:R,SBT!$E:$E,Tableau3[[#This Row],[Numérotation Sud Infra Environnement]],SBT!$AT:$AT,1)</f>
        <v>0</v>
      </c>
      <c r="R21" s="80">
        <f>SUMIFS(SBT!S:S,SBT!$E:$E,Tableau3[[#This Row],[Numérotation Sud Infra Environnement]],SBT!$AT:$AT,1)</f>
        <v>0</v>
      </c>
      <c r="S21" s="80">
        <f>SUMIFS(SBT!T:T,SBT!$E:$E,Tableau3[[#This Row],[Numérotation Sud Infra Environnement]],SBT!$AT:$AT,1)</f>
        <v>0</v>
      </c>
      <c r="T21" s="80">
        <f>SUMIFS(SBT!U:U,SBT!$E:$E,Tableau3[[#This Row],[Numérotation Sud Infra Environnement]],SBT!$AT:$AT,1)</f>
        <v>0</v>
      </c>
      <c r="U21" s="80">
        <f>SUMIFS(SBT!V:V,SBT!$E:$E,Tableau3[[#This Row],[Numérotation Sud Infra Environnement]],SBT!$AT:$AT,1)</f>
        <v>0</v>
      </c>
      <c r="V21" s="80">
        <f>SUMIFS(SBT!W:W,SBT!$E:$E,Tableau3[[#This Row],[Numérotation Sud Infra Environnement]],SBT!$AT:$AT,1)</f>
        <v>0</v>
      </c>
      <c r="W21" s="80">
        <f>SUMIFS(SBT!X:X,SBT!$E:$E,Tableau3[[#This Row],[Numérotation Sud Infra Environnement]],SBT!$AT:$AT,1)</f>
        <v>0</v>
      </c>
      <c r="X21" s="80">
        <f>SUMIFS(SBT!Y:Y,SBT!$E:$E,Tableau3[[#This Row],[Numérotation Sud Infra Environnement]],SBT!$AT:$AT,1)</f>
        <v>0</v>
      </c>
      <c r="Y21" s="80">
        <f>SUMIFS(SBT!Z:Z,SBT!$E:$E,Tableau3[[#This Row],[Numérotation Sud Infra Environnement]],SBT!$AT:$AT,1)</f>
        <v>12.2</v>
      </c>
      <c r="Z21" s="80">
        <f>SUMIFS(SBT!AA:AA,SBT!$E:$E,Tableau3[[#This Row],[Numérotation Sud Infra Environnement]],SBT!$AT:$AT,1)</f>
        <v>0</v>
      </c>
      <c r="AA21" s="80">
        <f>Tableau3[[#This Row],[TOTAUX TTC]]-Tableau3[[#This Row],[TVA récupérable]]</f>
        <v>12.2</v>
      </c>
    </row>
    <row r="22" spans="1:27" ht="30" x14ac:dyDescent="0.25">
      <c r="A22" s="73" t="str">
        <f>Sourcecommande[[#This Row],[Numérotation Sud Infra Environnement]]</f>
        <v>ESP12-013</v>
      </c>
      <c r="B22" s="74" t="str">
        <f>VLOOKUP(A22,Sourcecommande[],2,FALSE)</f>
        <v>ASSAINISSEMENT BEZONNES - ST JULIEN DE RODELLE ET RODELLE</v>
      </c>
      <c r="C22" s="74" t="str">
        <f>VLOOKUP(A22,Sourcecommande[],3,FALSE)</f>
        <v>RODELLE</v>
      </c>
      <c r="D22" s="75">
        <f>VLOOKUP(A22,Sourcecommande[],4,FALSE)</f>
        <v>2012</v>
      </c>
      <c r="E22" s="75" t="str">
        <f>VLOOKUP(A22,Sourcecommande[],5,FALSE)</f>
        <v>ASS</v>
      </c>
      <c r="F22" s="75" t="str">
        <f>VLOOKUP(A22,Sourcecommande[],6,FALSE)</f>
        <v>ALA</v>
      </c>
      <c r="G22" s="75">
        <f>VLOOKUP(A22,Sourcecommande[],7,FALSE)</f>
        <v>12</v>
      </c>
      <c r="H22" s="88">
        <f>SUMIFS(SBT!H:H,SBT!$E:$E,Tableau3[[#This Row],[Numérotation Sud Infra Environnement]],SBT!$AT:$AT,1)</f>
        <v>0</v>
      </c>
      <c r="I22" s="80">
        <f>SUMIFS(SBT!J:J,SBT!$E:$E,Tableau3[[#This Row],[Numérotation Sud Infra Environnement]],SBT!$AT:$AT,1)</f>
        <v>0</v>
      </c>
      <c r="J22" s="80">
        <f>SUMIFS(SBT!K:K,SBT!$E:$E,Tableau3[[#This Row],[Numérotation Sud Infra Environnement]],SBT!$AT:$AT,1)</f>
        <v>0</v>
      </c>
      <c r="K22" s="80">
        <f>SUMIFS(SBT!L:L,SBT!$E:$E,Tableau3[[#This Row],[Numérotation Sud Infra Environnement]],SBT!$AT:$AT,1)</f>
        <v>0</v>
      </c>
      <c r="L22" s="80">
        <f>SUMIFS(SBT!M:M,SBT!$E:$E,Tableau3[[#This Row],[Numérotation Sud Infra Environnement]],SBT!$AT:$AT,1)</f>
        <v>0</v>
      </c>
      <c r="M22" s="80">
        <f>SUMIFS(SBT!N:N,SBT!$E:$E,Tableau3[[#This Row],[Numérotation Sud Infra Environnement]],SBT!$AT:$AT,1)</f>
        <v>0</v>
      </c>
      <c r="N22" s="80">
        <f>SUMIFS(SBT!O:O,SBT!$E:$E,Tableau3[[#This Row],[Numérotation Sud Infra Environnement]],SBT!$AT:$AT,1)</f>
        <v>0</v>
      </c>
      <c r="O22" s="80">
        <f>SUMIFS(SBT!P:P,SBT!$E:$E,Tableau3[[#This Row],[Numérotation Sud Infra Environnement]],SBT!$AT:$AT,1)</f>
        <v>0</v>
      </c>
      <c r="P22" s="80">
        <f>SUMIFS(SBT!Q:Q,SBT!$E:$E,Tableau3[[#This Row],[Numérotation Sud Infra Environnement]],SBT!$AT:$AT,1)</f>
        <v>0</v>
      </c>
      <c r="Q22" s="80">
        <f>SUMIFS(SBT!R:R,SBT!$E:$E,Tableau3[[#This Row],[Numérotation Sud Infra Environnement]],SBT!$AT:$AT,1)</f>
        <v>0</v>
      </c>
      <c r="R22" s="80">
        <f>SUMIFS(SBT!S:S,SBT!$E:$E,Tableau3[[#This Row],[Numérotation Sud Infra Environnement]],SBT!$AT:$AT,1)</f>
        <v>0</v>
      </c>
      <c r="S22" s="80">
        <f>SUMIFS(SBT!T:T,SBT!$E:$E,Tableau3[[#This Row],[Numérotation Sud Infra Environnement]],SBT!$AT:$AT,1)</f>
        <v>0</v>
      </c>
      <c r="T22" s="80">
        <f>SUMIFS(SBT!U:U,SBT!$E:$E,Tableau3[[#This Row],[Numérotation Sud Infra Environnement]],SBT!$AT:$AT,1)</f>
        <v>0</v>
      </c>
      <c r="U22" s="80">
        <f>SUMIFS(SBT!V:V,SBT!$E:$E,Tableau3[[#This Row],[Numérotation Sud Infra Environnement]],SBT!$AT:$AT,1)</f>
        <v>0</v>
      </c>
      <c r="V22" s="80">
        <f>SUMIFS(SBT!W:W,SBT!$E:$E,Tableau3[[#This Row],[Numérotation Sud Infra Environnement]],SBT!$AT:$AT,1)</f>
        <v>0</v>
      </c>
      <c r="W22" s="80">
        <f>SUMIFS(SBT!X:X,SBT!$E:$E,Tableau3[[#This Row],[Numérotation Sud Infra Environnement]],SBT!$AT:$AT,1)</f>
        <v>0</v>
      </c>
      <c r="X22" s="80">
        <f>SUMIFS(SBT!Y:Y,SBT!$E:$E,Tableau3[[#This Row],[Numérotation Sud Infra Environnement]],SBT!$AT:$AT,1)</f>
        <v>0</v>
      </c>
      <c r="Y22" s="80">
        <f>SUMIFS(SBT!Z:Z,SBT!$E:$E,Tableau3[[#This Row],[Numérotation Sud Infra Environnement]],SBT!$AT:$AT,1)</f>
        <v>0</v>
      </c>
      <c r="Z22" s="80">
        <f>SUMIFS(SBT!AA:AA,SBT!$E:$E,Tableau3[[#This Row],[Numérotation Sud Infra Environnement]],SBT!$AT:$AT,1)</f>
        <v>0</v>
      </c>
      <c r="AA22" s="80">
        <f>Tableau3[[#This Row],[TOTAUX TTC]]-Tableau3[[#This Row],[TVA récupérable]]</f>
        <v>0</v>
      </c>
    </row>
    <row r="23" spans="1:27" ht="30" x14ac:dyDescent="0.25">
      <c r="A23" s="73" t="str">
        <f>Sourcecommande[[#This Row],[Numérotation Sud Infra Environnement]]</f>
        <v>ESP12-015</v>
      </c>
      <c r="B23" s="74" t="str">
        <f>VLOOKUP(A23,Sourcecommande[],2,FALSE)</f>
        <v>ASSAINISSEMENT ROUVEYRET</v>
      </c>
      <c r="C23" s="74" t="str">
        <f>VLOOKUP(A23,Sourcecommande[],3,FALSE)</f>
        <v>BLAVIGNAC</v>
      </c>
      <c r="D23" s="75">
        <f>VLOOKUP(A23,Sourcecommande[],4,FALSE)</f>
        <v>2012</v>
      </c>
      <c r="E23" s="75" t="str">
        <f>VLOOKUP(A23,Sourcecommande[],5,FALSE)</f>
        <v>ASS</v>
      </c>
      <c r="F23" s="75" t="str">
        <f>VLOOKUP(A23,Sourcecommande[],6,FALSE)</f>
        <v>SBT</v>
      </c>
      <c r="G23" s="75">
        <f>VLOOKUP(A23,Sourcecommande[],7,FALSE)</f>
        <v>48</v>
      </c>
      <c r="H23" s="88">
        <f>SUMIFS(SBT!H:H,SBT!$E:$E,Tableau3[[#This Row],[Numérotation Sud Infra Environnement]],SBT!$AT:$AT,1)</f>
        <v>0</v>
      </c>
      <c r="I23" s="80">
        <f>SUMIFS(SBT!J:J,SBT!$E:$E,Tableau3[[#This Row],[Numérotation Sud Infra Environnement]],SBT!$AT:$AT,1)</f>
        <v>0</v>
      </c>
      <c r="J23" s="80">
        <f>SUMIFS(SBT!K:K,SBT!$E:$E,Tableau3[[#This Row],[Numérotation Sud Infra Environnement]],SBT!$AT:$AT,1)</f>
        <v>0</v>
      </c>
      <c r="K23" s="80">
        <f>SUMIFS(SBT!L:L,SBT!$E:$E,Tableau3[[#This Row],[Numérotation Sud Infra Environnement]],SBT!$AT:$AT,1)</f>
        <v>0</v>
      </c>
      <c r="L23" s="80">
        <f>SUMIFS(SBT!M:M,SBT!$E:$E,Tableau3[[#This Row],[Numérotation Sud Infra Environnement]],SBT!$AT:$AT,1)</f>
        <v>0</v>
      </c>
      <c r="M23" s="80">
        <f>SUMIFS(SBT!N:N,SBT!$E:$E,Tableau3[[#This Row],[Numérotation Sud Infra Environnement]],SBT!$AT:$AT,1)</f>
        <v>0</v>
      </c>
      <c r="N23" s="80">
        <f>SUMIFS(SBT!O:O,SBT!$E:$E,Tableau3[[#This Row],[Numérotation Sud Infra Environnement]],SBT!$AT:$AT,1)</f>
        <v>0</v>
      </c>
      <c r="O23" s="80">
        <f>SUMIFS(SBT!P:P,SBT!$E:$E,Tableau3[[#This Row],[Numérotation Sud Infra Environnement]],SBT!$AT:$AT,1)</f>
        <v>0</v>
      </c>
      <c r="P23" s="80">
        <f>SUMIFS(SBT!Q:Q,SBT!$E:$E,Tableau3[[#This Row],[Numérotation Sud Infra Environnement]],SBT!$AT:$AT,1)</f>
        <v>0</v>
      </c>
      <c r="Q23" s="80">
        <f>SUMIFS(SBT!R:R,SBT!$E:$E,Tableau3[[#This Row],[Numérotation Sud Infra Environnement]],SBT!$AT:$AT,1)</f>
        <v>0</v>
      </c>
      <c r="R23" s="80">
        <f>SUMIFS(SBT!S:S,SBT!$E:$E,Tableau3[[#This Row],[Numérotation Sud Infra Environnement]],SBT!$AT:$AT,1)</f>
        <v>0</v>
      </c>
      <c r="S23" s="80">
        <f>SUMIFS(SBT!T:T,SBT!$E:$E,Tableau3[[#This Row],[Numérotation Sud Infra Environnement]],SBT!$AT:$AT,1)</f>
        <v>0</v>
      </c>
      <c r="T23" s="80">
        <f>SUMIFS(SBT!U:U,SBT!$E:$E,Tableau3[[#This Row],[Numérotation Sud Infra Environnement]],SBT!$AT:$AT,1)</f>
        <v>0</v>
      </c>
      <c r="U23" s="80">
        <f>SUMIFS(SBT!V:V,SBT!$E:$E,Tableau3[[#This Row],[Numérotation Sud Infra Environnement]],SBT!$AT:$AT,1)</f>
        <v>0</v>
      </c>
      <c r="V23" s="80">
        <f>SUMIFS(SBT!W:W,SBT!$E:$E,Tableau3[[#This Row],[Numérotation Sud Infra Environnement]],SBT!$AT:$AT,1)</f>
        <v>0</v>
      </c>
      <c r="W23" s="80">
        <f>SUMIFS(SBT!X:X,SBT!$E:$E,Tableau3[[#This Row],[Numérotation Sud Infra Environnement]],SBT!$AT:$AT,1)</f>
        <v>0</v>
      </c>
      <c r="X23" s="80">
        <f>SUMIFS(SBT!Y:Y,SBT!$E:$E,Tableau3[[#This Row],[Numérotation Sud Infra Environnement]],SBT!$AT:$AT,1)</f>
        <v>0</v>
      </c>
      <c r="Y23" s="80">
        <f>SUMIFS(SBT!Z:Z,SBT!$E:$E,Tableau3[[#This Row],[Numérotation Sud Infra Environnement]],SBT!$AT:$AT,1)</f>
        <v>0</v>
      </c>
      <c r="Z23" s="80">
        <f>SUMIFS(SBT!AA:AA,SBT!$E:$E,Tableau3[[#This Row],[Numérotation Sud Infra Environnement]],SBT!$AT:$AT,1)</f>
        <v>0</v>
      </c>
      <c r="AA23" s="80">
        <f>Tableau3[[#This Row],[TOTAUX TTC]]-Tableau3[[#This Row],[TVA récupérable]]</f>
        <v>0</v>
      </c>
    </row>
    <row r="24" spans="1:27" x14ac:dyDescent="0.25">
      <c r="A24" s="73" t="str">
        <f>Sourcecommande[[#This Row],[Numérotation Sud Infra Environnement]]</f>
        <v>ESP12-023</v>
      </c>
      <c r="B24" s="74" t="str">
        <f>VLOOKUP(A24,Sourcecommande[],2,FALSE)</f>
        <v>MISE A JOUR SDA</v>
      </c>
      <c r="C24" s="74" t="str">
        <f>VLOOKUP(A24,Sourcecommande[],3,FALSE)</f>
        <v>HUPARLAC</v>
      </c>
      <c r="D24" s="75">
        <f>VLOOKUP(A24,Sourcecommande[],4,FALSE)</f>
        <v>2012</v>
      </c>
      <c r="E24" s="75" t="str">
        <f>VLOOKUP(A24,Sourcecommande[],5,FALSE)</f>
        <v>ASS</v>
      </c>
      <c r="F24" s="75" t="str">
        <f>VLOOKUP(A24,Sourcecommande[],6,FALSE)</f>
        <v>ALA</v>
      </c>
      <c r="G24" s="75">
        <f>VLOOKUP(A24,Sourcecommande[],7,FALSE)</f>
        <v>12</v>
      </c>
      <c r="H24" s="88">
        <f>SUMIFS(SBT!H:H,SBT!$E:$E,Tableau3[[#This Row],[Numérotation Sud Infra Environnement]],SBT!$AT:$AT,1)</f>
        <v>0</v>
      </c>
      <c r="I24" s="80">
        <f>SUMIFS(SBT!J:J,SBT!$E:$E,Tableau3[[#This Row],[Numérotation Sud Infra Environnement]],SBT!$AT:$AT,1)</f>
        <v>0</v>
      </c>
      <c r="J24" s="80">
        <f>SUMIFS(SBT!K:K,SBT!$E:$E,Tableau3[[#This Row],[Numérotation Sud Infra Environnement]],SBT!$AT:$AT,1)</f>
        <v>0</v>
      </c>
      <c r="K24" s="80">
        <f>SUMIFS(SBT!L:L,SBT!$E:$E,Tableau3[[#This Row],[Numérotation Sud Infra Environnement]],SBT!$AT:$AT,1)</f>
        <v>0</v>
      </c>
      <c r="L24" s="80">
        <f>SUMIFS(SBT!M:M,SBT!$E:$E,Tableau3[[#This Row],[Numérotation Sud Infra Environnement]],SBT!$AT:$AT,1)</f>
        <v>0</v>
      </c>
      <c r="M24" s="80">
        <f>SUMIFS(SBT!N:N,SBT!$E:$E,Tableau3[[#This Row],[Numérotation Sud Infra Environnement]],SBT!$AT:$AT,1)</f>
        <v>0</v>
      </c>
      <c r="N24" s="80">
        <f>SUMIFS(SBT!O:O,SBT!$E:$E,Tableau3[[#This Row],[Numérotation Sud Infra Environnement]],SBT!$AT:$AT,1)</f>
        <v>0</v>
      </c>
      <c r="O24" s="80">
        <f>SUMIFS(SBT!P:P,SBT!$E:$E,Tableau3[[#This Row],[Numérotation Sud Infra Environnement]],SBT!$AT:$AT,1)</f>
        <v>0</v>
      </c>
      <c r="P24" s="80">
        <f>SUMIFS(SBT!Q:Q,SBT!$E:$E,Tableau3[[#This Row],[Numérotation Sud Infra Environnement]],SBT!$AT:$AT,1)</f>
        <v>0</v>
      </c>
      <c r="Q24" s="80">
        <f>SUMIFS(SBT!R:R,SBT!$E:$E,Tableau3[[#This Row],[Numérotation Sud Infra Environnement]],SBT!$AT:$AT,1)</f>
        <v>0</v>
      </c>
      <c r="R24" s="80">
        <f>SUMIFS(SBT!S:S,SBT!$E:$E,Tableau3[[#This Row],[Numérotation Sud Infra Environnement]],SBT!$AT:$AT,1)</f>
        <v>0</v>
      </c>
      <c r="S24" s="80">
        <f>SUMIFS(SBT!T:T,SBT!$E:$E,Tableau3[[#This Row],[Numérotation Sud Infra Environnement]],SBT!$AT:$AT,1)</f>
        <v>0</v>
      </c>
      <c r="T24" s="80">
        <f>SUMIFS(SBT!U:U,SBT!$E:$E,Tableau3[[#This Row],[Numérotation Sud Infra Environnement]],SBT!$AT:$AT,1)</f>
        <v>0</v>
      </c>
      <c r="U24" s="80">
        <f>SUMIFS(SBT!V:V,SBT!$E:$E,Tableau3[[#This Row],[Numérotation Sud Infra Environnement]],SBT!$AT:$AT,1)</f>
        <v>0</v>
      </c>
      <c r="V24" s="80">
        <f>SUMIFS(SBT!W:W,SBT!$E:$E,Tableau3[[#This Row],[Numérotation Sud Infra Environnement]],SBT!$AT:$AT,1)</f>
        <v>0</v>
      </c>
      <c r="W24" s="80">
        <f>SUMIFS(SBT!X:X,SBT!$E:$E,Tableau3[[#This Row],[Numérotation Sud Infra Environnement]],SBT!$AT:$AT,1)</f>
        <v>0</v>
      </c>
      <c r="X24" s="80">
        <f>SUMIFS(SBT!Y:Y,SBT!$E:$E,Tableau3[[#This Row],[Numérotation Sud Infra Environnement]],SBT!$AT:$AT,1)</f>
        <v>0</v>
      </c>
      <c r="Y24" s="80">
        <f>SUMIFS(SBT!Z:Z,SBT!$E:$E,Tableau3[[#This Row],[Numérotation Sud Infra Environnement]],SBT!$AT:$AT,1)</f>
        <v>0</v>
      </c>
      <c r="Z24" s="80">
        <f>SUMIFS(SBT!AA:AA,SBT!$E:$E,Tableau3[[#This Row],[Numérotation Sud Infra Environnement]],SBT!$AT:$AT,1)</f>
        <v>0</v>
      </c>
      <c r="AA24" s="80">
        <f>Tableau3[[#This Row],[TOTAUX TTC]]-Tableau3[[#This Row],[TVA récupérable]]</f>
        <v>0</v>
      </c>
    </row>
    <row r="25" spans="1:27" x14ac:dyDescent="0.25">
      <c r="A25" s="73" t="str">
        <f>Sourcecommande[[#This Row],[Numérotation Sud Infra Environnement]]</f>
        <v>ESP13-005</v>
      </c>
      <c r="B25" s="74" t="str">
        <f>VLOOKUP(A25,Sourcecommande[],2,FALSE)</f>
        <v>MISE A JOUR SDA</v>
      </c>
      <c r="C25" s="74" t="str">
        <f>VLOOKUP(A25,Sourcecommande[],3,FALSE)</f>
        <v>BERTHOLENE</v>
      </c>
      <c r="D25" s="75">
        <f>VLOOKUP(A25,Sourcecommande[],4,FALSE)</f>
        <v>2013</v>
      </c>
      <c r="E25" s="75" t="str">
        <f>VLOOKUP(A25,Sourcecommande[],5,FALSE)</f>
        <v>ASS</v>
      </c>
      <c r="F25" s="75" t="str">
        <f>VLOOKUP(A25,Sourcecommande[],6,FALSE)</f>
        <v>ALA</v>
      </c>
      <c r="G25" s="75">
        <f>VLOOKUP(A25,Sourcecommande[],7,FALSE)</f>
        <v>12</v>
      </c>
      <c r="H25" s="88">
        <f>SUMIFS(SBT!H:H,SBT!$E:$E,Tableau3[[#This Row],[Numérotation Sud Infra Environnement]],SBT!$AT:$AT,1)</f>
        <v>0</v>
      </c>
      <c r="I25" s="80">
        <f>SUMIFS(SBT!J:J,SBT!$E:$E,Tableau3[[#This Row],[Numérotation Sud Infra Environnement]],SBT!$AT:$AT,1)</f>
        <v>0</v>
      </c>
      <c r="J25" s="80">
        <f>SUMIFS(SBT!K:K,SBT!$E:$E,Tableau3[[#This Row],[Numérotation Sud Infra Environnement]],SBT!$AT:$AT,1)</f>
        <v>0</v>
      </c>
      <c r="K25" s="80">
        <f>SUMIFS(SBT!L:L,SBT!$E:$E,Tableau3[[#This Row],[Numérotation Sud Infra Environnement]],SBT!$AT:$AT,1)</f>
        <v>0</v>
      </c>
      <c r="L25" s="80">
        <f>SUMIFS(SBT!M:M,SBT!$E:$E,Tableau3[[#This Row],[Numérotation Sud Infra Environnement]],SBT!$AT:$AT,1)</f>
        <v>0</v>
      </c>
      <c r="M25" s="80">
        <f>SUMIFS(SBT!N:N,SBT!$E:$E,Tableau3[[#This Row],[Numérotation Sud Infra Environnement]],SBT!$AT:$AT,1)</f>
        <v>0</v>
      </c>
      <c r="N25" s="80">
        <f>SUMIFS(SBT!O:O,SBT!$E:$E,Tableau3[[#This Row],[Numérotation Sud Infra Environnement]],SBT!$AT:$AT,1)</f>
        <v>0</v>
      </c>
      <c r="O25" s="80">
        <f>SUMIFS(SBT!P:P,SBT!$E:$E,Tableau3[[#This Row],[Numérotation Sud Infra Environnement]],SBT!$AT:$AT,1)</f>
        <v>0</v>
      </c>
      <c r="P25" s="80">
        <f>SUMIFS(SBT!Q:Q,SBT!$E:$E,Tableau3[[#This Row],[Numérotation Sud Infra Environnement]],SBT!$AT:$AT,1)</f>
        <v>0</v>
      </c>
      <c r="Q25" s="80">
        <f>SUMIFS(SBT!R:R,SBT!$E:$E,Tableau3[[#This Row],[Numérotation Sud Infra Environnement]],SBT!$AT:$AT,1)</f>
        <v>0</v>
      </c>
      <c r="R25" s="80">
        <f>SUMIFS(SBT!S:S,SBT!$E:$E,Tableau3[[#This Row],[Numérotation Sud Infra Environnement]],SBT!$AT:$AT,1)</f>
        <v>0</v>
      </c>
      <c r="S25" s="80">
        <f>SUMIFS(SBT!T:T,SBT!$E:$E,Tableau3[[#This Row],[Numérotation Sud Infra Environnement]],SBT!$AT:$AT,1)</f>
        <v>0</v>
      </c>
      <c r="T25" s="80">
        <f>SUMIFS(SBT!U:U,SBT!$E:$E,Tableau3[[#This Row],[Numérotation Sud Infra Environnement]],SBT!$AT:$AT,1)</f>
        <v>0</v>
      </c>
      <c r="U25" s="80">
        <f>SUMIFS(SBT!V:V,SBT!$E:$E,Tableau3[[#This Row],[Numérotation Sud Infra Environnement]],SBT!$AT:$AT,1)</f>
        <v>0</v>
      </c>
      <c r="V25" s="80">
        <f>SUMIFS(SBT!W:W,SBT!$E:$E,Tableau3[[#This Row],[Numérotation Sud Infra Environnement]],SBT!$AT:$AT,1)</f>
        <v>0</v>
      </c>
      <c r="W25" s="80">
        <f>SUMIFS(SBT!X:X,SBT!$E:$E,Tableau3[[#This Row],[Numérotation Sud Infra Environnement]],SBT!$AT:$AT,1)</f>
        <v>0</v>
      </c>
      <c r="X25" s="80">
        <f>SUMIFS(SBT!Y:Y,SBT!$E:$E,Tableau3[[#This Row],[Numérotation Sud Infra Environnement]],SBT!$AT:$AT,1)</f>
        <v>0</v>
      </c>
      <c r="Y25" s="80">
        <f>SUMIFS(SBT!Z:Z,SBT!$E:$E,Tableau3[[#This Row],[Numérotation Sud Infra Environnement]],SBT!$AT:$AT,1)</f>
        <v>0</v>
      </c>
      <c r="Z25" s="80">
        <f>SUMIFS(SBT!AA:AA,SBT!$E:$E,Tableau3[[#This Row],[Numérotation Sud Infra Environnement]],SBT!$AT:$AT,1)</f>
        <v>0</v>
      </c>
      <c r="AA25" s="80">
        <f>Tableau3[[#This Row],[TOTAUX TTC]]-Tableau3[[#This Row],[TVA récupérable]]</f>
        <v>0</v>
      </c>
    </row>
    <row r="26" spans="1:27" ht="30" x14ac:dyDescent="0.25">
      <c r="A26" s="73" t="str">
        <f>Sourcecommande[[#This Row],[Numérotation Sud Infra Environnement]]</f>
        <v>ESP13-012</v>
      </c>
      <c r="B26" s="74" t="str">
        <f>VLOOKUP(A26,Sourcecommande[],2,FALSE)</f>
        <v>MOE et AMO nouvelle STATION D'EPURATION</v>
      </c>
      <c r="C26" s="74" t="str">
        <f>VLOOKUP(A26,Sourcecommande[],3,FALSE)</f>
        <v>Ville de ST FLOUR</v>
      </c>
      <c r="D26" s="75">
        <f>VLOOKUP(A26,Sourcecommande[],4,FALSE)</f>
        <v>2013</v>
      </c>
      <c r="E26" s="75" t="str">
        <f>VLOOKUP(A26,Sourcecommande[],5,FALSE)</f>
        <v>ASS</v>
      </c>
      <c r="F26" s="75" t="str">
        <f>VLOOKUP(A26,Sourcecommande[],6,FALSE)</f>
        <v>HPN</v>
      </c>
      <c r="G26" s="75">
        <f>VLOOKUP(A26,Sourcecommande[],7,FALSE)</f>
        <v>15</v>
      </c>
      <c r="H26" s="88">
        <f>SUMIFS(SBT!H:H,SBT!$E:$E,Tableau3[[#This Row],[Numérotation Sud Infra Environnement]],SBT!$AT:$AT,1)</f>
        <v>0</v>
      </c>
      <c r="I26" s="80">
        <f>SUMIFS(SBT!J:J,SBT!$E:$E,Tableau3[[#This Row],[Numérotation Sud Infra Environnement]],SBT!$AT:$AT,1)</f>
        <v>0</v>
      </c>
      <c r="J26" s="80">
        <f>SUMIFS(SBT!K:K,SBT!$E:$E,Tableau3[[#This Row],[Numérotation Sud Infra Environnement]],SBT!$AT:$AT,1)</f>
        <v>0</v>
      </c>
      <c r="K26" s="80">
        <f>SUMIFS(SBT!L:L,SBT!$E:$E,Tableau3[[#This Row],[Numérotation Sud Infra Environnement]],SBT!$AT:$AT,1)</f>
        <v>0</v>
      </c>
      <c r="L26" s="80">
        <f>SUMIFS(SBT!M:M,SBT!$E:$E,Tableau3[[#This Row],[Numérotation Sud Infra Environnement]],SBT!$AT:$AT,1)</f>
        <v>0</v>
      </c>
      <c r="M26" s="80">
        <f>SUMIFS(SBT!N:N,SBT!$E:$E,Tableau3[[#This Row],[Numérotation Sud Infra Environnement]],SBT!$AT:$AT,1)</f>
        <v>0</v>
      </c>
      <c r="N26" s="80">
        <f>SUMIFS(SBT!O:O,SBT!$E:$E,Tableau3[[#This Row],[Numérotation Sud Infra Environnement]],SBT!$AT:$AT,1)</f>
        <v>0</v>
      </c>
      <c r="O26" s="80">
        <f>SUMIFS(SBT!P:P,SBT!$E:$E,Tableau3[[#This Row],[Numérotation Sud Infra Environnement]],SBT!$AT:$AT,1)</f>
        <v>0</v>
      </c>
      <c r="P26" s="80">
        <f>SUMIFS(SBT!Q:Q,SBT!$E:$E,Tableau3[[#This Row],[Numérotation Sud Infra Environnement]],SBT!$AT:$AT,1)</f>
        <v>0</v>
      </c>
      <c r="Q26" s="80">
        <f>SUMIFS(SBT!R:R,SBT!$E:$E,Tableau3[[#This Row],[Numérotation Sud Infra Environnement]],SBT!$AT:$AT,1)</f>
        <v>0</v>
      </c>
      <c r="R26" s="80">
        <f>SUMIFS(SBT!S:S,SBT!$E:$E,Tableau3[[#This Row],[Numérotation Sud Infra Environnement]],SBT!$AT:$AT,1)</f>
        <v>0</v>
      </c>
      <c r="S26" s="80">
        <f>SUMIFS(SBT!T:T,SBT!$E:$E,Tableau3[[#This Row],[Numérotation Sud Infra Environnement]],SBT!$AT:$AT,1)</f>
        <v>0</v>
      </c>
      <c r="T26" s="80">
        <f>SUMIFS(SBT!U:U,SBT!$E:$E,Tableau3[[#This Row],[Numérotation Sud Infra Environnement]],SBT!$AT:$AT,1)</f>
        <v>0</v>
      </c>
      <c r="U26" s="80">
        <f>SUMIFS(SBT!V:V,SBT!$E:$E,Tableau3[[#This Row],[Numérotation Sud Infra Environnement]],SBT!$AT:$AT,1)</f>
        <v>0</v>
      </c>
      <c r="V26" s="80">
        <f>SUMIFS(SBT!W:W,SBT!$E:$E,Tableau3[[#This Row],[Numérotation Sud Infra Environnement]],SBT!$AT:$AT,1)</f>
        <v>0</v>
      </c>
      <c r="W26" s="80">
        <f>SUMIFS(SBT!X:X,SBT!$E:$E,Tableau3[[#This Row],[Numérotation Sud Infra Environnement]],SBT!$AT:$AT,1)</f>
        <v>0</v>
      </c>
      <c r="X26" s="80">
        <f>SUMIFS(SBT!Y:Y,SBT!$E:$E,Tableau3[[#This Row],[Numérotation Sud Infra Environnement]],SBT!$AT:$AT,1)</f>
        <v>0</v>
      </c>
      <c r="Y26" s="80">
        <f>SUMIFS(SBT!Z:Z,SBT!$E:$E,Tableau3[[#This Row],[Numérotation Sud Infra Environnement]],SBT!$AT:$AT,1)</f>
        <v>0</v>
      </c>
      <c r="Z26" s="80">
        <f>SUMIFS(SBT!AA:AA,SBT!$E:$E,Tableau3[[#This Row],[Numérotation Sud Infra Environnement]],SBT!$AT:$AT,1)</f>
        <v>0</v>
      </c>
      <c r="AA26" s="80">
        <f>Tableau3[[#This Row],[TOTAUX TTC]]-Tableau3[[#This Row],[TVA récupérable]]</f>
        <v>0</v>
      </c>
    </row>
    <row r="27" spans="1:27" x14ac:dyDescent="0.25">
      <c r="A27" s="73" t="str">
        <f>Sourcecommande[[#This Row],[Numérotation Sud Infra Environnement]]</f>
        <v>ESP13-013</v>
      </c>
      <c r="B27" s="74" t="str">
        <f>VLOOKUP(A27,Sourcecommande[],2,FALSE)</f>
        <v>LOT1 RACCORDEMENT LA PRIMAUBE SECTEUR MOUSSENS</v>
      </c>
      <c r="C27" s="74" t="str">
        <f>VLOOKUP(A27,Sourcecommande[],3,FALSE)</f>
        <v>GRAND RODEZ</v>
      </c>
      <c r="D27" s="75">
        <f>VLOOKUP(A27,Sourcecommande[],4,FALSE)</f>
        <v>2013</v>
      </c>
      <c r="E27" s="75" t="str">
        <f>VLOOKUP(A27,Sourcecommande[],5,FALSE)</f>
        <v>ASS</v>
      </c>
      <c r="F27" s="75" t="str">
        <f>VLOOKUP(A27,Sourcecommande[],6,FALSE)</f>
        <v>GMA</v>
      </c>
      <c r="G27" s="75">
        <f>VLOOKUP(A27,Sourcecommande[],7,FALSE)</f>
        <v>12</v>
      </c>
      <c r="H27" s="88">
        <f>SUMIFS(SBT!H:H,SBT!$E:$E,Tableau3[[#This Row],[Numérotation Sud Infra Environnement]],SBT!$AT:$AT,1)</f>
        <v>0</v>
      </c>
      <c r="I27" s="80">
        <f>SUMIFS(SBT!J:J,SBT!$E:$E,Tableau3[[#This Row],[Numérotation Sud Infra Environnement]],SBT!$AT:$AT,1)</f>
        <v>0</v>
      </c>
      <c r="J27" s="80">
        <f>SUMIFS(SBT!K:K,SBT!$E:$E,Tableau3[[#This Row],[Numérotation Sud Infra Environnement]],SBT!$AT:$AT,1)</f>
        <v>0</v>
      </c>
      <c r="K27" s="80">
        <f>SUMIFS(SBT!L:L,SBT!$E:$E,Tableau3[[#This Row],[Numérotation Sud Infra Environnement]],SBT!$AT:$AT,1)</f>
        <v>0</v>
      </c>
      <c r="L27" s="80">
        <f>SUMIFS(SBT!M:M,SBT!$E:$E,Tableau3[[#This Row],[Numérotation Sud Infra Environnement]],SBT!$AT:$AT,1)</f>
        <v>0</v>
      </c>
      <c r="M27" s="80">
        <f>SUMIFS(SBT!N:N,SBT!$E:$E,Tableau3[[#This Row],[Numérotation Sud Infra Environnement]],SBT!$AT:$AT,1)</f>
        <v>0</v>
      </c>
      <c r="N27" s="80">
        <f>SUMIFS(SBT!O:O,SBT!$E:$E,Tableau3[[#This Row],[Numérotation Sud Infra Environnement]],SBT!$AT:$AT,1)</f>
        <v>0</v>
      </c>
      <c r="O27" s="80">
        <f>SUMIFS(SBT!P:P,SBT!$E:$E,Tableau3[[#This Row],[Numérotation Sud Infra Environnement]],SBT!$AT:$AT,1)</f>
        <v>0</v>
      </c>
      <c r="P27" s="80">
        <f>SUMIFS(SBT!Q:Q,SBT!$E:$E,Tableau3[[#This Row],[Numérotation Sud Infra Environnement]],SBT!$AT:$AT,1)</f>
        <v>0</v>
      </c>
      <c r="Q27" s="80">
        <f>SUMIFS(SBT!R:R,SBT!$E:$E,Tableau3[[#This Row],[Numérotation Sud Infra Environnement]],SBT!$AT:$AT,1)</f>
        <v>0</v>
      </c>
      <c r="R27" s="80">
        <f>SUMIFS(SBT!S:S,SBT!$E:$E,Tableau3[[#This Row],[Numérotation Sud Infra Environnement]],SBT!$AT:$AT,1)</f>
        <v>0</v>
      </c>
      <c r="S27" s="80">
        <f>SUMIFS(SBT!T:T,SBT!$E:$E,Tableau3[[#This Row],[Numérotation Sud Infra Environnement]],SBT!$AT:$AT,1)</f>
        <v>0</v>
      </c>
      <c r="T27" s="80">
        <f>SUMIFS(SBT!U:U,SBT!$E:$E,Tableau3[[#This Row],[Numérotation Sud Infra Environnement]],SBT!$AT:$AT,1)</f>
        <v>0</v>
      </c>
      <c r="U27" s="80">
        <f>SUMIFS(SBT!V:V,SBT!$E:$E,Tableau3[[#This Row],[Numérotation Sud Infra Environnement]],SBT!$AT:$AT,1)</f>
        <v>0</v>
      </c>
      <c r="V27" s="80">
        <f>SUMIFS(SBT!W:W,SBT!$E:$E,Tableau3[[#This Row],[Numérotation Sud Infra Environnement]],SBT!$AT:$AT,1)</f>
        <v>0</v>
      </c>
      <c r="W27" s="80">
        <f>SUMIFS(SBT!X:X,SBT!$E:$E,Tableau3[[#This Row],[Numérotation Sud Infra Environnement]],SBT!$AT:$AT,1)</f>
        <v>0</v>
      </c>
      <c r="X27" s="80">
        <f>SUMIFS(SBT!Y:Y,SBT!$E:$E,Tableau3[[#This Row],[Numérotation Sud Infra Environnement]],SBT!$AT:$AT,1)</f>
        <v>0</v>
      </c>
      <c r="Y27" s="80">
        <f>SUMIFS(SBT!Z:Z,SBT!$E:$E,Tableau3[[#This Row],[Numérotation Sud Infra Environnement]],SBT!$AT:$AT,1)</f>
        <v>0</v>
      </c>
      <c r="Z27" s="80">
        <f>SUMIFS(SBT!AA:AA,SBT!$E:$E,Tableau3[[#This Row],[Numérotation Sud Infra Environnement]],SBT!$AT:$AT,1)</f>
        <v>0</v>
      </c>
      <c r="AA27" s="80">
        <f>Tableau3[[#This Row],[TOTAUX TTC]]-Tableau3[[#This Row],[TVA récupérable]]</f>
        <v>0</v>
      </c>
    </row>
    <row r="28" spans="1:27" x14ac:dyDescent="0.25">
      <c r="A28" s="73" t="str">
        <f>Sourcecommande[[#This Row],[Numérotation Sud Infra Environnement]]</f>
        <v>ESP13-026</v>
      </c>
      <c r="B28" s="74" t="str">
        <f>VLOOKUP(A28,Sourcecommande[],2,FALSE)</f>
        <v>REHABILITATION STEP</v>
      </c>
      <c r="C28" s="74" t="str">
        <f>VLOOKUP(A28,Sourcecommande[],3,FALSE)</f>
        <v>PIERREFORT</v>
      </c>
      <c r="D28" s="75">
        <f>VLOOKUP(A28,Sourcecommande[],4,FALSE)</f>
        <v>2013</v>
      </c>
      <c r="E28" s="75" t="str">
        <f>VLOOKUP(A28,Sourcecommande[],5,FALSE)</f>
        <v>ASS</v>
      </c>
      <c r="F28" s="75" t="str">
        <f>VLOOKUP(A28,Sourcecommande[],6,FALSE)</f>
        <v>ALA</v>
      </c>
      <c r="G28" s="75">
        <f>VLOOKUP(A28,Sourcecommande[],7,FALSE)</f>
        <v>15</v>
      </c>
      <c r="H28" s="88">
        <f>SUMIFS(SBT!H:H,SBT!$E:$E,Tableau3[[#This Row],[Numérotation Sud Infra Environnement]],SBT!$AT:$AT,1)</f>
        <v>0</v>
      </c>
      <c r="I28" s="80">
        <f>SUMIFS(SBT!J:J,SBT!$E:$E,Tableau3[[#This Row],[Numérotation Sud Infra Environnement]],SBT!$AT:$AT,1)</f>
        <v>0</v>
      </c>
      <c r="J28" s="80">
        <f>SUMIFS(SBT!K:K,SBT!$E:$E,Tableau3[[#This Row],[Numérotation Sud Infra Environnement]],SBT!$AT:$AT,1)</f>
        <v>0</v>
      </c>
      <c r="K28" s="80">
        <f>SUMIFS(SBT!L:L,SBT!$E:$E,Tableau3[[#This Row],[Numérotation Sud Infra Environnement]],SBT!$AT:$AT,1)</f>
        <v>0</v>
      </c>
      <c r="L28" s="80">
        <f>SUMIFS(SBT!M:M,SBT!$E:$E,Tableau3[[#This Row],[Numérotation Sud Infra Environnement]],SBT!$AT:$AT,1)</f>
        <v>0</v>
      </c>
      <c r="M28" s="80">
        <f>SUMIFS(SBT!N:N,SBT!$E:$E,Tableau3[[#This Row],[Numérotation Sud Infra Environnement]],SBT!$AT:$AT,1)</f>
        <v>0</v>
      </c>
      <c r="N28" s="80">
        <f>SUMIFS(SBT!O:O,SBT!$E:$E,Tableau3[[#This Row],[Numérotation Sud Infra Environnement]],SBT!$AT:$AT,1)</f>
        <v>0</v>
      </c>
      <c r="O28" s="80">
        <f>SUMIFS(SBT!P:P,SBT!$E:$E,Tableau3[[#This Row],[Numérotation Sud Infra Environnement]],SBT!$AT:$AT,1)</f>
        <v>0</v>
      </c>
      <c r="P28" s="80">
        <f>SUMIFS(SBT!Q:Q,SBT!$E:$E,Tableau3[[#This Row],[Numérotation Sud Infra Environnement]],SBT!$AT:$AT,1)</f>
        <v>0</v>
      </c>
      <c r="Q28" s="80">
        <f>SUMIFS(SBT!R:R,SBT!$E:$E,Tableau3[[#This Row],[Numérotation Sud Infra Environnement]],SBT!$AT:$AT,1)</f>
        <v>0</v>
      </c>
      <c r="R28" s="80">
        <f>SUMIFS(SBT!S:S,SBT!$E:$E,Tableau3[[#This Row],[Numérotation Sud Infra Environnement]],SBT!$AT:$AT,1)</f>
        <v>0</v>
      </c>
      <c r="S28" s="80">
        <f>SUMIFS(SBT!T:T,SBT!$E:$E,Tableau3[[#This Row],[Numérotation Sud Infra Environnement]],SBT!$AT:$AT,1)</f>
        <v>0</v>
      </c>
      <c r="T28" s="80">
        <f>SUMIFS(SBT!U:U,SBT!$E:$E,Tableau3[[#This Row],[Numérotation Sud Infra Environnement]],SBT!$AT:$AT,1)</f>
        <v>0</v>
      </c>
      <c r="U28" s="80">
        <f>SUMIFS(SBT!V:V,SBT!$E:$E,Tableau3[[#This Row],[Numérotation Sud Infra Environnement]],SBT!$AT:$AT,1)</f>
        <v>0</v>
      </c>
      <c r="V28" s="80">
        <f>SUMIFS(SBT!W:W,SBT!$E:$E,Tableau3[[#This Row],[Numérotation Sud Infra Environnement]],SBT!$AT:$AT,1)</f>
        <v>0</v>
      </c>
      <c r="W28" s="80">
        <f>SUMIFS(SBT!X:X,SBT!$E:$E,Tableau3[[#This Row],[Numérotation Sud Infra Environnement]],SBT!$AT:$AT,1)</f>
        <v>0</v>
      </c>
      <c r="X28" s="80">
        <f>SUMIFS(SBT!Y:Y,SBT!$E:$E,Tableau3[[#This Row],[Numérotation Sud Infra Environnement]],SBT!$AT:$AT,1)</f>
        <v>0</v>
      </c>
      <c r="Y28" s="80">
        <f>SUMIFS(SBT!Z:Z,SBT!$E:$E,Tableau3[[#This Row],[Numérotation Sud Infra Environnement]],SBT!$AT:$AT,1)</f>
        <v>0</v>
      </c>
      <c r="Z28" s="80">
        <f>SUMIFS(SBT!AA:AA,SBT!$E:$E,Tableau3[[#This Row],[Numérotation Sud Infra Environnement]],SBT!$AT:$AT,1)</f>
        <v>0</v>
      </c>
      <c r="AA28" s="80">
        <f>Tableau3[[#This Row],[TOTAUX TTC]]-Tableau3[[#This Row],[TVA récupérable]]</f>
        <v>0</v>
      </c>
    </row>
    <row r="29" spans="1:27" x14ac:dyDescent="0.25">
      <c r="A29" s="73" t="str">
        <f>Sourcecommande[[#This Row],[Numérotation Sud Infra Environnement]]</f>
        <v>ESP13-037</v>
      </c>
      <c r="B29" s="74" t="str">
        <f>VLOOKUP(A29,Sourcecommande[],2,FALSE)</f>
        <v>EXTENSION ZONE DE LIOUJAS</v>
      </c>
      <c r="C29" s="74" t="str">
        <f>VLOOKUP(A29,Sourcecommande[],3,FALSE)</f>
        <v>COM COM BOZOULS</v>
      </c>
      <c r="D29" s="75">
        <f>VLOOKUP(A29,Sourcecommande[],4,FALSE)</f>
        <v>2013</v>
      </c>
      <c r="E29" s="75" t="str">
        <f>VLOOKUP(A29,Sourcecommande[],5,FALSE)</f>
        <v>VRD</v>
      </c>
      <c r="F29" s="75" t="str">
        <f>VLOOKUP(A29,Sourcecommande[],6,FALSE)</f>
        <v>GMA</v>
      </c>
      <c r="G29" s="75">
        <f>VLOOKUP(A29,Sourcecommande[],7,FALSE)</f>
        <v>12</v>
      </c>
      <c r="H29" s="88">
        <f>SUMIFS(SBT!H:H,SBT!$E:$E,Tableau3[[#This Row],[Numérotation Sud Infra Environnement]],SBT!$AT:$AT,1)</f>
        <v>0</v>
      </c>
      <c r="I29" s="80">
        <f>SUMIFS(SBT!J:J,SBT!$E:$E,Tableau3[[#This Row],[Numérotation Sud Infra Environnement]],SBT!$AT:$AT,1)</f>
        <v>0</v>
      </c>
      <c r="J29" s="80">
        <f>SUMIFS(SBT!K:K,SBT!$E:$E,Tableau3[[#This Row],[Numérotation Sud Infra Environnement]],SBT!$AT:$AT,1)</f>
        <v>0</v>
      </c>
      <c r="K29" s="80">
        <f>SUMIFS(SBT!L:L,SBT!$E:$E,Tableau3[[#This Row],[Numérotation Sud Infra Environnement]],SBT!$AT:$AT,1)</f>
        <v>0</v>
      </c>
      <c r="L29" s="80">
        <f>SUMIFS(SBT!M:M,SBT!$E:$E,Tableau3[[#This Row],[Numérotation Sud Infra Environnement]],SBT!$AT:$AT,1)</f>
        <v>0</v>
      </c>
      <c r="M29" s="80">
        <f>SUMIFS(SBT!N:N,SBT!$E:$E,Tableau3[[#This Row],[Numérotation Sud Infra Environnement]],SBT!$AT:$AT,1)</f>
        <v>0</v>
      </c>
      <c r="N29" s="80">
        <f>SUMIFS(SBT!O:O,SBT!$E:$E,Tableau3[[#This Row],[Numérotation Sud Infra Environnement]],SBT!$AT:$AT,1)</f>
        <v>0</v>
      </c>
      <c r="O29" s="80">
        <f>SUMIFS(SBT!P:P,SBT!$E:$E,Tableau3[[#This Row],[Numérotation Sud Infra Environnement]],SBT!$AT:$AT,1)</f>
        <v>0</v>
      </c>
      <c r="P29" s="80">
        <f>SUMIFS(SBT!Q:Q,SBT!$E:$E,Tableau3[[#This Row],[Numérotation Sud Infra Environnement]],SBT!$AT:$AT,1)</f>
        <v>0</v>
      </c>
      <c r="Q29" s="80">
        <f>SUMIFS(SBT!R:R,SBT!$E:$E,Tableau3[[#This Row],[Numérotation Sud Infra Environnement]],SBT!$AT:$AT,1)</f>
        <v>0</v>
      </c>
      <c r="R29" s="80">
        <f>SUMIFS(SBT!S:S,SBT!$E:$E,Tableau3[[#This Row],[Numérotation Sud Infra Environnement]],SBT!$AT:$AT,1)</f>
        <v>0</v>
      </c>
      <c r="S29" s="80">
        <f>SUMIFS(SBT!T:T,SBT!$E:$E,Tableau3[[#This Row],[Numérotation Sud Infra Environnement]],SBT!$AT:$AT,1)</f>
        <v>0</v>
      </c>
      <c r="T29" s="80">
        <f>SUMIFS(SBT!U:U,SBT!$E:$E,Tableau3[[#This Row],[Numérotation Sud Infra Environnement]],SBT!$AT:$AT,1)</f>
        <v>0</v>
      </c>
      <c r="U29" s="80">
        <f>SUMIFS(SBT!V:V,SBT!$E:$E,Tableau3[[#This Row],[Numérotation Sud Infra Environnement]],SBT!$AT:$AT,1)</f>
        <v>0</v>
      </c>
      <c r="V29" s="80">
        <f>SUMIFS(SBT!W:W,SBT!$E:$E,Tableau3[[#This Row],[Numérotation Sud Infra Environnement]],SBT!$AT:$AT,1)</f>
        <v>0</v>
      </c>
      <c r="W29" s="80">
        <f>SUMIFS(SBT!X:X,SBT!$E:$E,Tableau3[[#This Row],[Numérotation Sud Infra Environnement]],SBT!$AT:$AT,1)</f>
        <v>0</v>
      </c>
      <c r="X29" s="80">
        <f>SUMIFS(SBT!Y:Y,SBT!$E:$E,Tableau3[[#This Row],[Numérotation Sud Infra Environnement]],SBT!$AT:$AT,1)</f>
        <v>0</v>
      </c>
      <c r="Y29" s="80">
        <f>SUMIFS(SBT!Z:Z,SBT!$E:$E,Tableau3[[#This Row],[Numérotation Sud Infra Environnement]],SBT!$AT:$AT,1)</f>
        <v>0</v>
      </c>
      <c r="Z29" s="80">
        <f>SUMIFS(SBT!AA:AA,SBT!$E:$E,Tableau3[[#This Row],[Numérotation Sud Infra Environnement]],SBT!$AT:$AT,1)</f>
        <v>0</v>
      </c>
      <c r="AA29" s="80">
        <f>Tableau3[[#This Row],[TOTAUX TTC]]-Tableau3[[#This Row],[TVA récupérable]]</f>
        <v>0</v>
      </c>
    </row>
    <row r="30" spans="1:27" x14ac:dyDescent="0.25">
      <c r="A30" s="73" t="str">
        <f>Sourcecommande[[#This Row],[Numérotation Sud Infra Environnement]]</f>
        <v>ESP13-038</v>
      </c>
      <c r="B30" s="74" t="str">
        <f>VLOOKUP(A30,Sourcecommande[],2,FALSE)</f>
        <v>STEP DE CEYRAC</v>
      </c>
      <c r="C30" s="74" t="str">
        <f>VLOOKUP(A30,Sourcecommande[],3,FALSE)</f>
        <v>GABRIAC</v>
      </c>
      <c r="D30" s="75">
        <f>VLOOKUP(A30,Sourcecommande[],4,FALSE)</f>
        <v>2013</v>
      </c>
      <c r="E30" s="75" t="str">
        <f>VLOOKUP(A30,Sourcecommande[],5,FALSE)</f>
        <v>ASS</v>
      </c>
      <c r="F30" s="75" t="str">
        <f>VLOOKUP(A30,Sourcecommande[],6,FALSE)</f>
        <v>ALA</v>
      </c>
      <c r="G30" s="75">
        <f>VLOOKUP(A30,Sourcecommande[],7,FALSE)</f>
        <v>12</v>
      </c>
      <c r="H30" s="88">
        <f>SUMIFS(SBT!H:H,SBT!$E:$E,Tableau3[[#This Row],[Numérotation Sud Infra Environnement]],SBT!$AT:$AT,1)</f>
        <v>0</v>
      </c>
      <c r="I30" s="80">
        <f>SUMIFS(SBT!J:J,SBT!$E:$E,Tableau3[[#This Row],[Numérotation Sud Infra Environnement]],SBT!$AT:$AT,1)</f>
        <v>0</v>
      </c>
      <c r="J30" s="80">
        <f>SUMIFS(SBT!K:K,SBT!$E:$E,Tableau3[[#This Row],[Numérotation Sud Infra Environnement]],SBT!$AT:$AT,1)</f>
        <v>0</v>
      </c>
      <c r="K30" s="80">
        <f>SUMIFS(SBT!L:L,SBT!$E:$E,Tableau3[[#This Row],[Numérotation Sud Infra Environnement]],SBT!$AT:$AT,1)</f>
        <v>0</v>
      </c>
      <c r="L30" s="80">
        <f>SUMIFS(SBT!M:M,SBT!$E:$E,Tableau3[[#This Row],[Numérotation Sud Infra Environnement]],SBT!$AT:$AT,1)</f>
        <v>0</v>
      </c>
      <c r="M30" s="80">
        <f>SUMIFS(SBT!N:N,SBT!$E:$E,Tableau3[[#This Row],[Numérotation Sud Infra Environnement]],SBT!$AT:$AT,1)</f>
        <v>0</v>
      </c>
      <c r="N30" s="80">
        <f>SUMIFS(SBT!O:O,SBT!$E:$E,Tableau3[[#This Row],[Numérotation Sud Infra Environnement]],SBT!$AT:$AT,1)</f>
        <v>0</v>
      </c>
      <c r="O30" s="80">
        <f>SUMIFS(SBT!P:P,SBT!$E:$E,Tableau3[[#This Row],[Numérotation Sud Infra Environnement]],SBT!$AT:$AT,1)</f>
        <v>0</v>
      </c>
      <c r="P30" s="80">
        <f>SUMIFS(SBT!Q:Q,SBT!$E:$E,Tableau3[[#This Row],[Numérotation Sud Infra Environnement]],SBT!$AT:$AT,1)</f>
        <v>0</v>
      </c>
      <c r="Q30" s="80">
        <f>SUMIFS(SBT!R:R,SBT!$E:$E,Tableau3[[#This Row],[Numérotation Sud Infra Environnement]],SBT!$AT:$AT,1)</f>
        <v>0</v>
      </c>
      <c r="R30" s="80">
        <f>SUMIFS(SBT!S:S,SBT!$E:$E,Tableau3[[#This Row],[Numérotation Sud Infra Environnement]],SBT!$AT:$AT,1)</f>
        <v>0</v>
      </c>
      <c r="S30" s="80">
        <f>SUMIFS(SBT!T:T,SBT!$E:$E,Tableau3[[#This Row],[Numérotation Sud Infra Environnement]],SBT!$AT:$AT,1)</f>
        <v>0</v>
      </c>
      <c r="T30" s="80">
        <f>SUMIFS(SBT!U:U,SBT!$E:$E,Tableau3[[#This Row],[Numérotation Sud Infra Environnement]],SBT!$AT:$AT,1)</f>
        <v>0</v>
      </c>
      <c r="U30" s="80">
        <f>SUMIFS(SBT!V:V,SBT!$E:$E,Tableau3[[#This Row],[Numérotation Sud Infra Environnement]],SBT!$AT:$AT,1)</f>
        <v>0</v>
      </c>
      <c r="V30" s="80">
        <f>SUMIFS(SBT!W:W,SBT!$E:$E,Tableau3[[#This Row],[Numérotation Sud Infra Environnement]],SBT!$AT:$AT,1)</f>
        <v>0</v>
      </c>
      <c r="W30" s="80">
        <f>SUMIFS(SBT!X:X,SBT!$E:$E,Tableau3[[#This Row],[Numérotation Sud Infra Environnement]],SBT!$AT:$AT,1)</f>
        <v>0</v>
      </c>
      <c r="X30" s="80">
        <f>SUMIFS(SBT!Y:Y,SBT!$E:$E,Tableau3[[#This Row],[Numérotation Sud Infra Environnement]],SBT!$AT:$AT,1)</f>
        <v>0</v>
      </c>
      <c r="Y30" s="80">
        <f>SUMIFS(SBT!Z:Z,SBT!$E:$E,Tableau3[[#This Row],[Numérotation Sud Infra Environnement]],SBT!$AT:$AT,1)</f>
        <v>0</v>
      </c>
      <c r="Z30" s="80">
        <f>SUMIFS(SBT!AA:AA,SBT!$E:$E,Tableau3[[#This Row],[Numérotation Sud Infra Environnement]],SBT!$AT:$AT,1)</f>
        <v>0</v>
      </c>
      <c r="AA30" s="80">
        <f>Tableau3[[#This Row],[TOTAUX TTC]]-Tableau3[[#This Row],[TVA récupérable]]</f>
        <v>0</v>
      </c>
    </row>
    <row r="31" spans="1:27" x14ac:dyDescent="0.25">
      <c r="A31" s="73" t="str">
        <f>Sourcecommande[[#This Row],[Numérotation Sud Infra Environnement]]</f>
        <v>ESP13-043</v>
      </c>
      <c r="B31" s="74" t="str">
        <f>VLOOKUP(A31,Sourcecommande[],2,FALSE)</f>
        <v>LOTISSEMENT VILLEFRANCHE ROUERGUE</v>
      </c>
      <c r="C31" s="74" t="str">
        <f>VLOOKUP(A31,Sourcecommande[],3,FALSE)</f>
        <v>OPH AVEYRON</v>
      </c>
      <c r="D31" s="75">
        <f>VLOOKUP(A31,Sourcecommande[],4,FALSE)</f>
        <v>2013</v>
      </c>
      <c r="E31" s="75" t="str">
        <f>VLOOKUP(A31,Sourcecommande[],5,FALSE)</f>
        <v>VRD</v>
      </c>
      <c r="F31" s="75" t="str">
        <f>VLOOKUP(A31,Sourcecommande[],6,FALSE)</f>
        <v>GMA</v>
      </c>
      <c r="G31" s="75">
        <f>VLOOKUP(A31,Sourcecommande[],7,FALSE)</f>
        <v>12</v>
      </c>
      <c r="H31" s="88">
        <f>SUMIFS(SBT!H:H,SBT!$E:$E,Tableau3[[#This Row],[Numérotation Sud Infra Environnement]],SBT!$AT:$AT,1)</f>
        <v>0</v>
      </c>
      <c r="I31" s="80">
        <f>SUMIFS(SBT!J:J,SBT!$E:$E,Tableau3[[#This Row],[Numérotation Sud Infra Environnement]],SBT!$AT:$AT,1)</f>
        <v>0</v>
      </c>
      <c r="J31" s="80">
        <f>SUMIFS(SBT!K:K,SBT!$E:$E,Tableau3[[#This Row],[Numérotation Sud Infra Environnement]],SBT!$AT:$AT,1)</f>
        <v>0</v>
      </c>
      <c r="K31" s="80">
        <f>SUMIFS(SBT!L:L,SBT!$E:$E,Tableau3[[#This Row],[Numérotation Sud Infra Environnement]],SBT!$AT:$AT,1)</f>
        <v>0</v>
      </c>
      <c r="L31" s="80">
        <f>SUMIFS(SBT!M:M,SBT!$E:$E,Tableau3[[#This Row],[Numérotation Sud Infra Environnement]],SBT!$AT:$AT,1)</f>
        <v>0</v>
      </c>
      <c r="M31" s="80">
        <f>SUMIFS(SBT!N:N,SBT!$E:$E,Tableau3[[#This Row],[Numérotation Sud Infra Environnement]],SBT!$AT:$AT,1)</f>
        <v>0</v>
      </c>
      <c r="N31" s="80">
        <f>SUMIFS(SBT!O:O,SBT!$E:$E,Tableau3[[#This Row],[Numérotation Sud Infra Environnement]],SBT!$AT:$AT,1)</f>
        <v>0</v>
      </c>
      <c r="O31" s="80">
        <f>SUMIFS(SBT!P:P,SBT!$E:$E,Tableau3[[#This Row],[Numérotation Sud Infra Environnement]],SBT!$AT:$AT,1)</f>
        <v>0</v>
      </c>
      <c r="P31" s="80">
        <f>SUMIFS(SBT!Q:Q,SBT!$E:$E,Tableau3[[#This Row],[Numérotation Sud Infra Environnement]],SBT!$AT:$AT,1)</f>
        <v>0</v>
      </c>
      <c r="Q31" s="80">
        <f>SUMIFS(SBT!R:R,SBT!$E:$E,Tableau3[[#This Row],[Numérotation Sud Infra Environnement]],SBT!$AT:$AT,1)</f>
        <v>0</v>
      </c>
      <c r="R31" s="80">
        <f>SUMIFS(SBT!S:S,SBT!$E:$E,Tableau3[[#This Row],[Numérotation Sud Infra Environnement]],SBT!$AT:$AT,1)</f>
        <v>0</v>
      </c>
      <c r="S31" s="80">
        <f>SUMIFS(SBT!T:T,SBT!$E:$E,Tableau3[[#This Row],[Numérotation Sud Infra Environnement]],SBT!$AT:$AT,1)</f>
        <v>0</v>
      </c>
      <c r="T31" s="80">
        <f>SUMIFS(SBT!U:U,SBT!$E:$E,Tableau3[[#This Row],[Numérotation Sud Infra Environnement]],SBT!$AT:$AT,1)</f>
        <v>0</v>
      </c>
      <c r="U31" s="80">
        <f>SUMIFS(SBT!V:V,SBT!$E:$E,Tableau3[[#This Row],[Numérotation Sud Infra Environnement]],SBT!$AT:$AT,1)</f>
        <v>0</v>
      </c>
      <c r="V31" s="80">
        <f>SUMIFS(SBT!W:W,SBT!$E:$E,Tableau3[[#This Row],[Numérotation Sud Infra Environnement]],SBT!$AT:$AT,1)</f>
        <v>0</v>
      </c>
      <c r="W31" s="80">
        <f>SUMIFS(SBT!X:X,SBT!$E:$E,Tableau3[[#This Row],[Numérotation Sud Infra Environnement]],SBT!$AT:$AT,1)</f>
        <v>0</v>
      </c>
      <c r="X31" s="80">
        <f>SUMIFS(SBT!Y:Y,SBT!$E:$E,Tableau3[[#This Row],[Numérotation Sud Infra Environnement]],SBT!$AT:$AT,1)</f>
        <v>0</v>
      </c>
      <c r="Y31" s="80">
        <f>SUMIFS(SBT!Z:Z,SBT!$E:$E,Tableau3[[#This Row],[Numérotation Sud Infra Environnement]],SBT!$AT:$AT,1)</f>
        <v>0</v>
      </c>
      <c r="Z31" s="80">
        <f>SUMIFS(SBT!AA:AA,SBT!$E:$E,Tableau3[[#This Row],[Numérotation Sud Infra Environnement]],SBT!$AT:$AT,1)</f>
        <v>0</v>
      </c>
      <c r="AA31" s="80">
        <f>Tableau3[[#This Row],[TOTAUX TTC]]-Tableau3[[#This Row],[TVA récupérable]]</f>
        <v>0</v>
      </c>
    </row>
    <row r="32" spans="1:27" x14ac:dyDescent="0.25">
      <c r="A32" s="73" t="str">
        <f>Sourcecommande[[#This Row],[Numérotation Sud Infra Environnement]]</f>
        <v>ESP13-050</v>
      </c>
      <c r="B32" s="74" t="str">
        <f>VLOOKUP(A32,Sourcecommande[],2,FALSE)</f>
        <v>AMENAG BOURGS POUZOLS ET CHAMPIOLS</v>
      </c>
      <c r="C32" s="74" t="str">
        <f>VLOOKUP(A32,Sourcecommande[],3,FALSE)</f>
        <v>FAVEROLLES</v>
      </c>
      <c r="D32" s="75">
        <f>VLOOKUP(A32,Sourcecommande[],4,FALSE)</f>
        <v>2013</v>
      </c>
      <c r="E32" s="75" t="str">
        <f>VLOOKUP(A32,Sourcecommande[],5,FALSE)</f>
        <v>VRD</v>
      </c>
      <c r="F32" s="75" t="str">
        <f>VLOOKUP(A32,Sourcecommande[],6,FALSE)</f>
        <v>GMA</v>
      </c>
      <c r="G32" s="75">
        <f>VLOOKUP(A32,Sourcecommande[],7,FALSE)</f>
        <v>15</v>
      </c>
      <c r="H32" s="88">
        <f>SUMIFS(SBT!H:H,SBT!$E:$E,Tableau3[[#This Row],[Numérotation Sud Infra Environnement]],SBT!$AT:$AT,1)</f>
        <v>0</v>
      </c>
      <c r="I32" s="80">
        <f>SUMIFS(SBT!J:J,SBT!$E:$E,Tableau3[[#This Row],[Numérotation Sud Infra Environnement]],SBT!$AT:$AT,1)</f>
        <v>0</v>
      </c>
      <c r="J32" s="80">
        <f>SUMIFS(SBT!K:K,SBT!$E:$E,Tableau3[[#This Row],[Numérotation Sud Infra Environnement]],SBT!$AT:$AT,1)</f>
        <v>0</v>
      </c>
      <c r="K32" s="80">
        <f>SUMIFS(SBT!L:L,SBT!$E:$E,Tableau3[[#This Row],[Numérotation Sud Infra Environnement]],SBT!$AT:$AT,1)</f>
        <v>0</v>
      </c>
      <c r="L32" s="80">
        <f>SUMIFS(SBT!M:M,SBT!$E:$E,Tableau3[[#This Row],[Numérotation Sud Infra Environnement]],SBT!$AT:$AT,1)</f>
        <v>0</v>
      </c>
      <c r="M32" s="80">
        <f>SUMIFS(SBT!N:N,SBT!$E:$E,Tableau3[[#This Row],[Numérotation Sud Infra Environnement]],SBT!$AT:$AT,1)</f>
        <v>0</v>
      </c>
      <c r="N32" s="80">
        <f>SUMIFS(SBT!O:O,SBT!$E:$E,Tableau3[[#This Row],[Numérotation Sud Infra Environnement]],SBT!$AT:$AT,1)</f>
        <v>0</v>
      </c>
      <c r="O32" s="80">
        <f>SUMIFS(SBT!P:P,SBT!$E:$E,Tableau3[[#This Row],[Numérotation Sud Infra Environnement]],SBT!$AT:$AT,1)</f>
        <v>0</v>
      </c>
      <c r="P32" s="80">
        <f>SUMIFS(SBT!Q:Q,SBT!$E:$E,Tableau3[[#This Row],[Numérotation Sud Infra Environnement]],SBT!$AT:$AT,1)</f>
        <v>0</v>
      </c>
      <c r="Q32" s="80">
        <f>SUMIFS(SBT!R:R,SBT!$E:$E,Tableau3[[#This Row],[Numérotation Sud Infra Environnement]],SBT!$AT:$AT,1)</f>
        <v>0</v>
      </c>
      <c r="R32" s="80">
        <f>SUMIFS(SBT!S:S,SBT!$E:$E,Tableau3[[#This Row],[Numérotation Sud Infra Environnement]],SBT!$AT:$AT,1)</f>
        <v>0</v>
      </c>
      <c r="S32" s="80">
        <f>SUMIFS(SBT!T:T,SBT!$E:$E,Tableau3[[#This Row],[Numérotation Sud Infra Environnement]],SBT!$AT:$AT,1)</f>
        <v>0</v>
      </c>
      <c r="T32" s="80">
        <f>SUMIFS(SBT!U:U,SBT!$E:$E,Tableau3[[#This Row],[Numérotation Sud Infra Environnement]],SBT!$AT:$AT,1)</f>
        <v>0</v>
      </c>
      <c r="U32" s="80">
        <f>SUMIFS(SBT!V:V,SBT!$E:$E,Tableau3[[#This Row],[Numérotation Sud Infra Environnement]],SBT!$AT:$AT,1)</f>
        <v>0</v>
      </c>
      <c r="V32" s="80">
        <f>SUMIFS(SBT!W:W,SBT!$E:$E,Tableau3[[#This Row],[Numérotation Sud Infra Environnement]],SBT!$AT:$AT,1)</f>
        <v>0</v>
      </c>
      <c r="W32" s="80">
        <f>SUMIFS(SBT!X:X,SBT!$E:$E,Tableau3[[#This Row],[Numérotation Sud Infra Environnement]],SBT!$AT:$AT,1)</f>
        <v>0</v>
      </c>
      <c r="X32" s="80">
        <f>SUMIFS(SBT!Y:Y,SBT!$E:$E,Tableau3[[#This Row],[Numérotation Sud Infra Environnement]],SBT!$AT:$AT,1)</f>
        <v>0</v>
      </c>
      <c r="Y32" s="80">
        <f>SUMIFS(SBT!Z:Z,SBT!$E:$E,Tableau3[[#This Row],[Numérotation Sud Infra Environnement]],SBT!$AT:$AT,1)</f>
        <v>0</v>
      </c>
      <c r="Z32" s="80">
        <f>SUMIFS(SBT!AA:AA,SBT!$E:$E,Tableau3[[#This Row],[Numérotation Sud Infra Environnement]],SBT!$AT:$AT,1)</f>
        <v>0</v>
      </c>
      <c r="AA32" s="80">
        <f>Tableau3[[#This Row],[TOTAUX TTC]]-Tableau3[[#This Row],[TVA récupérable]]</f>
        <v>0</v>
      </c>
    </row>
    <row r="33" spans="1:27" x14ac:dyDescent="0.25">
      <c r="A33" s="73" t="str">
        <f>Sourcecommande[[#This Row],[Numérotation Sud Infra Environnement]]</f>
        <v>ESP14-012</v>
      </c>
      <c r="B33" s="74" t="str">
        <f>VLOOKUP(A33,Sourcecommande[],2,FALSE)</f>
        <v>REPRISE OPERATION ZA GAZET 4</v>
      </c>
      <c r="C33" s="74" t="str">
        <f>VLOOKUP(A33,Sourcecommande[],3,FALSE)</f>
        <v>GRAND RODEZ</v>
      </c>
      <c r="D33" s="75">
        <f>VLOOKUP(A33,Sourcecommande[],4,FALSE)</f>
        <v>2014</v>
      </c>
      <c r="E33" s="75" t="str">
        <f>VLOOKUP(A33,Sourcecommande[],5,FALSE)</f>
        <v>VRD</v>
      </c>
      <c r="F33" s="75" t="str">
        <f>VLOOKUP(A33,Sourcecommande[],6,FALSE)</f>
        <v>GMA</v>
      </c>
      <c r="G33" s="75">
        <f>VLOOKUP(A33,Sourcecommande[],7,FALSE)</f>
        <v>12</v>
      </c>
      <c r="H33" s="88">
        <f>SUMIFS(SBT!H:H,SBT!$E:$E,Tableau3[[#This Row],[Numérotation Sud Infra Environnement]],SBT!$AT:$AT,1)</f>
        <v>0</v>
      </c>
      <c r="I33" s="80">
        <f>SUMIFS(SBT!J:J,SBT!$E:$E,Tableau3[[#This Row],[Numérotation Sud Infra Environnement]],SBT!$AT:$AT,1)</f>
        <v>0</v>
      </c>
      <c r="J33" s="80">
        <f>SUMIFS(SBT!K:K,SBT!$E:$E,Tableau3[[#This Row],[Numérotation Sud Infra Environnement]],SBT!$AT:$AT,1)</f>
        <v>0</v>
      </c>
      <c r="K33" s="80">
        <f>SUMIFS(SBT!L:L,SBT!$E:$E,Tableau3[[#This Row],[Numérotation Sud Infra Environnement]],SBT!$AT:$AT,1)</f>
        <v>0</v>
      </c>
      <c r="L33" s="80">
        <f>SUMIFS(SBT!M:M,SBT!$E:$E,Tableau3[[#This Row],[Numérotation Sud Infra Environnement]],SBT!$AT:$AT,1)</f>
        <v>0</v>
      </c>
      <c r="M33" s="80">
        <f>SUMIFS(SBT!N:N,SBT!$E:$E,Tableau3[[#This Row],[Numérotation Sud Infra Environnement]],SBT!$AT:$AT,1)</f>
        <v>0</v>
      </c>
      <c r="N33" s="80">
        <f>SUMIFS(SBT!O:O,SBT!$E:$E,Tableau3[[#This Row],[Numérotation Sud Infra Environnement]],SBT!$AT:$AT,1)</f>
        <v>0</v>
      </c>
      <c r="O33" s="80">
        <f>SUMIFS(SBT!P:P,SBT!$E:$E,Tableau3[[#This Row],[Numérotation Sud Infra Environnement]],SBT!$AT:$AT,1)</f>
        <v>0</v>
      </c>
      <c r="P33" s="80">
        <f>SUMIFS(SBT!Q:Q,SBT!$E:$E,Tableau3[[#This Row],[Numérotation Sud Infra Environnement]],SBT!$AT:$AT,1)</f>
        <v>0</v>
      </c>
      <c r="Q33" s="80">
        <f>SUMIFS(SBT!R:R,SBT!$E:$E,Tableau3[[#This Row],[Numérotation Sud Infra Environnement]],SBT!$AT:$AT,1)</f>
        <v>0</v>
      </c>
      <c r="R33" s="80">
        <f>SUMIFS(SBT!S:S,SBT!$E:$E,Tableau3[[#This Row],[Numérotation Sud Infra Environnement]],SBT!$AT:$AT,1)</f>
        <v>0</v>
      </c>
      <c r="S33" s="80">
        <f>SUMIFS(SBT!T:T,SBT!$E:$E,Tableau3[[#This Row],[Numérotation Sud Infra Environnement]],SBT!$AT:$AT,1)</f>
        <v>0</v>
      </c>
      <c r="T33" s="80">
        <f>SUMIFS(SBT!U:U,SBT!$E:$E,Tableau3[[#This Row],[Numérotation Sud Infra Environnement]],SBT!$AT:$AT,1)</f>
        <v>0</v>
      </c>
      <c r="U33" s="80">
        <f>SUMIFS(SBT!V:V,SBT!$E:$E,Tableau3[[#This Row],[Numérotation Sud Infra Environnement]],SBT!$AT:$AT,1)</f>
        <v>0</v>
      </c>
      <c r="V33" s="80">
        <f>SUMIFS(SBT!W:W,SBT!$E:$E,Tableau3[[#This Row],[Numérotation Sud Infra Environnement]],SBT!$AT:$AT,1)</f>
        <v>0</v>
      </c>
      <c r="W33" s="80">
        <f>SUMIFS(SBT!X:X,SBT!$E:$E,Tableau3[[#This Row],[Numérotation Sud Infra Environnement]],SBT!$AT:$AT,1)</f>
        <v>0</v>
      </c>
      <c r="X33" s="80">
        <f>SUMIFS(SBT!Y:Y,SBT!$E:$E,Tableau3[[#This Row],[Numérotation Sud Infra Environnement]],SBT!$AT:$AT,1)</f>
        <v>0</v>
      </c>
      <c r="Y33" s="80">
        <f>SUMIFS(SBT!Z:Z,SBT!$E:$E,Tableau3[[#This Row],[Numérotation Sud Infra Environnement]],SBT!$AT:$AT,1)</f>
        <v>0</v>
      </c>
      <c r="Z33" s="80">
        <f>SUMIFS(SBT!AA:AA,SBT!$E:$E,Tableau3[[#This Row],[Numérotation Sud Infra Environnement]],SBT!$AT:$AT,1)</f>
        <v>0</v>
      </c>
      <c r="AA33" s="80">
        <f>Tableau3[[#This Row],[TOTAUX TTC]]-Tableau3[[#This Row],[TVA récupérable]]</f>
        <v>0</v>
      </c>
    </row>
    <row r="34" spans="1:27" x14ac:dyDescent="0.25">
      <c r="A34" s="73" t="str">
        <f>Sourcecommande[[#This Row],[Numérotation Sud Infra Environnement]]</f>
        <v>ESP14-018</v>
      </c>
      <c r="B34" s="74" t="str">
        <f>VLOOKUP(A34,Sourcecommande[],2,FALSE)</f>
        <v>AEP AURELLE VERLAC</v>
      </c>
      <c r="C34" s="74" t="str">
        <f>VLOOKUP(A34,Sourcecommande[],3,FALSE)</f>
        <v>AURELLE VERLAC</v>
      </c>
      <c r="D34" s="75">
        <f>VLOOKUP(A34,Sourcecommande[],4,FALSE)</f>
        <v>2014</v>
      </c>
      <c r="E34" s="75" t="str">
        <f>VLOOKUP(A34,Sourcecommande[],5,FALSE)</f>
        <v>AEP</v>
      </c>
      <c r="F34" s="75" t="str">
        <f>VLOOKUP(A34,Sourcecommande[],6,FALSE)</f>
        <v>SBT</v>
      </c>
      <c r="G34" s="75">
        <f>VLOOKUP(A34,Sourcecommande[],7,FALSE)</f>
        <v>12</v>
      </c>
      <c r="H34" s="88">
        <f>SUMIFS(SBT!H:H,SBT!$E:$E,Tableau3[[#This Row],[Numérotation Sud Infra Environnement]],SBT!$AT:$AT,1)</f>
        <v>242.70000000000002</v>
      </c>
      <c r="I34" s="80">
        <f>SUMIFS(SBT!J:J,SBT!$E:$E,Tableau3[[#This Row],[Numérotation Sud Infra Environnement]],SBT!$AT:$AT,1)</f>
        <v>74.009999999999991</v>
      </c>
      <c r="J34" s="80">
        <f>SUMIFS(SBT!K:K,SBT!$E:$E,Tableau3[[#This Row],[Numérotation Sud Infra Environnement]],SBT!$AT:$AT,1)</f>
        <v>0</v>
      </c>
      <c r="K34" s="80">
        <f>SUMIFS(SBT!L:L,SBT!$E:$E,Tableau3[[#This Row],[Numérotation Sud Infra Environnement]],SBT!$AT:$AT,1)</f>
        <v>0</v>
      </c>
      <c r="L34" s="80">
        <f>SUMIFS(SBT!M:M,SBT!$E:$E,Tableau3[[#This Row],[Numérotation Sud Infra Environnement]],SBT!$AT:$AT,1)</f>
        <v>0</v>
      </c>
      <c r="M34" s="80">
        <f>SUMIFS(SBT!N:N,SBT!$E:$E,Tableau3[[#This Row],[Numérotation Sud Infra Environnement]],SBT!$AT:$AT,1)</f>
        <v>0</v>
      </c>
      <c r="N34" s="80">
        <f>SUMIFS(SBT!O:O,SBT!$E:$E,Tableau3[[#This Row],[Numérotation Sud Infra Environnement]],SBT!$AT:$AT,1)</f>
        <v>0</v>
      </c>
      <c r="O34" s="80">
        <f>SUMIFS(SBT!P:P,SBT!$E:$E,Tableau3[[#This Row],[Numérotation Sud Infra Environnement]],SBT!$AT:$AT,1)</f>
        <v>0</v>
      </c>
      <c r="P34" s="80">
        <f>SUMIFS(SBT!Q:Q,SBT!$E:$E,Tableau3[[#This Row],[Numérotation Sud Infra Environnement]],SBT!$AT:$AT,1)</f>
        <v>0</v>
      </c>
      <c r="Q34" s="80">
        <f>SUMIFS(SBT!R:R,SBT!$E:$E,Tableau3[[#This Row],[Numérotation Sud Infra Environnement]],SBT!$AT:$AT,1)</f>
        <v>0</v>
      </c>
      <c r="R34" s="80">
        <f>SUMIFS(SBT!S:S,SBT!$E:$E,Tableau3[[#This Row],[Numérotation Sud Infra Environnement]],SBT!$AT:$AT,1)</f>
        <v>0</v>
      </c>
      <c r="S34" s="80">
        <f>SUMIFS(SBT!T:T,SBT!$E:$E,Tableau3[[#This Row],[Numérotation Sud Infra Environnement]],SBT!$AT:$AT,1)</f>
        <v>0</v>
      </c>
      <c r="T34" s="80">
        <f>SUMIFS(SBT!U:U,SBT!$E:$E,Tableau3[[#This Row],[Numérotation Sud Infra Environnement]],SBT!$AT:$AT,1)</f>
        <v>0</v>
      </c>
      <c r="U34" s="80">
        <f>SUMIFS(SBT!V:V,SBT!$E:$E,Tableau3[[#This Row],[Numérotation Sud Infra Environnement]],SBT!$AT:$AT,1)</f>
        <v>0</v>
      </c>
      <c r="V34" s="80">
        <f>SUMIFS(SBT!W:W,SBT!$E:$E,Tableau3[[#This Row],[Numérotation Sud Infra Environnement]],SBT!$AT:$AT,1)</f>
        <v>0</v>
      </c>
      <c r="W34" s="80">
        <f>SUMIFS(SBT!X:X,SBT!$E:$E,Tableau3[[#This Row],[Numérotation Sud Infra Environnement]],SBT!$AT:$AT,1)</f>
        <v>0</v>
      </c>
      <c r="X34" s="80">
        <f>SUMIFS(SBT!Y:Y,SBT!$E:$E,Tableau3[[#This Row],[Numérotation Sud Infra Environnement]],SBT!$AT:$AT,1)</f>
        <v>0</v>
      </c>
      <c r="Y34" s="80">
        <f>SUMIFS(SBT!Z:Z,SBT!$E:$E,Tableau3[[#This Row],[Numérotation Sud Infra Environnement]],SBT!$AT:$AT,1)</f>
        <v>74.009999999999991</v>
      </c>
      <c r="Z34" s="80">
        <f>SUMIFS(SBT!AA:AA,SBT!$E:$E,Tableau3[[#This Row],[Numérotation Sud Infra Environnement]],SBT!$AT:$AT,1)</f>
        <v>0</v>
      </c>
      <c r="AA34" s="80">
        <f>Tableau3[[#This Row],[TOTAUX TTC]]-Tableau3[[#This Row],[TVA récupérable]]</f>
        <v>74.009999999999991</v>
      </c>
    </row>
    <row r="35" spans="1:27" x14ac:dyDescent="0.25">
      <c r="A35" s="73" t="str">
        <f>Sourcecommande[[#This Row],[Numérotation Sud Infra Environnement]]</f>
        <v>ESP14-023</v>
      </c>
      <c r="B35" s="74" t="str">
        <f>VLOOKUP(A35,Sourcecommande[],2,FALSE)</f>
        <v>STEP BENECHOU</v>
      </c>
      <c r="C35" s="74" t="str">
        <f>VLOOKUP(A35,Sourcecommande[],3,FALSE)</f>
        <v>GRAND RODEZ</v>
      </c>
      <c r="D35" s="75">
        <f>VLOOKUP(A35,Sourcecommande[],4,FALSE)</f>
        <v>2014</v>
      </c>
      <c r="E35" s="75" t="str">
        <f>VLOOKUP(A35,Sourcecommande[],5,FALSE)</f>
        <v>ASS</v>
      </c>
      <c r="F35" s="75" t="str">
        <f>VLOOKUP(A35,Sourcecommande[],6,FALSE)</f>
        <v>CPN</v>
      </c>
      <c r="G35" s="75">
        <f>VLOOKUP(A35,Sourcecommande[],7,FALSE)</f>
        <v>12</v>
      </c>
      <c r="H35" s="88">
        <f>SUMIFS(SBT!H:H,SBT!$E:$E,Tableau3[[#This Row],[Numérotation Sud Infra Environnement]],SBT!$AT:$AT,1)</f>
        <v>0</v>
      </c>
      <c r="I35" s="80">
        <f>SUMIFS(SBT!J:J,SBT!$E:$E,Tableau3[[#This Row],[Numérotation Sud Infra Environnement]],SBT!$AT:$AT,1)</f>
        <v>0</v>
      </c>
      <c r="J35" s="80">
        <f>SUMIFS(SBT!K:K,SBT!$E:$E,Tableau3[[#This Row],[Numérotation Sud Infra Environnement]],SBT!$AT:$AT,1)</f>
        <v>0</v>
      </c>
      <c r="K35" s="80">
        <f>SUMIFS(SBT!L:L,SBT!$E:$E,Tableau3[[#This Row],[Numérotation Sud Infra Environnement]],SBT!$AT:$AT,1)</f>
        <v>0</v>
      </c>
      <c r="L35" s="80">
        <f>SUMIFS(SBT!M:M,SBT!$E:$E,Tableau3[[#This Row],[Numérotation Sud Infra Environnement]],SBT!$AT:$AT,1)</f>
        <v>0</v>
      </c>
      <c r="M35" s="80">
        <f>SUMIFS(SBT!N:N,SBT!$E:$E,Tableau3[[#This Row],[Numérotation Sud Infra Environnement]],SBT!$AT:$AT,1)</f>
        <v>0</v>
      </c>
      <c r="N35" s="80">
        <f>SUMIFS(SBT!O:O,SBT!$E:$E,Tableau3[[#This Row],[Numérotation Sud Infra Environnement]],SBT!$AT:$AT,1)</f>
        <v>0</v>
      </c>
      <c r="O35" s="80">
        <f>SUMIFS(SBT!P:P,SBT!$E:$E,Tableau3[[#This Row],[Numérotation Sud Infra Environnement]],SBT!$AT:$AT,1)</f>
        <v>0</v>
      </c>
      <c r="P35" s="80">
        <f>SUMIFS(SBT!Q:Q,SBT!$E:$E,Tableau3[[#This Row],[Numérotation Sud Infra Environnement]],SBT!$AT:$AT,1)</f>
        <v>0</v>
      </c>
      <c r="Q35" s="80">
        <f>SUMIFS(SBT!R:R,SBT!$E:$E,Tableau3[[#This Row],[Numérotation Sud Infra Environnement]],SBT!$AT:$AT,1)</f>
        <v>0</v>
      </c>
      <c r="R35" s="80">
        <f>SUMIFS(SBT!S:S,SBT!$E:$E,Tableau3[[#This Row],[Numérotation Sud Infra Environnement]],SBT!$AT:$AT,1)</f>
        <v>0</v>
      </c>
      <c r="S35" s="80">
        <f>SUMIFS(SBT!T:T,SBT!$E:$E,Tableau3[[#This Row],[Numérotation Sud Infra Environnement]],SBT!$AT:$AT,1)</f>
        <v>0</v>
      </c>
      <c r="T35" s="80">
        <f>SUMIFS(SBT!U:U,SBT!$E:$E,Tableau3[[#This Row],[Numérotation Sud Infra Environnement]],SBT!$AT:$AT,1)</f>
        <v>0</v>
      </c>
      <c r="U35" s="80">
        <f>SUMIFS(SBT!V:V,SBT!$E:$E,Tableau3[[#This Row],[Numérotation Sud Infra Environnement]],SBT!$AT:$AT,1)</f>
        <v>0</v>
      </c>
      <c r="V35" s="80">
        <f>SUMIFS(SBT!W:W,SBT!$E:$E,Tableau3[[#This Row],[Numérotation Sud Infra Environnement]],SBT!$AT:$AT,1)</f>
        <v>0</v>
      </c>
      <c r="W35" s="80">
        <f>SUMIFS(SBT!X:X,SBT!$E:$E,Tableau3[[#This Row],[Numérotation Sud Infra Environnement]],SBT!$AT:$AT,1)</f>
        <v>0</v>
      </c>
      <c r="X35" s="80">
        <f>SUMIFS(SBT!Y:Y,SBT!$E:$E,Tableau3[[#This Row],[Numérotation Sud Infra Environnement]],SBT!$AT:$AT,1)</f>
        <v>0</v>
      </c>
      <c r="Y35" s="80">
        <f>SUMIFS(SBT!Z:Z,SBT!$E:$E,Tableau3[[#This Row],[Numérotation Sud Infra Environnement]],SBT!$AT:$AT,1)</f>
        <v>0</v>
      </c>
      <c r="Z35" s="80">
        <f>SUMIFS(SBT!AA:AA,SBT!$E:$E,Tableau3[[#This Row],[Numérotation Sud Infra Environnement]],SBT!$AT:$AT,1)</f>
        <v>0</v>
      </c>
      <c r="AA35" s="80">
        <f>Tableau3[[#This Row],[TOTAUX TTC]]-Tableau3[[#This Row],[TVA récupérable]]</f>
        <v>0</v>
      </c>
    </row>
    <row r="36" spans="1:27" x14ac:dyDescent="0.25">
      <c r="A36" s="73" t="str">
        <f>Sourcecommande[[#This Row],[Numérotation Sud Infra Environnement]]</f>
        <v>ESP14-024</v>
      </c>
      <c r="B36" s="74" t="str">
        <f>VLOOKUP(A36,Sourcecommande[],2,FALSE)</f>
        <v>RESEAUX ET STEP</v>
      </c>
      <c r="C36" s="74" t="str">
        <f>VLOOKUP(A36,Sourcecommande[],3,FALSE)</f>
        <v>QUEZAC</v>
      </c>
      <c r="D36" s="75">
        <f>VLOOKUP(A36,Sourcecommande[],4,FALSE)</f>
        <v>2014</v>
      </c>
      <c r="E36" s="75" t="str">
        <f>VLOOKUP(A36,Sourcecommande[],5,FALSE)</f>
        <v>ASS</v>
      </c>
      <c r="F36" s="75" t="str">
        <f>VLOOKUP(A36,Sourcecommande[],6,FALSE)</f>
        <v>SBT</v>
      </c>
      <c r="G36" s="75">
        <f>VLOOKUP(A36,Sourcecommande[],7,FALSE)</f>
        <v>15</v>
      </c>
      <c r="H36" s="88">
        <f>SUMIFS(SBT!H:H,SBT!$E:$E,Tableau3[[#This Row],[Numérotation Sud Infra Environnement]],SBT!$AT:$AT,1)</f>
        <v>0</v>
      </c>
      <c r="I36" s="80">
        <f>SUMIFS(SBT!J:J,SBT!$E:$E,Tableau3[[#This Row],[Numérotation Sud Infra Environnement]],SBT!$AT:$AT,1)</f>
        <v>0</v>
      </c>
      <c r="J36" s="80">
        <f>SUMIFS(SBT!K:K,SBT!$E:$E,Tableau3[[#This Row],[Numérotation Sud Infra Environnement]],SBT!$AT:$AT,1)</f>
        <v>0</v>
      </c>
      <c r="K36" s="80">
        <f>SUMIFS(SBT!L:L,SBT!$E:$E,Tableau3[[#This Row],[Numérotation Sud Infra Environnement]],SBT!$AT:$AT,1)</f>
        <v>0</v>
      </c>
      <c r="L36" s="80">
        <f>SUMIFS(SBT!M:M,SBT!$E:$E,Tableau3[[#This Row],[Numérotation Sud Infra Environnement]],SBT!$AT:$AT,1)</f>
        <v>0</v>
      </c>
      <c r="M36" s="80">
        <f>SUMIFS(SBT!N:N,SBT!$E:$E,Tableau3[[#This Row],[Numérotation Sud Infra Environnement]],SBT!$AT:$AT,1)</f>
        <v>0</v>
      </c>
      <c r="N36" s="80">
        <f>SUMIFS(SBT!O:O,SBT!$E:$E,Tableau3[[#This Row],[Numérotation Sud Infra Environnement]],SBT!$AT:$AT,1)</f>
        <v>0</v>
      </c>
      <c r="O36" s="80">
        <f>SUMIFS(SBT!P:P,SBT!$E:$E,Tableau3[[#This Row],[Numérotation Sud Infra Environnement]],SBT!$AT:$AT,1)</f>
        <v>0</v>
      </c>
      <c r="P36" s="80">
        <f>SUMIFS(SBT!Q:Q,SBT!$E:$E,Tableau3[[#This Row],[Numérotation Sud Infra Environnement]],SBT!$AT:$AT,1)</f>
        <v>0</v>
      </c>
      <c r="Q36" s="80">
        <f>SUMIFS(SBT!R:R,SBT!$E:$E,Tableau3[[#This Row],[Numérotation Sud Infra Environnement]],SBT!$AT:$AT,1)</f>
        <v>0</v>
      </c>
      <c r="R36" s="80">
        <f>SUMIFS(SBT!S:S,SBT!$E:$E,Tableau3[[#This Row],[Numérotation Sud Infra Environnement]],SBT!$AT:$AT,1)</f>
        <v>0</v>
      </c>
      <c r="S36" s="80">
        <f>SUMIFS(SBT!T:T,SBT!$E:$E,Tableau3[[#This Row],[Numérotation Sud Infra Environnement]],SBT!$AT:$AT,1)</f>
        <v>0</v>
      </c>
      <c r="T36" s="80">
        <f>SUMIFS(SBT!U:U,SBT!$E:$E,Tableau3[[#This Row],[Numérotation Sud Infra Environnement]],SBT!$AT:$AT,1)</f>
        <v>0</v>
      </c>
      <c r="U36" s="80">
        <f>SUMIFS(SBT!V:V,SBT!$E:$E,Tableau3[[#This Row],[Numérotation Sud Infra Environnement]],SBT!$AT:$AT,1)</f>
        <v>0</v>
      </c>
      <c r="V36" s="80">
        <f>SUMIFS(SBT!W:W,SBT!$E:$E,Tableau3[[#This Row],[Numérotation Sud Infra Environnement]],SBT!$AT:$AT,1)</f>
        <v>0</v>
      </c>
      <c r="W36" s="80">
        <f>SUMIFS(SBT!X:X,SBT!$E:$E,Tableau3[[#This Row],[Numérotation Sud Infra Environnement]],SBT!$AT:$AT,1)</f>
        <v>0</v>
      </c>
      <c r="X36" s="80">
        <f>SUMIFS(SBT!Y:Y,SBT!$E:$E,Tableau3[[#This Row],[Numérotation Sud Infra Environnement]],SBT!$AT:$AT,1)</f>
        <v>0</v>
      </c>
      <c r="Y36" s="80">
        <f>SUMIFS(SBT!Z:Z,SBT!$E:$E,Tableau3[[#This Row],[Numérotation Sud Infra Environnement]],SBT!$AT:$AT,1)</f>
        <v>0</v>
      </c>
      <c r="Z36" s="80">
        <f>SUMIFS(SBT!AA:AA,SBT!$E:$E,Tableau3[[#This Row],[Numérotation Sud Infra Environnement]],SBT!$AT:$AT,1)</f>
        <v>0</v>
      </c>
      <c r="AA36" s="80">
        <f>Tableau3[[#This Row],[TOTAUX TTC]]-Tableau3[[#This Row],[TVA récupérable]]</f>
        <v>0</v>
      </c>
    </row>
    <row r="37" spans="1:27" x14ac:dyDescent="0.25">
      <c r="A37" s="73" t="str">
        <f>Sourcecommande[[#This Row],[Numérotation Sud Infra Environnement]]</f>
        <v>ESP14-028</v>
      </c>
      <c r="B37" s="74" t="str">
        <f>VLOOKUP(A37,Sourcecommande[],2,FALSE)</f>
        <v>STEP</v>
      </c>
      <c r="C37" s="74" t="str">
        <f>VLOOKUP(A37,Sourcecommande[],3,FALSE)</f>
        <v>ASPRIERES</v>
      </c>
      <c r="D37" s="75">
        <f>VLOOKUP(A37,Sourcecommande[],4,FALSE)</f>
        <v>2014</v>
      </c>
      <c r="E37" s="75" t="str">
        <f>VLOOKUP(A37,Sourcecommande[],5,FALSE)</f>
        <v>ASS</v>
      </c>
      <c r="F37" s="75" t="str">
        <f>VLOOKUP(A37,Sourcecommande[],6,FALSE)</f>
        <v>ALA</v>
      </c>
      <c r="G37" s="75">
        <f>VLOOKUP(A37,Sourcecommande[],7,FALSE)</f>
        <v>12</v>
      </c>
      <c r="H37" s="88">
        <f>SUMIFS(SBT!H:H,SBT!$E:$E,Tableau3[[#This Row],[Numérotation Sud Infra Environnement]],SBT!$AT:$AT,1)</f>
        <v>0</v>
      </c>
      <c r="I37" s="80">
        <f>SUMIFS(SBT!J:J,SBT!$E:$E,Tableau3[[#This Row],[Numérotation Sud Infra Environnement]],SBT!$AT:$AT,1)</f>
        <v>0</v>
      </c>
      <c r="J37" s="80">
        <f>SUMIFS(SBT!K:K,SBT!$E:$E,Tableau3[[#This Row],[Numérotation Sud Infra Environnement]],SBT!$AT:$AT,1)</f>
        <v>0</v>
      </c>
      <c r="K37" s="80">
        <f>SUMIFS(SBT!L:L,SBT!$E:$E,Tableau3[[#This Row],[Numérotation Sud Infra Environnement]],SBT!$AT:$AT,1)</f>
        <v>0</v>
      </c>
      <c r="L37" s="80">
        <f>SUMIFS(SBT!M:M,SBT!$E:$E,Tableau3[[#This Row],[Numérotation Sud Infra Environnement]],SBT!$AT:$AT,1)</f>
        <v>0</v>
      </c>
      <c r="M37" s="80">
        <f>SUMIFS(SBT!N:N,SBT!$E:$E,Tableau3[[#This Row],[Numérotation Sud Infra Environnement]],SBT!$AT:$AT,1)</f>
        <v>0</v>
      </c>
      <c r="N37" s="80">
        <f>SUMIFS(SBT!O:O,SBT!$E:$E,Tableau3[[#This Row],[Numérotation Sud Infra Environnement]],SBT!$AT:$AT,1)</f>
        <v>0</v>
      </c>
      <c r="O37" s="80">
        <f>SUMIFS(SBT!P:P,SBT!$E:$E,Tableau3[[#This Row],[Numérotation Sud Infra Environnement]],SBT!$AT:$AT,1)</f>
        <v>0</v>
      </c>
      <c r="P37" s="80">
        <f>SUMIFS(SBT!Q:Q,SBT!$E:$E,Tableau3[[#This Row],[Numérotation Sud Infra Environnement]],SBT!$AT:$AT,1)</f>
        <v>0</v>
      </c>
      <c r="Q37" s="80">
        <f>SUMIFS(SBT!R:R,SBT!$E:$E,Tableau3[[#This Row],[Numérotation Sud Infra Environnement]],SBT!$AT:$AT,1)</f>
        <v>0</v>
      </c>
      <c r="R37" s="80">
        <f>SUMIFS(SBT!S:S,SBT!$E:$E,Tableau3[[#This Row],[Numérotation Sud Infra Environnement]],SBT!$AT:$AT,1)</f>
        <v>0</v>
      </c>
      <c r="S37" s="80">
        <f>SUMIFS(SBT!T:T,SBT!$E:$E,Tableau3[[#This Row],[Numérotation Sud Infra Environnement]],SBT!$AT:$AT,1)</f>
        <v>0</v>
      </c>
      <c r="T37" s="80">
        <f>SUMIFS(SBT!U:U,SBT!$E:$E,Tableau3[[#This Row],[Numérotation Sud Infra Environnement]],SBT!$AT:$AT,1)</f>
        <v>0</v>
      </c>
      <c r="U37" s="80">
        <f>SUMIFS(SBT!V:V,SBT!$E:$E,Tableau3[[#This Row],[Numérotation Sud Infra Environnement]],SBT!$AT:$AT,1)</f>
        <v>0</v>
      </c>
      <c r="V37" s="80">
        <f>SUMIFS(SBT!W:W,SBT!$E:$E,Tableau3[[#This Row],[Numérotation Sud Infra Environnement]],SBT!$AT:$AT,1)</f>
        <v>0</v>
      </c>
      <c r="W37" s="80">
        <f>SUMIFS(SBT!X:X,SBT!$E:$E,Tableau3[[#This Row],[Numérotation Sud Infra Environnement]],SBT!$AT:$AT,1)</f>
        <v>0</v>
      </c>
      <c r="X37" s="80">
        <f>SUMIFS(SBT!Y:Y,SBT!$E:$E,Tableau3[[#This Row],[Numérotation Sud Infra Environnement]],SBT!$AT:$AT,1)</f>
        <v>0</v>
      </c>
      <c r="Y37" s="80">
        <f>SUMIFS(SBT!Z:Z,SBT!$E:$E,Tableau3[[#This Row],[Numérotation Sud Infra Environnement]],SBT!$AT:$AT,1)</f>
        <v>0</v>
      </c>
      <c r="Z37" s="80">
        <f>SUMIFS(SBT!AA:AA,SBT!$E:$E,Tableau3[[#This Row],[Numérotation Sud Infra Environnement]],SBT!$AT:$AT,1)</f>
        <v>0</v>
      </c>
      <c r="AA37" s="80">
        <f>Tableau3[[#This Row],[TOTAUX TTC]]-Tableau3[[#This Row],[TVA récupérable]]</f>
        <v>0</v>
      </c>
    </row>
    <row r="38" spans="1:27" x14ac:dyDescent="0.25">
      <c r="A38" s="73" t="str">
        <f>Sourcecommande[[#This Row],[Numérotation Sud Infra Environnement]]</f>
        <v>ESP14-030</v>
      </c>
      <c r="B38" s="74" t="str">
        <f>VLOOKUP(A38,Sourcecommande[],2,FALSE)</f>
        <v>LOTISSEMENT LA BLANQUERIE</v>
      </c>
      <c r="C38" s="74" t="str">
        <f>VLOOKUP(A38,Sourcecommande[],3,FALSE)</f>
        <v>ESTAING</v>
      </c>
      <c r="D38" s="75">
        <f>VLOOKUP(A38,Sourcecommande[],4,FALSE)</f>
        <v>1015</v>
      </c>
      <c r="E38" s="75" t="str">
        <f>VLOOKUP(A38,Sourcecommande[],5,FALSE)</f>
        <v>VRD</v>
      </c>
      <c r="F38" s="75" t="str">
        <f>VLOOKUP(A38,Sourcecommande[],6,FALSE)</f>
        <v>GMA</v>
      </c>
      <c r="G38" s="75">
        <f>VLOOKUP(A38,Sourcecommande[],7,FALSE)</f>
        <v>12</v>
      </c>
      <c r="H38" s="88">
        <f>SUMIFS(SBT!H:H,SBT!$E:$E,Tableau3[[#This Row],[Numérotation Sud Infra Environnement]],SBT!$AT:$AT,1)</f>
        <v>0</v>
      </c>
      <c r="I38" s="80">
        <f>SUMIFS(SBT!J:J,SBT!$E:$E,Tableau3[[#This Row],[Numérotation Sud Infra Environnement]],SBT!$AT:$AT,1)</f>
        <v>0</v>
      </c>
      <c r="J38" s="80">
        <f>SUMIFS(SBT!K:K,SBT!$E:$E,Tableau3[[#This Row],[Numérotation Sud Infra Environnement]],SBT!$AT:$AT,1)</f>
        <v>0</v>
      </c>
      <c r="K38" s="80">
        <f>SUMIFS(SBT!L:L,SBT!$E:$E,Tableau3[[#This Row],[Numérotation Sud Infra Environnement]],SBT!$AT:$AT,1)</f>
        <v>0</v>
      </c>
      <c r="L38" s="80">
        <f>SUMIFS(SBT!M:M,SBT!$E:$E,Tableau3[[#This Row],[Numérotation Sud Infra Environnement]],SBT!$AT:$AT,1)</f>
        <v>0</v>
      </c>
      <c r="M38" s="80">
        <f>SUMIFS(SBT!N:N,SBT!$E:$E,Tableau3[[#This Row],[Numérotation Sud Infra Environnement]],SBT!$AT:$AT,1)</f>
        <v>0</v>
      </c>
      <c r="N38" s="80">
        <f>SUMIFS(SBT!O:O,SBT!$E:$E,Tableau3[[#This Row],[Numérotation Sud Infra Environnement]],SBT!$AT:$AT,1)</f>
        <v>0</v>
      </c>
      <c r="O38" s="80">
        <f>SUMIFS(SBT!P:P,SBT!$E:$E,Tableau3[[#This Row],[Numérotation Sud Infra Environnement]],SBT!$AT:$AT,1)</f>
        <v>0</v>
      </c>
      <c r="P38" s="80">
        <f>SUMIFS(SBT!Q:Q,SBT!$E:$E,Tableau3[[#This Row],[Numérotation Sud Infra Environnement]],SBT!$AT:$AT,1)</f>
        <v>0</v>
      </c>
      <c r="Q38" s="80">
        <f>SUMIFS(SBT!R:R,SBT!$E:$E,Tableau3[[#This Row],[Numérotation Sud Infra Environnement]],SBT!$AT:$AT,1)</f>
        <v>0</v>
      </c>
      <c r="R38" s="80">
        <f>SUMIFS(SBT!S:S,SBT!$E:$E,Tableau3[[#This Row],[Numérotation Sud Infra Environnement]],SBT!$AT:$AT,1)</f>
        <v>0</v>
      </c>
      <c r="S38" s="80">
        <f>SUMIFS(SBT!T:T,SBT!$E:$E,Tableau3[[#This Row],[Numérotation Sud Infra Environnement]],SBT!$AT:$AT,1)</f>
        <v>0</v>
      </c>
      <c r="T38" s="80">
        <f>SUMIFS(SBT!U:U,SBT!$E:$E,Tableau3[[#This Row],[Numérotation Sud Infra Environnement]],SBT!$AT:$AT,1)</f>
        <v>0</v>
      </c>
      <c r="U38" s="80">
        <f>SUMIFS(SBT!V:V,SBT!$E:$E,Tableau3[[#This Row],[Numérotation Sud Infra Environnement]],SBT!$AT:$AT,1)</f>
        <v>0</v>
      </c>
      <c r="V38" s="80">
        <f>SUMIFS(SBT!W:W,SBT!$E:$E,Tableau3[[#This Row],[Numérotation Sud Infra Environnement]],SBT!$AT:$AT,1)</f>
        <v>0</v>
      </c>
      <c r="W38" s="80">
        <f>SUMIFS(SBT!X:X,SBT!$E:$E,Tableau3[[#This Row],[Numérotation Sud Infra Environnement]],SBT!$AT:$AT,1)</f>
        <v>0</v>
      </c>
      <c r="X38" s="80">
        <f>SUMIFS(SBT!Y:Y,SBT!$E:$E,Tableau3[[#This Row],[Numérotation Sud Infra Environnement]],SBT!$AT:$AT,1)</f>
        <v>0</v>
      </c>
      <c r="Y38" s="80">
        <f>SUMIFS(SBT!Z:Z,SBT!$E:$E,Tableau3[[#This Row],[Numérotation Sud Infra Environnement]],SBT!$AT:$AT,1)</f>
        <v>0</v>
      </c>
      <c r="Z38" s="80">
        <f>SUMIFS(SBT!AA:AA,SBT!$E:$E,Tableau3[[#This Row],[Numérotation Sud Infra Environnement]],SBT!$AT:$AT,1)</f>
        <v>0</v>
      </c>
      <c r="AA38" s="80">
        <f>Tableau3[[#This Row],[TOTAUX TTC]]-Tableau3[[#This Row],[TVA récupérable]]</f>
        <v>0</v>
      </c>
    </row>
    <row r="39" spans="1:27" x14ac:dyDescent="0.25">
      <c r="A39" s="73" t="str">
        <f>Sourcecommande[[#This Row],[Numérotation Sud Infra Environnement]]</f>
        <v>ESP15-011</v>
      </c>
      <c r="B39" s="74" t="str">
        <f>VLOOKUP(A39,Sourcecommande[],2,FALSE)</f>
        <v xml:space="preserve">DEBOUCHE STADE </v>
      </c>
      <c r="C39" s="74" t="str">
        <f>VLOOKUP(A39,Sourcecommande[],3,FALSE)</f>
        <v>SEBAZAC</v>
      </c>
      <c r="D39" s="75">
        <f>VLOOKUP(A39,Sourcecommande[],4,FALSE)</f>
        <v>2015</v>
      </c>
      <c r="E39" s="75" t="str">
        <f>VLOOKUP(A39,Sourcecommande[],5,FALSE)</f>
        <v>VRD</v>
      </c>
      <c r="F39" s="75" t="str">
        <f>VLOOKUP(A39,Sourcecommande[],6,FALSE)</f>
        <v>GMA</v>
      </c>
      <c r="G39" s="75">
        <f>VLOOKUP(A39,Sourcecommande[],7,FALSE)</f>
        <v>12</v>
      </c>
      <c r="H39" s="88">
        <f>SUMIFS(SBT!H:H,SBT!$E:$E,Tableau3[[#This Row],[Numérotation Sud Infra Environnement]],SBT!$AT:$AT,1)</f>
        <v>0</v>
      </c>
      <c r="I39" s="80">
        <f>SUMIFS(SBT!J:J,SBT!$E:$E,Tableau3[[#This Row],[Numérotation Sud Infra Environnement]],SBT!$AT:$AT,1)</f>
        <v>0</v>
      </c>
      <c r="J39" s="80">
        <f>SUMIFS(SBT!K:K,SBT!$E:$E,Tableau3[[#This Row],[Numérotation Sud Infra Environnement]],SBT!$AT:$AT,1)</f>
        <v>0</v>
      </c>
      <c r="K39" s="80">
        <f>SUMIFS(SBT!L:L,SBT!$E:$E,Tableau3[[#This Row],[Numérotation Sud Infra Environnement]],SBT!$AT:$AT,1)</f>
        <v>0</v>
      </c>
      <c r="L39" s="80">
        <f>SUMIFS(SBT!M:M,SBT!$E:$E,Tableau3[[#This Row],[Numérotation Sud Infra Environnement]],SBT!$AT:$AT,1)</f>
        <v>0</v>
      </c>
      <c r="M39" s="80">
        <f>SUMIFS(SBT!N:N,SBT!$E:$E,Tableau3[[#This Row],[Numérotation Sud Infra Environnement]],SBT!$AT:$AT,1)</f>
        <v>0</v>
      </c>
      <c r="N39" s="80">
        <f>SUMIFS(SBT!O:O,SBT!$E:$E,Tableau3[[#This Row],[Numérotation Sud Infra Environnement]],SBT!$AT:$AT,1)</f>
        <v>0</v>
      </c>
      <c r="O39" s="80">
        <f>SUMIFS(SBT!P:P,SBT!$E:$E,Tableau3[[#This Row],[Numérotation Sud Infra Environnement]],SBT!$AT:$AT,1)</f>
        <v>0</v>
      </c>
      <c r="P39" s="80">
        <f>SUMIFS(SBT!Q:Q,SBT!$E:$E,Tableau3[[#This Row],[Numérotation Sud Infra Environnement]],SBT!$AT:$AT,1)</f>
        <v>0</v>
      </c>
      <c r="Q39" s="80">
        <f>SUMIFS(SBT!R:R,SBT!$E:$E,Tableau3[[#This Row],[Numérotation Sud Infra Environnement]],SBT!$AT:$AT,1)</f>
        <v>0</v>
      </c>
      <c r="R39" s="80">
        <f>SUMIFS(SBT!S:S,SBT!$E:$E,Tableau3[[#This Row],[Numérotation Sud Infra Environnement]],SBT!$AT:$AT,1)</f>
        <v>0</v>
      </c>
      <c r="S39" s="80">
        <f>SUMIFS(SBT!T:T,SBT!$E:$E,Tableau3[[#This Row],[Numérotation Sud Infra Environnement]],SBT!$AT:$AT,1)</f>
        <v>0</v>
      </c>
      <c r="T39" s="80">
        <f>SUMIFS(SBT!U:U,SBT!$E:$E,Tableau3[[#This Row],[Numérotation Sud Infra Environnement]],SBT!$AT:$AT,1)</f>
        <v>0</v>
      </c>
      <c r="U39" s="80">
        <f>SUMIFS(SBT!V:V,SBT!$E:$E,Tableau3[[#This Row],[Numérotation Sud Infra Environnement]],SBT!$AT:$AT,1)</f>
        <v>0</v>
      </c>
      <c r="V39" s="80">
        <f>SUMIFS(SBT!W:W,SBT!$E:$E,Tableau3[[#This Row],[Numérotation Sud Infra Environnement]],SBT!$AT:$AT,1)</f>
        <v>0</v>
      </c>
      <c r="W39" s="80">
        <f>SUMIFS(SBT!X:X,SBT!$E:$E,Tableau3[[#This Row],[Numérotation Sud Infra Environnement]],SBT!$AT:$AT,1)</f>
        <v>0</v>
      </c>
      <c r="X39" s="80">
        <f>SUMIFS(SBT!Y:Y,SBT!$E:$E,Tableau3[[#This Row],[Numérotation Sud Infra Environnement]],SBT!$AT:$AT,1)</f>
        <v>0</v>
      </c>
      <c r="Y39" s="80">
        <f>SUMIFS(SBT!Z:Z,SBT!$E:$E,Tableau3[[#This Row],[Numérotation Sud Infra Environnement]],SBT!$AT:$AT,1)</f>
        <v>0</v>
      </c>
      <c r="Z39" s="80">
        <f>SUMIFS(SBT!AA:AA,SBT!$E:$E,Tableau3[[#This Row],[Numérotation Sud Infra Environnement]],SBT!$AT:$AT,1)</f>
        <v>0</v>
      </c>
      <c r="AA39" s="80">
        <f>Tableau3[[#This Row],[TOTAUX TTC]]-Tableau3[[#This Row],[TVA récupérable]]</f>
        <v>0</v>
      </c>
    </row>
    <row r="40" spans="1:27" x14ac:dyDescent="0.25">
      <c r="A40" s="73" t="str">
        <f>Sourcecommande[[#This Row],[Numérotation Sud Infra Environnement]]</f>
        <v>ESP15-013</v>
      </c>
      <c r="B40" s="74" t="str">
        <f>VLOOKUP(A40,Sourcecommande[],2,FALSE)</f>
        <v>ASSAINISSEMENT VILLAGE CASTELMUS</v>
      </c>
      <c r="C40" s="74" t="str">
        <f>VLOOKUP(A40,Sourcecommande[],3,FALSE)</f>
        <v>CASTELNAU PEGAYROLS</v>
      </c>
      <c r="D40" s="75">
        <f>VLOOKUP(A40,Sourcecommande[],4,FALSE)</f>
        <v>2015</v>
      </c>
      <c r="E40" s="75" t="str">
        <f>VLOOKUP(A40,Sourcecommande[],5,FALSE)</f>
        <v>ASS</v>
      </c>
      <c r="F40" s="75" t="str">
        <f>VLOOKUP(A40,Sourcecommande[],6,FALSE)</f>
        <v>SBT</v>
      </c>
      <c r="G40" s="75">
        <f>VLOOKUP(A40,Sourcecommande[],7,FALSE)</f>
        <v>12</v>
      </c>
      <c r="H40" s="88">
        <f>SUMIFS(SBT!H:H,SBT!$E:$E,Tableau3[[#This Row],[Numérotation Sud Infra Environnement]],SBT!$AT:$AT,1)</f>
        <v>0</v>
      </c>
      <c r="I40" s="80">
        <f>SUMIFS(SBT!J:J,SBT!$E:$E,Tableau3[[#This Row],[Numérotation Sud Infra Environnement]],SBT!$AT:$AT,1)</f>
        <v>0</v>
      </c>
      <c r="J40" s="80">
        <f>SUMIFS(SBT!K:K,SBT!$E:$E,Tableau3[[#This Row],[Numérotation Sud Infra Environnement]],SBT!$AT:$AT,1)</f>
        <v>0</v>
      </c>
      <c r="K40" s="80">
        <f>SUMIFS(SBT!L:L,SBT!$E:$E,Tableau3[[#This Row],[Numérotation Sud Infra Environnement]],SBT!$AT:$AT,1)</f>
        <v>0</v>
      </c>
      <c r="L40" s="80">
        <f>SUMIFS(SBT!M:M,SBT!$E:$E,Tableau3[[#This Row],[Numérotation Sud Infra Environnement]],SBT!$AT:$AT,1)</f>
        <v>0</v>
      </c>
      <c r="M40" s="80">
        <f>SUMIFS(SBT!N:N,SBT!$E:$E,Tableau3[[#This Row],[Numérotation Sud Infra Environnement]],SBT!$AT:$AT,1)</f>
        <v>0</v>
      </c>
      <c r="N40" s="80">
        <f>SUMIFS(SBT!O:O,SBT!$E:$E,Tableau3[[#This Row],[Numérotation Sud Infra Environnement]],SBT!$AT:$AT,1)</f>
        <v>0</v>
      </c>
      <c r="O40" s="80">
        <f>SUMIFS(SBT!P:P,SBT!$E:$E,Tableau3[[#This Row],[Numérotation Sud Infra Environnement]],SBT!$AT:$AT,1)</f>
        <v>0</v>
      </c>
      <c r="P40" s="80">
        <f>SUMIFS(SBT!Q:Q,SBT!$E:$E,Tableau3[[#This Row],[Numérotation Sud Infra Environnement]],SBT!$AT:$AT,1)</f>
        <v>0</v>
      </c>
      <c r="Q40" s="80">
        <f>SUMIFS(SBT!R:R,SBT!$E:$E,Tableau3[[#This Row],[Numérotation Sud Infra Environnement]],SBT!$AT:$AT,1)</f>
        <v>0</v>
      </c>
      <c r="R40" s="80">
        <f>SUMIFS(SBT!S:S,SBT!$E:$E,Tableau3[[#This Row],[Numérotation Sud Infra Environnement]],SBT!$AT:$AT,1)</f>
        <v>0</v>
      </c>
      <c r="S40" s="80">
        <f>SUMIFS(SBT!T:T,SBT!$E:$E,Tableau3[[#This Row],[Numérotation Sud Infra Environnement]],SBT!$AT:$AT,1)</f>
        <v>0</v>
      </c>
      <c r="T40" s="80">
        <f>SUMIFS(SBT!U:U,SBT!$E:$E,Tableau3[[#This Row],[Numérotation Sud Infra Environnement]],SBT!$AT:$AT,1)</f>
        <v>0</v>
      </c>
      <c r="U40" s="80">
        <f>SUMIFS(SBT!V:V,SBT!$E:$E,Tableau3[[#This Row],[Numérotation Sud Infra Environnement]],SBT!$AT:$AT,1)</f>
        <v>0</v>
      </c>
      <c r="V40" s="80">
        <f>SUMIFS(SBT!W:W,SBT!$E:$E,Tableau3[[#This Row],[Numérotation Sud Infra Environnement]],SBT!$AT:$AT,1)</f>
        <v>0</v>
      </c>
      <c r="W40" s="80">
        <f>SUMIFS(SBT!X:X,SBT!$E:$E,Tableau3[[#This Row],[Numérotation Sud Infra Environnement]],SBT!$AT:$AT,1)</f>
        <v>0</v>
      </c>
      <c r="X40" s="80">
        <f>SUMIFS(SBT!Y:Y,SBT!$E:$E,Tableau3[[#This Row],[Numérotation Sud Infra Environnement]],SBT!$AT:$AT,1)</f>
        <v>0</v>
      </c>
      <c r="Y40" s="80">
        <f>SUMIFS(SBT!Z:Z,SBT!$E:$E,Tableau3[[#This Row],[Numérotation Sud Infra Environnement]],SBT!$AT:$AT,1)</f>
        <v>0</v>
      </c>
      <c r="Z40" s="80">
        <f>SUMIFS(SBT!AA:AA,SBT!$E:$E,Tableau3[[#This Row],[Numérotation Sud Infra Environnement]],SBT!$AT:$AT,1)</f>
        <v>0</v>
      </c>
      <c r="AA40" s="80">
        <f>Tableau3[[#This Row],[TOTAUX TTC]]-Tableau3[[#This Row],[TVA récupérable]]</f>
        <v>0</v>
      </c>
    </row>
    <row r="41" spans="1:27" x14ac:dyDescent="0.25">
      <c r="A41" s="73" t="str">
        <f>Sourcecommande[[#This Row],[Numérotation Sud Infra Environnement]]</f>
        <v>ESP15-016</v>
      </c>
      <c r="B41" s="74" t="str">
        <f>VLOOKUP(A41,Sourcecommande[],2,FALSE)</f>
        <v>COM COM LARZAC ET VALLEES</v>
      </c>
      <c r="C41" s="74" t="str">
        <f>VLOOKUP(A41,Sourcecommande[],3,FALSE)</f>
        <v>BARRAGE DE CORNUS</v>
      </c>
      <c r="D41" s="75">
        <f>VLOOKUP(A41,Sourcecommande[],4,FALSE)</f>
        <v>2015</v>
      </c>
      <c r="E41" s="75" t="str">
        <f>VLOOKUP(A41,Sourcecommande[],5,FALSE)</f>
        <v>HYDRO</v>
      </c>
      <c r="F41" s="75" t="str">
        <f>VLOOKUP(A41,Sourcecommande[],6,FALSE)</f>
        <v>GMA</v>
      </c>
      <c r="G41" s="75">
        <f>VLOOKUP(A41,Sourcecommande[],7,FALSE)</f>
        <v>12</v>
      </c>
      <c r="H41" s="88">
        <f>SUMIFS(SBT!H:H,SBT!$E:$E,Tableau3[[#This Row],[Numérotation Sud Infra Environnement]],SBT!$AT:$AT,1)</f>
        <v>0</v>
      </c>
      <c r="I41" s="80">
        <f>SUMIFS(SBT!J:J,SBT!$E:$E,Tableau3[[#This Row],[Numérotation Sud Infra Environnement]],SBT!$AT:$AT,1)</f>
        <v>0</v>
      </c>
      <c r="J41" s="80">
        <f>SUMIFS(SBT!K:K,SBT!$E:$E,Tableau3[[#This Row],[Numérotation Sud Infra Environnement]],SBT!$AT:$AT,1)</f>
        <v>0</v>
      </c>
      <c r="K41" s="80">
        <f>SUMIFS(SBT!L:L,SBT!$E:$E,Tableau3[[#This Row],[Numérotation Sud Infra Environnement]],SBT!$AT:$AT,1)</f>
        <v>0</v>
      </c>
      <c r="L41" s="80">
        <f>SUMIFS(SBT!M:M,SBT!$E:$E,Tableau3[[#This Row],[Numérotation Sud Infra Environnement]],SBT!$AT:$AT,1)</f>
        <v>0</v>
      </c>
      <c r="M41" s="80">
        <f>SUMIFS(SBT!N:N,SBT!$E:$E,Tableau3[[#This Row],[Numérotation Sud Infra Environnement]],SBT!$AT:$AT,1)</f>
        <v>0</v>
      </c>
      <c r="N41" s="80">
        <f>SUMIFS(SBT!O:O,SBT!$E:$E,Tableau3[[#This Row],[Numérotation Sud Infra Environnement]],SBT!$AT:$AT,1)</f>
        <v>0</v>
      </c>
      <c r="O41" s="80">
        <f>SUMIFS(SBT!P:P,SBT!$E:$E,Tableau3[[#This Row],[Numérotation Sud Infra Environnement]],SBT!$AT:$AT,1)</f>
        <v>0</v>
      </c>
      <c r="P41" s="80">
        <f>SUMIFS(SBT!Q:Q,SBT!$E:$E,Tableau3[[#This Row],[Numérotation Sud Infra Environnement]],SBT!$AT:$AT,1)</f>
        <v>0</v>
      </c>
      <c r="Q41" s="80">
        <f>SUMIFS(SBT!R:R,SBT!$E:$E,Tableau3[[#This Row],[Numérotation Sud Infra Environnement]],SBT!$AT:$AT,1)</f>
        <v>0</v>
      </c>
      <c r="R41" s="80">
        <f>SUMIFS(SBT!S:S,SBT!$E:$E,Tableau3[[#This Row],[Numérotation Sud Infra Environnement]],SBT!$AT:$AT,1)</f>
        <v>0</v>
      </c>
      <c r="S41" s="80">
        <f>SUMIFS(SBT!T:T,SBT!$E:$E,Tableau3[[#This Row],[Numérotation Sud Infra Environnement]],SBT!$AT:$AT,1)</f>
        <v>0</v>
      </c>
      <c r="T41" s="80">
        <f>SUMIFS(SBT!U:U,SBT!$E:$E,Tableau3[[#This Row],[Numérotation Sud Infra Environnement]],SBT!$AT:$AT,1)</f>
        <v>0</v>
      </c>
      <c r="U41" s="80">
        <f>SUMIFS(SBT!V:V,SBT!$E:$E,Tableau3[[#This Row],[Numérotation Sud Infra Environnement]],SBT!$AT:$AT,1)</f>
        <v>0</v>
      </c>
      <c r="V41" s="80">
        <f>SUMIFS(SBT!W:W,SBT!$E:$E,Tableau3[[#This Row],[Numérotation Sud Infra Environnement]],SBT!$AT:$AT,1)</f>
        <v>0</v>
      </c>
      <c r="W41" s="80">
        <f>SUMIFS(SBT!X:X,SBT!$E:$E,Tableau3[[#This Row],[Numérotation Sud Infra Environnement]],SBT!$AT:$AT,1)</f>
        <v>0</v>
      </c>
      <c r="X41" s="80">
        <f>SUMIFS(SBT!Y:Y,SBT!$E:$E,Tableau3[[#This Row],[Numérotation Sud Infra Environnement]],SBT!$AT:$AT,1)</f>
        <v>0</v>
      </c>
      <c r="Y41" s="80">
        <f>SUMIFS(SBT!Z:Z,SBT!$E:$E,Tableau3[[#This Row],[Numérotation Sud Infra Environnement]],SBT!$AT:$AT,1)</f>
        <v>0</v>
      </c>
      <c r="Z41" s="80">
        <f>SUMIFS(SBT!AA:AA,SBT!$E:$E,Tableau3[[#This Row],[Numérotation Sud Infra Environnement]],SBT!$AT:$AT,1)</f>
        <v>0</v>
      </c>
      <c r="AA41" s="80">
        <f>Tableau3[[#This Row],[TOTAUX TTC]]-Tableau3[[#This Row],[TVA récupérable]]</f>
        <v>0</v>
      </c>
    </row>
    <row r="42" spans="1:27" x14ac:dyDescent="0.25">
      <c r="A42" s="73" t="str">
        <f>Sourcecommande[[#This Row],[Numérotation Sud Infra Environnement]]</f>
        <v>ESP15-025</v>
      </c>
      <c r="B42" s="74" t="str">
        <f>VLOOKUP(A42,Sourcecommande[],2,FALSE)</f>
        <v>ASSAINISSEMENT DU BOURG</v>
      </c>
      <c r="C42" s="74" t="str">
        <f>VLOOKUP(A42,Sourcecommande[],3,FALSE)</f>
        <v>PRADES D'AUBRAC</v>
      </c>
      <c r="D42" s="75">
        <f>VLOOKUP(A42,Sourcecommande[],4,FALSE)</f>
        <v>2015</v>
      </c>
      <c r="E42" s="75" t="str">
        <f>VLOOKUP(A42,Sourcecommande[],5,FALSE)</f>
        <v>ASS</v>
      </c>
      <c r="F42" s="75" t="str">
        <f>VLOOKUP(A42,Sourcecommande[],6,FALSE)</f>
        <v>SBT</v>
      </c>
      <c r="G42" s="75">
        <f>VLOOKUP(A42,Sourcecommande[],7,FALSE)</f>
        <v>12</v>
      </c>
      <c r="H42" s="88">
        <f>SUMIFS(SBT!H:H,SBT!$E:$E,Tableau3[[#This Row],[Numérotation Sud Infra Environnement]],SBT!$AT:$AT,1)</f>
        <v>0</v>
      </c>
      <c r="I42" s="80">
        <f>SUMIFS(SBT!J:J,SBT!$E:$E,Tableau3[[#This Row],[Numérotation Sud Infra Environnement]],SBT!$AT:$AT,1)</f>
        <v>0</v>
      </c>
      <c r="J42" s="80">
        <f>SUMIFS(SBT!K:K,SBT!$E:$E,Tableau3[[#This Row],[Numérotation Sud Infra Environnement]],SBT!$AT:$AT,1)</f>
        <v>0</v>
      </c>
      <c r="K42" s="80">
        <f>SUMIFS(SBT!L:L,SBT!$E:$E,Tableau3[[#This Row],[Numérotation Sud Infra Environnement]],SBT!$AT:$AT,1)</f>
        <v>0</v>
      </c>
      <c r="L42" s="80">
        <f>SUMIFS(SBT!M:M,SBT!$E:$E,Tableau3[[#This Row],[Numérotation Sud Infra Environnement]],SBT!$AT:$AT,1)</f>
        <v>0</v>
      </c>
      <c r="M42" s="80">
        <f>SUMIFS(SBT!N:N,SBT!$E:$E,Tableau3[[#This Row],[Numérotation Sud Infra Environnement]],SBT!$AT:$AT,1)</f>
        <v>0</v>
      </c>
      <c r="N42" s="80">
        <f>SUMIFS(SBT!O:O,SBT!$E:$E,Tableau3[[#This Row],[Numérotation Sud Infra Environnement]],SBT!$AT:$AT,1)</f>
        <v>0</v>
      </c>
      <c r="O42" s="80">
        <f>SUMIFS(SBT!P:P,SBT!$E:$E,Tableau3[[#This Row],[Numérotation Sud Infra Environnement]],SBT!$AT:$AT,1)</f>
        <v>0</v>
      </c>
      <c r="P42" s="80">
        <f>SUMIFS(SBT!Q:Q,SBT!$E:$E,Tableau3[[#This Row],[Numérotation Sud Infra Environnement]],SBT!$AT:$AT,1)</f>
        <v>0</v>
      </c>
      <c r="Q42" s="80">
        <f>SUMIFS(SBT!R:R,SBT!$E:$E,Tableau3[[#This Row],[Numérotation Sud Infra Environnement]],SBT!$AT:$AT,1)</f>
        <v>0</v>
      </c>
      <c r="R42" s="80">
        <f>SUMIFS(SBT!S:S,SBT!$E:$E,Tableau3[[#This Row],[Numérotation Sud Infra Environnement]],SBT!$AT:$AT,1)</f>
        <v>0</v>
      </c>
      <c r="S42" s="80">
        <f>SUMIFS(SBT!T:T,SBT!$E:$E,Tableau3[[#This Row],[Numérotation Sud Infra Environnement]],SBT!$AT:$AT,1)</f>
        <v>0</v>
      </c>
      <c r="T42" s="80">
        <f>SUMIFS(SBT!U:U,SBT!$E:$E,Tableau3[[#This Row],[Numérotation Sud Infra Environnement]],SBT!$AT:$AT,1)</f>
        <v>0</v>
      </c>
      <c r="U42" s="80">
        <f>SUMIFS(SBT!V:V,SBT!$E:$E,Tableau3[[#This Row],[Numérotation Sud Infra Environnement]],SBT!$AT:$AT,1)</f>
        <v>0</v>
      </c>
      <c r="V42" s="80">
        <f>SUMIFS(SBT!W:W,SBT!$E:$E,Tableau3[[#This Row],[Numérotation Sud Infra Environnement]],SBT!$AT:$AT,1)</f>
        <v>0</v>
      </c>
      <c r="W42" s="80">
        <f>SUMIFS(SBT!X:X,SBT!$E:$E,Tableau3[[#This Row],[Numérotation Sud Infra Environnement]],SBT!$AT:$AT,1)</f>
        <v>0</v>
      </c>
      <c r="X42" s="80">
        <f>SUMIFS(SBT!Y:Y,SBT!$E:$E,Tableau3[[#This Row],[Numérotation Sud Infra Environnement]],SBT!$AT:$AT,1)</f>
        <v>0</v>
      </c>
      <c r="Y42" s="80">
        <f>SUMIFS(SBT!Z:Z,SBT!$E:$E,Tableau3[[#This Row],[Numérotation Sud Infra Environnement]],SBT!$AT:$AT,1)</f>
        <v>0</v>
      </c>
      <c r="Z42" s="80">
        <f>SUMIFS(SBT!AA:AA,SBT!$E:$E,Tableau3[[#This Row],[Numérotation Sud Infra Environnement]],SBT!$AT:$AT,1)</f>
        <v>0</v>
      </c>
      <c r="AA42" s="80">
        <f>Tableau3[[#This Row],[TOTAUX TTC]]-Tableau3[[#This Row],[TVA récupérable]]</f>
        <v>0</v>
      </c>
    </row>
    <row r="43" spans="1:27" x14ac:dyDescent="0.25">
      <c r="A43" s="73" t="str">
        <f>Sourcecommande[[#This Row],[Numérotation Sud Infra Environnement]]</f>
        <v>ESP15-028</v>
      </c>
      <c r="B43" s="74" t="str">
        <f>VLOOKUP(A43,Sourcecommande[],2,FALSE)</f>
        <v>MOE AEP UNITES DE DESINFECTION</v>
      </c>
      <c r="C43" s="74" t="str">
        <f>VLOOKUP(A43,Sourcecommande[],3,FALSE)</f>
        <v>ALBARET STE MARIE</v>
      </c>
      <c r="D43" s="75">
        <f>VLOOKUP(A43,Sourcecommande[],4,FALSE)</f>
        <v>2015</v>
      </c>
      <c r="E43" s="75" t="str">
        <f>VLOOKUP(A43,Sourcecommande[],5,FALSE)</f>
        <v>AEP</v>
      </c>
      <c r="F43" s="75" t="str">
        <f>VLOOKUP(A43,Sourcecommande[],6,FALSE)</f>
        <v>SBT</v>
      </c>
      <c r="G43" s="75">
        <f>VLOOKUP(A43,Sourcecommande[],7,FALSE)</f>
        <v>48</v>
      </c>
      <c r="H43" s="88">
        <f>SUMIFS(SBT!H:H,SBT!$E:$E,Tableau3[[#This Row],[Numérotation Sud Infra Environnement]],SBT!$AT:$AT,1)</f>
        <v>0</v>
      </c>
      <c r="I43" s="80">
        <f>SUMIFS(SBT!J:J,SBT!$E:$E,Tableau3[[#This Row],[Numérotation Sud Infra Environnement]],SBT!$AT:$AT,1)</f>
        <v>0</v>
      </c>
      <c r="J43" s="80">
        <f>SUMIFS(SBT!K:K,SBT!$E:$E,Tableau3[[#This Row],[Numérotation Sud Infra Environnement]],SBT!$AT:$AT,1)</f>
        <v>0</v>
      </c>
      <c r="K43" s="80">
        <f>SUMIFS(SBT!L:L,SBT!$E:$E,Tableau3[[#This Row],[Numérotation Sud Infra Environnement]],SBT!$AT:$AT,1)</f>
        <v>0</v>
      </c>
      <c r="L43" s="80">
        <f>SUMIFS(SBT!M:M,SBT!$E:$E,Tableau3[[#This Row],[Numérotation Sud Infra Environnement]],SBT!$AT:$AT,1)</f>
        <v>0</v>
      </c>
      <c r="M43" s="80">
        <f>SUMIFS(SBT!N:N,SBT!$E:$E,Tableau3[[#This Row],[Numérotation Sud Infra Environnement]],SBT!$AT:$AT,1)</f>
        <v>0</v>
      </c>
      <c r="N43" s="80">
        <f>SUMIFS(SBT!O:O,SBT!$E:$E,Tableau3[[#This Row],[Numérotation Sud Infra Environnement]],SBT!$AT:$AT,1)</f>
        <v>0</v>
      </c>
      <c r="O43" s="80">
        <f>SUMIFS(SBT!P:P,SBT!$E:$E,Tableau3[[#This Row],[Numérotation Sud Infra Environnement]],SBT!$AT:$AT,1)</f>
        <v>0</v>
      </c>
      <c r="P43" s="80">
        <f>SUMIFS(SBT!Q:Q,SBT!$E:$E,Tableau3[[#This Row],[Numérotation Sud Infra Environnement]],SBT!$AT:$AT,1)</f>
        <v>0</v>
      </c>
      <c r="Q43" s="80">
        <f>SUMIFS(SBT!R:R,SBT!$E:$E,Tableau3[[#This Row],[Numérotation Sud Infra Environnement]],SBT!$AT:$AT,1)</f>
        <v>0</v>
      </c>
      <c r="R43" s="80">
        <f>SUMIFS(SBT!S:S,SBT!$E:$E,Tableau3[[#This Row],[Numérotation Sud Infra Environnement]],SBT!$AT:$AT,1)</f>
        <v>0</v>
      </c>
      <c r="S43" s="80">
        <f>SUMIFS(SBT!T:T,SBT!$E:$E,Tableau3[[#This Row],[Numérotation Sud Infra Environnement]],SBT!$AT:$AT,1)</f>
        <v>0</v>
      </c>
      <c r="T43" s="80">
        <f>SUMIFS(SBT!U:U,SBT!$E:$E,Tableau3[[#This Row],[Numérotation Sud Infra Environnement]],SBT!$AT:$AT,1)</f>
        <v>0</v>
      </c>
      <c r="U43" s="80">
        <f>SUMIFS(SBT!V:V,SBT!$E:$E,Tableau3[[#This Row],[Numérotation Sud Infra Environnement]],SBT!$AT:$AT,1)</f>
        <v>0</v>
      </c>
      <c r="V43" s="80">
        <f>SUMIFS(SBT!W:W,SBT!$E:$E,Tableau3[[#This Row],[Numérotation Sud Infra Environnement]],SBT!$AT:$AT,1)</f>
        <v>0</v>
      </c>
      <c r="W43" s="80">
        <f>SUMIFS(SBT!X:X,SBT!$E:$E,Tableau3[[#This Row],[Numérotation Sud Infra Environnement]],SBT!$AT:$AT,1)</f>
        <v>0</v>
      </c>
      <c r="X43" s="80">
        <f>SUMIFS(SBT!Y:Y,SBT!$E:$E,Tableau3[[#This Row],[Numérotation Sud Infra Environnement]],SBT!$AT:$AT,1)</f>
        <v>0</v>
      </c>
      <c r="Y43" s="80">
        <f>SUMIFS(SBT!Z:Z,SBT!$E:$E,Tableau3[[#This Row],[Numérotation Sud Infra Environnement]],SBT!$AT:$AT,1)</f>
        <v>0</v>
      </c>
      <c r="Z43" s="80">
        <f>SUMIFS(SBT!AA:AA,SBT!$E:$E,Tableau3[[#This Row],[Numérotation Sud Infra Environnement]],SBT!$AT:$AT,1)</f>
        <v>0</v>
      </c>
      <c r="AA43" s="80">
        <f>Tableau3[[#This Row],[TOTAUX TTC]]-Tableau3[[#This Row],[TVA récupérable]]</f>
        <v>0</v>
      </c>
    </row>
    <row r="44" spans="1:27" ht="30" x14ac:dyDescent="0.25">
      <c r="A44" s="73" t="str">
        <f>Sourcecommande[[#This Row],[Numérotation Sud Infra Environnement]]</f>
        <v>ESP15-029</v>
      </c>
      <c r="B44" s="74" t="str">
        <f>VLOOKUP(A44,Sourcecommande[],2,FALSE)</f>
        <v>ETUDE SCENARIO AEP DES UDI DE LA COMMUNE</v>
      </c>
      <c r="C44" s="74" t="str">
        <f>VLOOKUP(A44,Sourcecommande[],3,FALSE)</f>
        <v>ALBARET STE MARIE</v>
      </c>
      <c r="D44" s="75">
        <f>VLOOKUP(A44,Sourcecommande[],4,FALSE)</f>
        <v>2015</v>
      </c>
      <c r="E44" s="75" t="str">
        <f>VLOOKUP(A44,Sourcecommande[],5,FALSE)</f>
        <v>AEP</v>
      </c>
      <c r="F44" s="75" t="str">
        <f>VLOOKUP(A44,Sourcecommande[],6,FALSE)</f>
        <v>SBT</v>
      </c>
      <c r="G44" s="75">
        <f>VLOOKUP(A44,Sourcecommande[],7,FALSE)</f>
        <v>48</v>
      </c>
      <c r="H44" s="88">
        <f>SUMIFS(SBT!H:H,SBT!$E:$E,Tableau3[[#This Row],[Numérotation Sud Infra Environnement]],SBT!$AT:$AT,1)</f>
        <v>0</v>
      </c>
      <c r="I44" s="80">
        <f>SUMIFS(SBT!J:J,SBT!$E:$E,Tableau3[[#This Row],[Numérotation Sud Infra Environnement]],SBT!$AT:$AT,1)</f>
        <v>0</v>
      </c>
      <c r="J44" s="80">
        <f>SUMIFS(SBT!K:K,SBT!$E:$E,Tableau3[[#This Row],[Numérotation Sud Infra Environnement]],SBT!$AT:$AT,1)</f>
        <v>0</v>
      </c>
      <c r="K44" s="80">
        <f>SUMIFS(SBT!L:L,SBT!$E:$E,Tableau3[[#This Row],[Numérotation Sud Infra Environnement]],SBT!$AT:$AT,1)</f>
        <v>0</v>
      </c>
      <c r="L44" s="80">
        <f>SUMIFS(SBT!M:M,SBT!$E:$E,Tableau3[[#This Row],[Numérotation Sud Infra Environnement]],SBT!$AT:$AT,1)</f>
        <v>0</v>
      </c>
      <c r="M44" s="80">
        <f>SUMIFS(SBT!N:N,SBT!$E:$E,Tableau3[[#This Row],[Numérotation Sud Infra Environnement]],SBT!$AT:$AT,1)</f>
        <v>0</v>
      </c>
      <c r="N44" s="80">
        <f>SUMIFS(SBT!O:O,SBT!$E:$E,Tableau3[[#This Row],[Numérotation Sud Infra Environnement]],SBT!$AT:$AT,1)</f>
        <v>0</v>
      </c>
      <c r="O44" s="80">
        <f>SUMIFS(SBT!P:P,SBT!$E:$E,Tableau3[[#This Row],[Numérotation Sud Infra Environnement]],SBT!$AT:$AT,1)</f>
        <v>0</v>
      </c>
      <c r="P44" s="80">
        <f>SUMIFS(SBT!Q:Q,SBT!$E:$E,Tableau3[[#This Row],[Numérotation Sud Infra Environnement]],SBT!$AT:$AT,1)</f>
        <v>0</v>
      </c>
      <c r="Q44" s="80">
        <f>SUMIFS(SBT!R:R,SBT!$E:$E,Tableau3[[#This Row],[Numérotation Sud Infra Environnement]],SBT!$AT:$AT,1)</f>
        <v>0</v>
      </c>
      <c r="R44" s="80">
        <f>SUMIFS(SBT!S:S,SBT!$E:$E,Tableau3[[#This Row],[Numérotation Sud Infra Environnement]],SBT!$AT:$AT,1)</f>
        <v>0</v>
      </c>
      <c r="S44" s="80">
        <f>SUMIFS(SBT!T:T,SBT!$E:$E,Tableau3[[#This Row],[Numérotation Sud Infra Environnement]],SBT!$AT:$AT,1)</f>
        <v>0</v>
      </c>
      <c r="T44" s="80">
        <f>SUMIFS(SBT!U:U,SBT!$E:$E,Tableau3[[#This Row],[Numérotation Sud Infra Environnement]],SBT!$AT:$AT,1)</f>
        <v>0</v>
      </c>
      <c r="U44" s="80">
        <f>SUMIFS(SBT!V:V,SBT!$E:$E,Tableau3[[#This Row],[Numérotation Sud Infra Environnement]],SBT!$AT:$AT,1)</f>
        <v>0</v>
      </c>
      <c r="V44" s="80">
        <f>SUMIFS(SBT!W:W,SBT!$E:$E,Tableau3[[#This Row],[Numérotation Sud Infra Environnement]],SBT!$AT:$AT,1)</f>
        <v>0</v>
      </c>
      <c r="W44" s="80">
        <f>SUMIFS(SBT!X:X,SBT!$E:$E,Tableau3[[#This Row],[Numérotation Sud Infra Environnement]],SBT!$AT:$AT,1)</f>
        <v>0</v>
      </c>
      <c r="X44" s="80">
        <f>SUMIFS(SBT!Y:Y,SBT!$E:$E,Tableau3[[#This Row],[Numérotation Sud Infra Environnement]],SBT!$AT:$AT,1)</f>
        <v>0</v>
      </c>
      <c r="Y44" s="80">
        <f>SUMIFS(SBT!Z:Z,SBT!$E:$E,Tableau3[[#This Row],[Numérotation Sud Infra Environnement]],SBT!$AT:$AT,1)</f>
        <v>0</v>
      </c>
      <c r="Z44" s="80">
        <f>SUMIFS(SBT!AA:AA,SBT!$E:$E,Tableau3[[#This Row],[Numérotation Sud Infra Environnement]],SBT!$AT:$AT,1)</f>
        <v>0</v>
      </c>
      <c r="AA44" s="80">
        <f>Tableau3[[#This Row],[TOTAUX TTC]]-Tableau3[[#This Row],[TVA récupérable]]</f>
        <v>0</v>
      </c>
    </row>
    <row r="45" spans="1:27" x14ac:dyDescent="0.25">
      <c r="A45" s="73" t="str">
        <f>Sourcecommande[[#This Row],[Numérotation Sud Infra Environnement]]</f>
        <v>ESP15-030</v>
      </c>
      <c r="B45" s="74" t="str">
        <f>VLOOKUP(A45,Sourcecommande[],2,FALSE)</f>
        <v>ASSAINISSEMENT DU VILLAGE DE LA GARDE</v>
      </c>
      <c r="C45" s="74" t="str">
        <f>VLOOKUP(A45,Sourcecommande[],3,FALSE)</f>
        <v>ALBARET STE MARIE</v>
      </c>
      <c r="D45" s="75">
        <f>VLOOKUP(A45,Sourcecommande[],4,FALSE)</f>
        <v>2015</v>
      </c>
      <c r="E45" s="75" t="str">
        <f>VLOOKUP(A45,Sourcecommande[],5,FALSE)</f>
        <v>ASS</v>
      </c>
      <c r="F45" s="75" t="str">
        <f>VLOOKUP(A45,Sourcecommande[],6,FALSE)</f>
        <v>SBT</v>
      </c>
      <c r="G45" s="75">
        <f>VLOOKUP(A45,Sourcecommande[],7,FALSE)</f>
        <v>48</v>
      </c>
      <c r="H45" s="88">
        <f>SUMIFS(SBT!H:H,SBT!$E:$E,Tableau3[[#This Row],[Numérotation Sud Infra Environnement]],SBT!$AT:$AT,1)</f>
        <v>0</v>
      </c>
      <c r="I45" s="80">
        <f>SUMIFS(SBT!J:J,SBT!$E:$E,Tableau3[[#This Row],[Numérotation Sud Infra Environnement]],SBT!$AT:$AT,1)</f>
        <v>0</v>
      </c>
      <c r="J45" s="80">
        <f>SUMIFS(SBT!K:K,SBT!$E:$E,Tableau3[[#This Row],[Numérotation Sud Infra Environnement]],SBT!$AT:$AT,1)</f>
        <v>0</v>
      </c>
      <c r="K45" s="80">
        <f>SUMIFS(SBT!L:L,SBT!$E:$E,Tableau3[[#This Row],[Numérotation Sud Infra Environnement]],SBT!$AT:$AT,1)</f>
        <v>0</v>
      </c>
      <c r="L45" s="80">
        <f>SUMIFS(SBT!M:M,SBT!$E:$E,Tableau3[[#This Row],[Numérotation Sud Infra Environnement]],SBT!$AT:$AT,1)</f>
        <v>0</v>
      </c>
      <c r="M45" s="80">
        <f>SUMIFS(SBT!N:N,SBT!$E:$E,Tableau3[[#This Row],[Numérotation Sud Infra Environnement]],SBT!$AT:$AT,1)</f>
        <v>0</v>
      </c>
      <c r="N45" s="80">
        <f>SUMIFS(SBT!O:O,SBT!$E:$E,Tableau3[[#This Row],[Numérotation Sud Infra Environnement]],SBT!$AT:$AT,1)</f>
        <v>0</v>
      </c>
      <c r="O45" s="80">
        <f>SUMIFS(SBT!P:P,SBT!$E:$E,Tableau3[[#This Row],[Numérotation Sud Infra Environnement]],SBT!$AT:$AT,1)</f>
        <v>0</v>
      </c>
      <c r="P45" s="80">
        <f>SUMIFS(SBT!Q:Q,SBT!$E:$E,Tableau3[[#This Row],[Numérotation Sud Infra Environnement]],SBT!$AT:$AT,1)</f>
        <v>0</v>
      </c>
      <c r="Q45" s="80">
        <f>SUMIFS(SBT!R:R,SBT!$E:$E,Tableau3[[#This Row],[Numérotation Sud Infra Environnement]],SBT!$AT:$AT,1)</f>
        <v>0</v>
      </c>
      <c r="R45" s="80">
        <f>SUMIFS(SBT!S:S,SBT!$E:$E,Tableau3[[#This Row],[Numérotation Sud Infra Environnement]],SBT!$AT:$AT,1)</f>
        <v>0</v>
      </c>
      <c r="S45" s="80">
        <f>SUMIFS(SBT!T:T,SBT!$E:$E,Tableau3[[#This Row],[Numérotation Sud Infra Environnement]],SBT!$AT:$AT,1)</f>
        <v>0</v>
      </c>
      <c r="T45" s="80">
        <f>SUMIFS(SBT!U:U,SBT!$E:$E,Tableau3[[#This Row],[Numérotation Sud Infra Environnement]],SBT!$AT:$AT,1)</f>
        <v>0</v>
      </c>
      <c r="U45" s="80">
        <f>SUMIFS(SBT!V:V,SBT!$E:$E,Tableau3[[#This Row],[Numérotation Sud Infra Environnement]],SBT!$AT:$AT,1)</f>
        <v>0</v>
      </c>
      <c r="V45" s="80">
        <f>SUMIFS(SBT!W:W,SBT!$E:$E,Tableau3[[#This Row],[Numérotation Sud Infra Environnement]],SBT!$AT:$AT,1)</f>
        <v>0</v>
      </c>
      <c r="W45" s="80">
        <f>SUMIFS(SBT!X:X,SBT!$E:$E,Tableau3[[#This Row],[Numérotation Sud Infra Environnement]],SBT!$AT:$AT,1)</f>
        <v>0</v>
      </c>
      <c r="X45" s="80">
        <f>SUMIFS(SBT!Y:Y,SBT!$E:$E,Tableau3[[#This Row],[Numérotation Sud Infra Environnement]],SBT!$AT:$AT,1)</f>
        <v>0</v>
      </c>
      <c r="Y45" s="80">
        <f>SUMIFS(SBT!Z:Z,SBT!$E:$E,Tableau3[[#This Row],[Numérotation Sud Infra Environnement]],SBT!$AT:$AT,1)</f>
        <v>0</v>
      </c>
      <c r="Z45" s="80">
        <f>SUMIFS(SBT!AA:AA,SBT!$E:$E,Tableau3[[#This Row],[Numérotation Sud Infra Environnement]],SBT!$AT:$AT,1)</f>
        <v>0</v>
      </c>
      <c r="AA45" s="80">
        <f>Tableau3[[#This Row],[TOTAUX TTC]]-Tableau3[[#This Row],[TVA récupérable]]</f>
        <v>0</v>
      </c>
    </row>
    <row r="46" spans="1:27" ht="30" x14ac:dyDescent="0.25">
      <c r="A46" s="73" t="str">
        <f>Sourcecommande[[#This Row],[Numérotation Sud Infra Environnement]]</f>
        <v>ESP15-031</v>
      </c>
      <c r="B46" s="74" t="str">
        <f>VLOOKUP(A46,Sourcecommande[],2,FALSE)</f>
        <v>ASSISTANCE TECH VOIRIE COMMUNALE ZONE COMBAYRE</v>
      </c>
      <c r="C46" s="74" t="str">
        <f>VLOOKUP(A46,Sourcecommande[],3,FALSE)</f>
        <v>ESTAING</v>
      </c>
      <c r="D46" s="75">
        <f>VLOOKUP(A46,Sourcecommande[],4,FALSE)</f>
        <v>2015</v>
      </c>
      <c r="E46" s="75" t="str">
        <f>VLOOKUP(A46,Sourcecommande[],5,FALSE)</f>
        <v>VRD</v>
      </c>
      <c r="F46" s="75" t="str">
        <f>VLOOKUP(A46,Sourcecommande[],6,FALSE)</f>
        <v>GMA</v>
      </c>
      <c r="G46" s="75">
        <f>VLOOKUP(A46,Sourcecommande[],7,FALSE)</f>
        <v>12</v>
      </c>
      <c r="H46" s="88">
        <f>SUMIFS(SBT!H:H,SBT!$E:$E,Tableau3[[#This Row],[Numérotation Sud Infra Environnement]],SBT!$AT:$AT,1)</f>
        <v>0</v>
      </c>
      <c r="I46" s="80">
        <f>SUMIFS(SBT!J:J,SBT!$E:$E,Tableau3[[#This Row],[Numérotation Sud Infra Environnement]],SBT!$AT:$AT,1)</f>
        <v>0</v>
      </c>
      <c r="J46" s="80">
        <f>SUMIFS(SBT!K:K,SBT!$E:$E,Tableau3[[#This Row],[Numérotation Sud Infra Environnement]],SBT!$AT:$AT,1)</f>
        <v>0</v>
      </c>
      <c r="K46" s="80">
        <f>SUMIFS(SBT!L:L,SBT!$E:$E,Tableau3[[#This Row],[Numérotation Sud Infra Environnement]],SBT!$AT:$AT,1)</f>
        <v>0</v>
      </c>
      <c r="L46" s="80">
        <f>SUMIFS(SBT!M:M,SBT!$E:$E,Tableau3[[#This Row],[Numérotation Sud Infra Environnement]],SBT!$AT:$AT,1)</f>
        <v>0</v>
      </c>
      <c r="M46" s="80">
        <f>SUMIFS(SBT!N:N,SBT!$E:$E,Tableau3[[#This Row],[Numérotation Sud Infra Environnement]],SBT!$AT:$AT,1)</f>
        <v>0</v>
      </c>
      <c r="N46" s="80">
        <f>SUMIFS(SBT!O:O,SBT!$E:$E,Tableau3[[#This Row],[Numérotation Sud Infra Environnement]],SBT!$AT:$AT,1)</f>
        <v>0</v>
      </c>
      <c r="O46" s="80">
        <f>SUMIFS(SBT!P:P,SBT!$E:$E,Tableau3[[#This Row],[Numérotation Sud Infra Environnement]],SBT!$AT:$AT,1)</f>
        <v>0</v>
      </c>
      <c r="P46" s="80">
        <f>SUMIFS(SBT!Q:Q,SBT!$E:$E,Tableau3[[#This Row],[Numérotation Sud Infra Environnement]],SBT!$AT:$AT,1)</f>
        <v>0</v>
      </c>
      <c r="Q46" s="80">
        <f>SUMIFS(SBT!R:R,SBT!$E:$E,Tableau3[[#This Row],[Numérotation Sud Infra Environnement]],SBT!$AT:$AT,1)</f>
        <v>0</v>
      </c>
      <c r="R46" s="80">
        <f>SUMIFS(SBT!S:S,SBT!$E:$E,Tableau3[[#This Row],[Numérotation Sud Infra Environnement]],SBT!$AT:$AT,1)</f>
        <v>0</v>
      </c>
      <c r="S46" s="80">
        <f>SUMIFS(SBT!T:T,SBT!$E:$E,Tableau3[[#This Row],[Numérotation Sud Infra Environnement]],SBT!$AT:$AT,1)</f>
        <v>0</v>
      </c>
      <c r="T46" s="80">
        <f>SUMIFS(SBT!U:U,SBT!$E:$E,Tableau3[[#This Row],[Numérotation Sud Infra Environnement]],SBT!$AT:$AT,1)</f>
        <v>0</v>
      </c>
      <c r="U46" s="80">
        <f>SUMIFS(SBT!V:V,SBT!$E:$E,Tableau3[[#This Row],[Numérotation Sud Infra Environnement]],SBT!$AT:$AT,1)</f>
        <v>0</v>
      </c>
      <c r="V46" s="80">
        <f>SUMIFS(SBT!W:W,SBT!$E:$E,Tableau3[[#This Row],[Numérotation Sud Infra Environnement]],SBT!$AT:$AT,1)</f>
        <v>0</v>
      </c>
      <c r="W46" s="80">
        <f>SUMIFS(SBT!X:X,SBT!$E:$E,Tableau3[[#This Row],[Numérotation Sud Infra Environnement]],SBT!$AT:$AT,1)</f>
        <v>0</v>
      </c>
      <c r="X46" s="80">
        <f>SUMIFS(SBT!Y:Y,SBT!$E:$E,Tableau3[[#This Row],[Numérotation Sud Infra Environnement]],SBT!$AT:$AT,1)</f>
        <v>0</v>
      </c>
      <c r="Y46" s="80">
        <f>SUMIFS(SBT!Z:Z,SBT!$E:$E,Tableau3[[#This Row],[Numérotation Sud Infra Environnement]],SBT!$AT:$AT,1)</f>
        <v>0</v>
      </c>
      <c r="Z46" s="80">
        <f>SUMIFS(SBT!AA:AA,SBT!$E:$E,Tableau3[[#This Row],[Numérotation Sud Infra Environnement]],SBT!$AT:$AT,1)</f>
        <v>0</v>
      </c>
      <c r="AA46" s="80">
        <f>Tableau3[[#This Row],[TOTAUX TTC]]-Tableau3[[#This Row],[TVA récupérable]]</f>
        <v>0</v>
      </c>
    </row>
    <row r="47" spans="1:27" ht="30" x14ac:dyDescent="0.25">
      <c r="A47" s="73" t="str">
        <f>Sourcecommande[[#This Row],[Numérotation Sud Infra Environnement]]</f>
        <v>ESP15-033</v>
      </c>
      <c r="B47" s="74" t="str">
        <f>VLOOKUP(A47,Sourcecommande[],2,FALSE)</f>
        <v>MAITRISE D'OEUVRE POUR TRAVAUX EN AMONT DE LA STATION D'EPURATION</v>
      </c>
      <c r="C47" s="74" t="str">
        <f>VLOOKUP(A47,Sourcecommande[],3,FALSE)</f>
        <v>SAINT FLOUR</v>
      </c>
      <c r="D47" s="75">
        <f>VLOOKUP(A47,Sourcecommande[],4,FALSE)</f>
        <v>2015</v>
      </c>
      <c r="E47" s="75" t="str">
        <f>VLOOKUP(A47,Sourcecommande[],5,FALSE)</f>
        <v>ASS</v>
      </c>
      <c r="F47" s="75" t="str">
        <f>VLOOKUP(A47,Sourcecommande[],6,FALSE)</f>
        <v>CPN</v>
      </c>
      <c r="G47" s="75">
        <f>VLOOKUP(A47,Sourcecommande[],7,FALSE)</f>
        <v>15</v>
      </c>
      <c r="H47" s="88">
        <f>SUMIFS(SBT!H:H,SBT!$E:$E,Tableau3[[#This Row],[Numérotation Sud Infra Environnement]],SBT!$AT:$AT,1)</f>
        <v>0</v>
      </c>
      <c r="I47" s="80">
        <f>SUMIFS(SBT!J:J,SBT!$E:$E,Tableau3[[#This Row],[Numérotation Sud Infra Environnement]],SBT!$AT:$AT,1)</f>
        <v>0</v>
      </c>
      <c r="J47" s="80">
        <f>SUMIFS(SBT!K:K,SBT!$E:$E,Tableau3[[#This Row],[Numérotation Sud Infra Environnement]],SBT!$AT:$AT,1)</f>
        <v>0</v>
      </c>
      <c r="K47" s="80">
        <f>SUMIFS(SBT!L:L,SBT!$E:$E,Tableau3[[#This Row],[Numérotation Sud Infra Environnement]],SBT!$AT:$AT,1)</f>
        <v>0</v>
      </c>
      <c r="L47" s="80">
        <f>SUMIFS(SBT!M:M,SBT!$E:$E,Tableau3[[#This Row],[Numérotation Sud Infra Environnement]],SBT!$AT:$AT,1)</f>
        <v>0</v>
      </c>
      <c r="M47" s="80">
        <f>SUMIFS(SBT!N:N,SBT!$E:$E,Tableau3[[#This Row],[Numérotation Sud Infra Environnement]],SBT!$AT:$AT,1)</f>
        <v>0</v>
      </c>
      <c r="N47" s="80">
        <f>SUMIFS(SBT!O:O,SBT!$E:$E,Tableau3[[#This Row],[Numérotation Sud Infra Environnement]],SBT!$AT:$AT,1)</f>
        <v>0</v>
      </c>
      <c r="O47" s="80">
        <f>SUMIFS(SBT!P:P,SBT!$E:$E,Tableau3[[#This Row],[Numérotation Sud Infra Environnement]],SBT!$AT:$AT,1)</f>
        <v>0</v>
      </c>
      <c r="P47" s="80">
        <f>SUMIFS(SBT!Q:Q,SBT!$E:$E,Tableau3[[#This Row],[Numérotation Sud Infra Environnement]],SBT!$AT:$AT,1)</f>
        <v>0</v>
      </c>
      <c r="Q47" s="80">
        <f>SUMIFS(SBT!R:R,SBT!$E:$E,Tableau3[[#This Row],[Numérotation Sud Infra Environnement]],SBT!$AT:$AT,1)</f>
        <v>0</v>
      </c>
      <c r="R47" s="80">
        <f>SUMIFS(SBT!S:S,SBT!$E:$E,Tableau3[[#This Row],[Numérotation Sud Infra Environnement]],SBT!$AT:$AT,1)</f>
        <v>0</v>
      </c>
      <c r="S47" s="80">
        <f>SUMIFS(SBT!T:T,SBT!$E:$E,Tableau3[[#This Row],[Numérotation Sud Infra Environnement]],SBT!$AT:$AT,1)</f>
        <v>0</v>
      </c>
      <c r="T47" s="80">
        <f>SUMIFS(SBT!U:U,SBT!$E:$E,Tableau3[[#This Row],[Numérotation Sud Infra Environnement]],SBT!$AT:$AT,1)</f>
        <v>0</v>
      </c>
      <c r="U47" s="80">
        <f>SUMIFS(SBT!V:V,SBT!$E:$E,Tableau3[[#This Row],[Numérotation Sud Infra Environnement]],SBT!$AT:$AT,1)</f>
        <v>0</v>
      </c>
      <c r="V47" s="80">
        <f>SUMIFS(SBT!W:W,SBT!$E:$E,Tableau3[[#This Row],[Numérotation Sud Infra Environnement]],SBT!$AT:$AT,1)</f>
        <v>0</v>
      </c>
      <c r="W47" s="80">
        <f>SUMIFS(SBT!X:X,SBT!$E:$E,Tableau3[[#This Row],[Numérotation Sud Infra Environnement]],SBT!$AT:$AT,1)</f>
        <v>0</v>
      </c>
      <c r="X47" s="80">
        <f>SUMIFS(SBT!Y:Y,SBT!$E:$E,Tableau3[[#This Row],[Numérotation Sud Infra Environnement]],SBT!$AT:$AT,1)</f>
        <v>0</v>
      </c>
      <c r="Y47" s="80">
        <f>SUMIFS(SBT!Z:Z,SBT!$E:$E,Tableau3[[#This Row],[Numérotation Sud Infra Environnement]],SBT!$AT:$AT,1)</f>
        <v>0</v>
      </c>
      <c r="Z47" s="80">
        <f>SUMIFS(SBT!AA:AA,SBT!$E:$E,Tableau3[[#This Row],[Numérotation Sud Infra Environnement]],SBT!$AT:$AT,1)</f>
        <v>0</v>
      </c>
      <c r="AA47" s="80">
        <f>Tableau3[[#This Row],[TOTAUX TTC]]-Tableau3[[#This Row],[TVA récupérable]]</f>
        <v>0</v>
      </c>
    </row>
    <row r="48" spans="1:27" x14ac:dyDescent="0.25">
      <c r="A48" s="73" t="str">
        <f>Sourcecommande[[#This Row],[Numérotation Sud Infra Environnement]]</f>
        <v>ESP15-037</v>
      </c>
      <c r="B48" s="74" t="str">
        <f>VLOOKUP(A48,Sourcecommande[],2,FALSE)</f>
        <v>ASSAINISSEMENT DU BOURG</v>
      </c>
      <c r="C48" s="74" t="str">
        <f>VLOOKUP(A48,Sourcecommande[],3,FALSE)</f>
        <v>LAVAL DU TARN</v>
      </c>
      <c r="D48" s="75">
        <f>VLOOKUP(A48,Sourcecommande[],4,FALSE)</f>
        <v>2015</v>
      </c>
      <c r="E48" s="75" t="str">
        <f>VLOOKUP(A48,Sourcecommande[],5,FALSE)</f>
        <v>ASS</v>
      </c>
      <c r="F48" s="75" t="str">
        <f>VLOOKUP(A48,Sourcecommande[],6,FALSE)</f>
        <v>HPN</v>
      </c>
      <c r="G48" s="75">
        <f>VLOOKUP(A48,Sourcecommande[],7,FALSE)</f>
        <v>48</v>
      </c>
      <c r="H48" s="88">
        <f>SUMIFS(SBT!H:H,SBT!$E:$E,Tableau3[[#This Row],[Numérotation Sud Infra Environnement]],SBT!$AT:$AT,1)</f>
        <v>0</v>
      </c>
      <c r="I48" s="80">
        <f>SUMIFS(SBT!J:J,SBT!$E:$E,Tableau3[[#This Row],[Numérotation Sud Infra Environnement]],SBT!$AT:$AT,1)</f>
        <v>0</v>
      </c>
      <c r="J48" s="80">
        <f>SUMIFS(SBT!K:K,SBT!$E:$E,Tableau3[[#This Row],[Numérotation Sud Infra Environnement]],SBT!$AT:$AT,1)</f>
        <v>0</v>
      </c>
      <c r="K48" s="80">
        <f>SUMIFS(SBT!L:L,SBT!$E:$E,Tableau3[[#This Row],[Numérotation Sud Infra Environnement]],SBT!$AT:$AT,1)</f>
        <v>0</v>
      </c>
      <c r="L48" s="80">
        <f>SUMIFS(SBT!M:M,SBT!$E:$E,Tableau3[[#This Row],[Numérotation Sud Infra Environnement]],SBT!$AT:$AT,1)</f>
        <v>0</v>
      </c>
      <c r="M48" s="80">
        <f>SUMIFS(SBT!N:N,SBT!$E:$E,Tableau3[[#This Row],[Numérotation Sud Infra Environnement]],SBT!$AT:$AT,1)</f>
        <v>0</v>
      </c>
      <c r="N48" s="80">
        <f>SUMIFS(SBT!O:O,SBT!$E:$E,Tableau3[[#This Row],[Numérotation Sud Infra Environnement]],SBT!$AT:$AT,1)</f>
        <v>0</v>
      </c>
      <c r="O48" s="80">
        <f>SUMIFS(SBT!P:P,SBT!$E:$E,Tableau3[[#This Row],[Numérotation Sud Infra Environnement]],SBT!$AT:$AT,1)</f>
        <v>0</v>
      </c>
      <c r="P48" s="80">
        <f>SUMIFS(SBT!Q:Q,SBT!$E:$E,Tableau3[[#This Row],[Numérotation Sud Infra Environnement]],SBT!$AT:$AT,1)</f>
        <v>0</v>
      </c>
      <c r="Q48" s="80">
        <f>SUMIFS(SBT!R:R,SBT!$E:$E,Tableau3[[#This Row],[Numérotation Sud Infra Environnement]],SBT!$AT:$AT,1)</f>
        <v>0</v>
      </c>
      <c r="R48" s="80">
        <f>SUMIFS(SBT!S:S,SBT!$E:$E,Tableau3[[#This Row],[Numérotation Sud Infra Environnement]],SBT!$AT:$AT,1)</f>
        <v>0</v>
      </c>
      <c r="S48" s="80">
        <f>SUMIFS(SBT!T:T,SBT!$E:$E,Tableau3[[#This Row],[Numérotation Sud Infra Environnement]],SBT!$AT:$AT,1)</f>
        <v>0</v>
      </c>
      <c r="T48" s="80">
        <f>SUMIFS(SBT!U:U,SBT!$E:$E,Tableau3[[#This Row],[Numérotation Sud Infra Environnement]],SBT!$AT:$AT,1)</f>
        <v>0</v>
      </c>
      <c r="U48" s="80">
        <f>SUMIFS(SBT!V:V,SBT!$E:$E,Tableau3[[#This Row],[Numérotation Sud Infra Environnement]],SBT!$AT:$AT,1)</f>
        <v>0</v>
      </c>
      <c r="V48" s="80">
        <f>SUMIFS(SBT!W:W,SBT!$E:$E,Tableau3[[#This Row],[Numérotation Sud Infra Environnement]],SBT!$AT:$AT,1)</f>
        <v>0</v>
      </c>
      <c r="W48" s="80">
        <f>SUMIFS(SBT!X:X,SBT!$E:$E,Tableau3[[#This Row],[Numérotation Sud Infra Environnement]],SBT!$AT:$AT,1)</f>
        <v>0</v>
      </c>
      <c r="X48" s="80">
        <f>SUMIFS(SBT!Y:Y,SBT!$E:$E,Tableau3[[#This Row],[Numérotation Sud Infra Environnement]],SBT!$AT:$AT,1)</f>
        <v>0</v>
      </c>
      <c r="Y48" s="80">
        <f>SUMIFS(SBT!Z:Z,SBT!$E:$E,Tableau3[[#This Row],[Numérotation Sud Infra Environnement]],SBT!$AT:$AT,1)</f>
        <v>0</v>
      </c>
      <c r="Z48" s="80">
        <f>SUMIFS(SBT!AA:AA,SBT!$E:$E,Tableau3[[#This Row],[Numérotation Sud Infra Environnement]],SBT!$AT:$AT,1)</f>
        <v>0</v>
      </c>
      <c r="AA48" s="80">
        <f>Tableau3[[#This Row],[TOTAUX TTC]]-Tableau3[[#This Row],[TVA récupérable]]</f>
        <v>0</v>
      </c>
    </row>
    <row r="49" spans="1:27" ht="30" x14ac:dyDescent="0.25">
      <c r="A49" s="73" t="str">
        <f>Sourcecommande[[#This Row],[Numérotation Sud Infra Environnement]]</f>
        <v>ESP15-039</v>
      </c>
      <c r="B49" s="74" t="str">
        <f>VLOOKUP(A49,Sourcecommande[],2,FALSE)</f>
        <v>DEVOIEMENT RESEAU ASS FOYER HEBERGEMENT URGENCE</v>
      </c>
      <c r="C49" s="74" t="str">
        <f>VLOOKUP(A49,Sourcecommande[],3,FALSE)</f>
        <v>GRAND RODEZ</v>
      </c>
      <c r="D49" s="75">
        <f>VLOOKUP(A49,Sourcecommande[],4,FALSE)</f>
        <v>2015</v>
      </c>
      <c r="E49" s="75" t="str">
        <f>VLOOKUP(A49,Sourcecommande[],5,FALSE)</f>
        <v>ASS</v>
      </c>
      <c r="F49" s="75" t="str">
        <f>VLOOKUP(A49,Sourcecommande[],6,FALSE)</f>
        <v>GMA</v>
      </c>
      <c r="G49" s="75">
        <f>VLOOKUP(A49,Sourcecommande[],7,FALSE)</f>
        <v>12</v>
      </c>
      <c r="H49" s="88">
        <f>SUMIFS(SBT!H:H,SBT!$E:$E,Tableau3[[#This Row],[Numérotation Sud Infra Environnement]],SBT!$AT:$AT,1)</f>
        <v>0</v>
      </c>
      <c r="I49" s="80">
        <f>SUMIFS(SBT!J:J,SBT!$E:$E,Tableau3[[#This Row],[Numérotation Sud Infra Environnement]],SBT!$AT:$AT,1)</f>
        <v>0</v>
      </c>
      <c r="J49" s="80">
        <f>SUMIFS(SBT!K:K,SBT!$E:$E,Tableau3[[#This Row],[Numérotation Sud Infra Environnement]],SBT!$AT:$AT,1)</f>
        <v>0</v>
      </c>
      <c r="K49" s="80">
        <f>SUMIFS(SBT!L:L,SBT!$E:$E,Tableau3[[#This Row],[Numérotation Sud Infra Environnement]],SBT!$AT:$AT,1)</f>
        <v>0</v>
      </c>
      <c r="L49" s="80">
        <f>SUMIFS(SBT!M:M,SBT!$E:$E,Tableau3[[#This Row],[Numérotation Sud Infra Environnement]],SBT!$AT:$AT,1)</f>
        <v>0</v>
      </c>
      <c r="M49" s="80">
        <f>SUMIFS(SBT!N:N,SBT!$E:$E,Tableau3[[#This Row],[Numérotation Sud Infra Environnement]],SBT!$AT:$AT,1)</f>
        <v>0</v>
      </c>
      <c r="N49" s="80">
        <f>SUMIFS(SBT!O:O,SBT!$E:$E,Tableau3[[#This Row],[Numérotation Sud Infra Environnement]],SBT!$AT:$AT,1)</f>
        <v>0</v>
      </c>
      <c r="O49" s="80">
        <f>SUMIFS(SBT!P:P,SBT!$E:$E,Tableau3[[#This Row],[Numérotation Sud Infra Environnement]],SBT!$AT:$AT,1)</f>
        <v>0</v>
      </c>
      <c r="P49" s="80">
        <f>SUMIFS(SBT!Q:Q,SBT!$E:$E,Tableau3[[#This Row],[Numérotation Sud Infra Environnement]],SBT!$AT:$AT,1)</f>
        <v>0</v>
      </c>
      <c r="Q49" s="80">
        <f>SUMIFS(SBT!R:R,SBT!$E:$E,Tableau3[[#This Row],[Numérotation Sud Infra Environnement]],SBT!$AT:$AT,1)</f>
        <v>0</v>
      </c>
      <c r="R49" s="80">
        <f>SUMIFS(SBT!S:S,SBT!$E:$E,Tableau3[[#This Row],[Numérotation Sud Infra Environnement]],SBT!$AT:$AT,1)</f>
        <v>0</v>
      </c>
      <c r="S49" s="80">
        <f>SUMIFS(SBT!T:T,SBT!$E:$E,Tableau3[[#This Row],[Numérotation Sud Infra Environnement]],SBT!$AT:$AT,1)</f>
        <v>0</v>
      </c>
      <c r="T49" s="80">
        <f>SUMIFS(SBT!U:U,SBT!$E:$E,Tableau3[[#This Row],[Numérotation Sud Infra Environnement]],SBT!$AT:$AT,1)</f>
        <v>0</v>
      </c>
      <c r="U49" s="80">
        <f>SUMIFS(SBT!V:V,SBT!$E:$E,Tableau3[[#This Row],[Numérotation Sud Infra Environnement]],SBT!$AT:$AT,1)</f>
        <v>0</v>
      </c>
      <c r="V49" s="80">
        <f>SUMIFS(SBT!W:W,SBT!$E:$E,Tableau3[[#This Row],[Numérotation Sud Infra Environnement]],SBT!$AT:$AT,1)</f>
        <v>0</v>
      </c>
      <c r="W49" s="80">
        <f>SUMIFS(SBT!X:X,SBT!$E:$E,Tableau3[[#This Row],[Numérotation Sud Infra Environnement]],SBT!$AT:$AT,1)</f>
        <v>0</v>
      </c>
      <c r="X49" s="80">
        <f>SUMIFS(SBT!Y:Y,SBT!$E:$E,Tableau3[[#This Row],[Numérotation Sud Infra Environnement]],SBT!$AT:$AT,1)</f>
        <v>0</v>
      </c>
      <c r="Y49" s="80">
        <f>SUMIFS(SBT!Z:Z,SBT!$E:$E,Tableau3[[#This Row],[Numérotation Sud Infra Environnement]],SBT!$AT:$AT,1)</f>
        <v>0</v>
      </c>
      <c r="Z49" s="80">
        <f>SUMIFS(SBT!AA:AA,SBT!$E:$E,Tableau3[[#This Row],[Numérotation Sud Infra Environnement]],SBT!$AT:$AT,1)</f>
        <v>0</v>
      </c>
      <c r="AA49" s="80">
        <f>Tableau3[[#This Row],[TOTAUX TTC]]-Tableau3[[#This Row],[TVA récupérable]]</f>
        <v>0</v>
      </c>
    </row>
    <row r="50" spans="1:27" ht="30" x14ac:dyDescent="0.25">
      <c r="A50" s="73" t="str">
        <f>Sourcecommande[[#This Row],[Numérotation Sud Infra Environnement]]</f>
        <v>ESP15-040</v>
      </c>
      <c r="B50" s="74" t="str">
        <f>VLOOKUP(A50,Sourcecommande[],2,FALSE)</f>
        <v>ASSIANISSEMENT LARNAGOL - ESCAMPS ET VAYLATS</v>
      </c>
      <c r="C50" s="74" t="str">
        <f>VLOOKUP(A50,Sourcecommande[],3,FALSE)</f>
        <v>SI BOURNAC</v>
      </c>
      <c r="D50" s="75">
        <f>VLOOKUP(A50,Sourcecommande[],4,FALSE)</f>
        <v>2015</v>
      </c>
      <c r="E50" s="75" t="str">
        <f>VLOOKUP(A50,Sourcecommande[],5,FALSE)</f>
        <v>ASS</v>
      </c>
      <c r="F50" s="75" t="str">
        <f>VLOOKUP(A50,Sourcecommande[],6,FALSE)</f>
        <v>ALA</v>
      </c>
      <c r="G50" s="75">
        <f>VLOOKUP(A50,Sourcecommande[],7,FALSE)</f>
        <v>46</v>
      </c>
      <c r="H50" s="88">
        <f>SUMIFS(SBT!H:H,SBT!$E:$E,Tableau3[[#This Row],[Numérotation Sud Infra Environnement]],SBT!$AT:$AT,1)</f>
        <v>0</v>
      </c>
      <c r="I50" s="80">
        <f>SUMIFS(SBT!J:J,SBT!$E:$E,Tableau3[[#This Row],[Numérotation Sud Infra Environnement]],SBT!$AT:$AT,1)</f>
        <v>0</v>
      </c>
      <c r="J50" s="80">
        <f>SUMIFS(SBT!K:K,SBT!$E:$E,Tableau3[[#This Row],[Numérotation Sud Infra Environnement]],SBT!$AT:$AT,1)</f>
        <v>0</v>
      </c>
      <c r="K50" s="80">
        <f>SUMIFS(SBT!L:L,SBT!$E:$E,Tableau3[[#This Row],[Numérotation Sud Infra Environnement]],SBT!$AT:$AT,1)</f>
        <v>0</v>
      </c>
      <c r="L50" s="80">
        <f>SUMIFS(SBT!M:M,SBT!$E:$E,Tableau3[[#This Row],[Numérotation Sud Infra Environnement]],SBT!$AT:$AT,1)</f>
        <v>0</v>
      </c>
      <c r="M50" s="80">
        <f>SUMIFS(SBT!N:N,SBT!$E:$E,Tableau3[[#This Row],[Numérotation Sud Infra Environnement]],SBT!$AT:$AT,1)</f>
        <v>0</v>
      </c>
      <c r="N50" s="80">
        <f>SUMIFS(SBT!O:O,SBT!$E:$E,Tableau3[[#This Row],[Numérotation Sud Infra Environnement]],SBT!$AT:$AT,1)</f>
        <v>0</v>
      </c>
      <c r="O50" s="80">
        <f>SUMIFS(SBT!P:P,SBT!$E:$E,Tableau3[[#This Row],[Numérotation Sud Infra Environnement]],SBT!$AT:$AT,1)</f>
        <v>0</v>
      </c>
      <c r="P50" s="80">
        <f>SUMIFS(SBT!Q:Q,SBT!$E:$E,Tableau3[[#This Row],[Numérotation Sud Infra Environnement]],SBT!$AT:$AT,1)</f>
        <v>0</v>
      </c>
      <c r="Q50" s="80">
        <f>SUMIFS(SBT!R:R,SBT!$E:$E,Tableau3[[#This Row],[Numérotation Sud Infra Environnement]],SBT!$AT:$AT,1)</f>
        <v>0</v>
      </c>
      <c r="R50" s="80">
        <f>SUMIFS(SBT!S:S,SBT!$E:$E,Tableau3[[#This Row],[Numérotation Sud Infra Environnement]],SBT!$AT:$AT,1)</f>
        <v>0</v>
      </c>
      <c r="S50" s="80">
        <f>SUMIFS(SBT!T:T,SBT!$E:$E,Tableau3[[#This Row],[Numérotation Sud Infra Environnement]],SBT!$AT:$AT,1)</f>
        <v>0</v>
      </c>
      <c r="T50" s="80">
        <f>SUMIFS(SBT!U:U,SBT!$E:$E,Tableau3[[#This Row],[Numérotation Sud Infra Environnement]],SBT!$AT:$AT,1)</f>
        <v>0</v>
      </c>
      <c r="U50" s="80">
        <f>SUMIFS(SBT!V:V,SBT!$E:$E,Tableau3[[#This Row],[Numérotation Sud Infra Environnement]],SBT!$AT:$AT,1)</f>
        <v>0</v>
      </c>
      <c r="V50" s="80">
        <f>SUMIFS(SBT!W:W,SBT!$E:$E,Tableau3[[#This Row],[Numérotation Sud Infra Environnement]],SBT!$AT:$AT,1)</f>
        <v>0</v>
      </c>
      <c r="W50" s="80">
        <f>SUMIFS(SBT!X:X,SBT!$E:$E,Tableau3[[#This Row],[Numérotation Sud Infra Environnement]],SBT!$AT:$AT,1)</f>
        <v>0</v>
      </c>
      <c r="X50" s="80">
        <f>SUMIFS(SBT!Y:Y,SBT!$E:$E,Tableau3[[#This Row],[Numérotation Sud Infra Environnement]],SBT!$AT:$AT,1)</f>
        <v>0</v>
      </c>
      <c r="Y50" s="80">
        <f>SUMIFS(SBT!Z:Z,SBT!$E:$E,Tableau3[[#This Row],[Numérotation Sud Infra Environnement]],SBT!$AT:$AT,1)</f>
        <v>0</v>
      </c>
      <c r="Z50" s="80">
        <f>SUMIFS(SBT!AA:AA,SBT!$E:$E,Tableau3[[#This Row],[Numérotation Sud Infra Environnement]],SBT!$AT:$AT,1)</f>
        <v>0</v>
      </c>
      <c r="AA50" s="80">
        <f>Tableau3[[#This Row],[TOTAUX TTC]]-Tableau3[[#This Row],[TVA récupérable]]</f>
        <v>0</v>
      </c>
    </row>
    <row r="51" spans="1:27" x14ac:dyDescent="0.25">
      <c r="A51" s="73" t="str">
        <f>Sourcecommande[[#This Row],[Numérotation Sud Infra Environnement]]</f>
        <v>ESP15-041</v>
      </c>
      <c r="B51" s="74" t="str">
        <f>VLOOKUP(A51,Sourcecommande[],2,FALSE)</f>
        <v>AMENAGEMENTS DES ENTREES DE VILLE</v>
      </c>
      <c r="C51" s="74" t="str">
        <f>VLOOKUP(A51,Sourcecommande[],3,FALSE)</f>
        <v>SAINT COME D'OLT</v>
      </c>
      <c r="D51" s="75">
        <f>VLOOKUP(A51,Sourcecommande[],4,FALSE)</f>
        <v>2015</v>
      </c>
      <c r="E51" s="75" t="str">
        <f>VLOOKUP(A51,Sourcecommande[],5,FALSE)</f>
        <v>VRD</v>
      </c>
      <c r="F51" s="75" t="str">
        <f>VLOOKUP(A51,Sourcecommande[],6,FALSE)</f>
        <v>GMA</v>
      </c>
      <c r="G51" s="75">
        <f>VLOOKUP(A51,Sourcecommande[],7,FALSE)</f>
        <v>12</v>
      </c>
      <c r="H51" s="88">
        <f>SUMIFS(SBT!H:H,SBT!$E:$E,Tableau3[[#This Row],[Numérotation Sud Infra Environnement]],SBT!$AT:$AT,1)</f>
        <v>0</v>
      </c>
      <c r="I51" s="80">
        <f>SUMIFS(SBT!J:J,SBT!$E:$E,Tableau3[[#This Row],[Numérotation Sud Infra Environnement]],SBT!$AT:$AT,1)</f>
        <v>0</v>
      </c>
      <c r="J51" s="80">
        <f>SUMIFS(SBT!K:K,SBT!$E:$E,Tableau3[[#This Row],[Numérotation Sud Infra Environnement]],SBT!$AT:$AT,1)</f>
        <v>0</v>
      </c>
      <c r="K51" s="80">
        <f>SUMIFS(SBT!L:L,SBT!$E:$E,Tableau3[[#This Row],[Numérotation Sud Infra Environnement]],SBT!$AT:$AT,1)</f>
        <v>0</v>
      </c>
      <c r="L51" s="80">
        <f>SUMIFS(SBT!M:M,SBT!$E:$E,Tableau3[[#This Row],[Numérotation Sud Infra Environnement]],SBT!$AT:$AT,1)</f>
        <v>0</v>
      </c>
      <c r="M51" s="80">
        <f>SUMIFS(SBT!N:N,SBT!$E:$E,Tableau3[[#This Row],[Numérotation Sud Infra Environnement]],SBT!$AT:$AT,1)</f>
        <v>0</v>
      </c>
      <c r="N51" s="80">
        <f>SUMIFS(SBT!O:O,SBT!$E:$E,Tableau3[[#This Row],[Numérotation Sud Infra Environnement]],SBT!$AT:$AT,1)</f>
        <v>0</v>
      </c>
      <c r="O51" s="80">
        <f>SUMIFS(SBT!P:P,SBT!$E:$E,Tableau3[[#This Row],[Numérotation Sud Infra Environnement]],SBT!$AT:$AT,1)</f>
        <v>0</v>
      </c>
      <c r="P51" s="80">
        <f>SUMIFS(SBT!Q:Q,SBT!$E:$E,Tableau3[[#This Row],[Numérotation Sud Infra Environnement]],SBT!$AT:$AT,1)</f>
        <v>0</v>
      </c>
      <c r="Q51" s="80">
        <f>SUMIFS(SBT!R:R,SBT!$E:$E,Tableau3[[#This Row],[Numérotation Sud Infra Environnement]],SBT!$AT:$AT,1)</f>
        <v>0</v>
      </c>
      <c r="R51" s="80">
        <f>SUMIFS(SBT!S:S,SBT!$E:$E,Tableau3[[#This Row],[Numérotation Sud Infra Environnement]],SBT!$AT:$AT,1)</f>
        <v>0</v>
      </c>
      <c r="S51" s="80">
        <f>SUMIFS(SBT!T:T,SBT!$E:$E,Tableau3[[#This Row],[Numérotation Sud Infra Environnement]],SBT!$AT:$AT,1)</f>
        <v>0</v>
      </c>
      <c r="T51" s="80">
        <f>SUMIFS(SBT!U:U,SBT!$E:$E,Tableau3[[#This Row],[Numérotation Sud Infra Environnement]],SBT!$AT:$AT,1)</f>
        <v>0</v>
      </c>
      <c r="U51" s="80">
        <f>SUMIFS(SBT!V:V,SBT!$E:$E,Tableau3[[#This Row],[Numérotation Sud Infra Environnement]],SBT!$AT:$AT,1)</f>
        <v>0</v>
      </c>
      <c r="V51" s="80">
        <f>SUMIFS(SBT!W:W,SBT!$E:$E,Tableau3[[#This Row],[Numérotation Sud Infra Environnement]],SBT!$AT:$AT,1)</f>
        <v>0</v>
      </c>
      <c r="W51" s="80">
        <f>SUMIFS(SBT!X:X,SBT!$E:$E,Tableau3[[#This Row],[Numérotation Sud Infra Environnement]],SBT!$AT:$AT,1)</f>
        <v>0</v>
      </c>
      <c r="X51" s="80">
        <f>SUMIFS(SBT!Y:Y,SBT!$E:$E,Tableau3[[#This Row],[Numérotation Sud Infra Environnement]],SBT!$AT:$AT,1)</f>
        <v>0</v>
      </c>
      <c r="Y51" s="80">
        <f>SUMIFS(SBT!Z:Z,SBT!$E:$E,Tableau3[[#This Row],[Numérotation Sud Infra Environnement]],SBT!$AT:$AT,1)</f>
        <v>0</v>
      </c>
      <c r="Z51" s="80">
        <f>SUMIFS(SBT!AA:AA,SBT!$E:$E,Tableau3[[#This Row],[Numérotation Sud Infra Environnement]],SBT!$AT:$AT,1)</f>
        <v>0</v>
      </c>
      <c r="AA51" s="80">
        <f>Tableau3[[#This Row],[TOTAUX TTC]]-Tableau3[[#This Row],[TVA récupérable]]</f>
        <v>0</v>
      </c>
    </row>
    <row r="52" spans="1:27" x14ac:dyDescent="0.25">
      <c r="A52" s="73" t="str">
        <f>Sourcecommande[[#This Row],[Numérotation Sud Infra Environnement]]</f>
        <v>ESP15-043</v>
      </c>
      <c r="B52" s="74" t="str">
        <f>VLOOKUP(A52,Sourcecommande[],2,FALSE)</f>
        <v>AMENAGEMENT AVENUE TABARDEL</v>
      </c>
      <c r="C52" s="74" t="str">
        <f>VLOOKUP(A52,Sourcecommande[],3,FALSE)</f>
        <v>SEBAZAC</v>
      </c>
      <c r="D52" s="75">
        <f>VLOOKUP(A52,Sourcecommande[],4,FALSE)</f>
        <v>2015</v>
      </c>
      <c r="E52" s="75" t="str">
        <f>VLOOKUP(A52,Sourcecommande[],5,FALSE)</f>
        <v>VRD</v>
      </c>
      <c r="F52" s="75" t="str">
        <f>VLOOKUP(A52,Sourcecommande[],6,FALSE)</f>
        <v>GMA</v>
      </c>
      <c r="G52" s="75">
        <f>VLOOKUP(A52,Sourcecommande[],7,FALSE)</f>
        <v>12</v>
      </c>
      <c r="H52" s="88">
        <f>SUMIFS(SBT!H:H,SBT!$E:$E,Tableau3[[#This Row],[Numérotation Sud Infra Environnement]],SBT!$AT:$AT,1)</f>
        <v>0</v>
      </c>
      <c r="I52" s="80">
        <f>SUMIFS(SBT!J:J,SBT!$E:$E,Tableau3[[#This Row],[Numérotation Sud Infra Environnement]],SBT!$AT:$AT,1)</f>
        <v>0</v>
      </c>
      <c r="J52" s="80">
        <f>SUMIFS(SBT!K:K,SBT!$E:$E,Tableau3[[#This Row],[Numérotation Sud Infra Environnement]],SBT!$AT:$AT,1)</f>
        <v>0</v>
      </c>
      <c r="K52" s="80">
        <f>SUMIFS(SBT!L:L,SBT!$E:$E,Tableau3[[#This Row],[Numérotation Sud Infra Environnement]],SBT!$AT:$AT,1)</f>
        <v>0</v>
      </c>
      <c r="L52" s="80">
        <f>SUMIFS(SBT!M:M,SBT!$E:$E,Tableau3[[#This Row],[Numérotation Sud Infra Environnement]],SBT!$AT:$AT,1)</f>
        <v>0</v>
      </c>
      <c r="M52" s="80">
        <f>SUMIFS(SBT!N:N,SBT!$E:$E,Tableau3[[#This Row],[Numérotation Sud Infra Environnement]],SBT!$AT:$AT,1)</f>
        <v>0</v>
      </c>
      <c r="N52" s="80">
        <f>SUMIFS(SBT!O:O,SBT!$E:$E,Tableau3[[#This Row],[Numérotation Sud Infra Environnement]],SBT!$AT:$AT,1)</f>
        <v>0</v>
      </c>
      <c r="O52" s="80">
        <f>SUMIFS(SBT!P:P,SBT!$E:$E,Tableau3[[#This Row],[Numérotation Sud Infra Environnement]],SBT!$AT:$AT,1)</f>
        <v>0</v>
      </c>
      <c r="P52" s="80">
        <f>SUMIFS(SBT!Q:Q,SBT!$E:$E,Tableau3[[#This Row],[Numérotation Sud Infra Environnement]],SBT!$AT:$AT,1)</f>
        <v>0</v>
      </c>
      <c r="Q52" s="80">
        <f>SUMIFS(SBT!R:R,SBT!$E:$E,Tableau3[[#This Row],[Numérotation Sud Infra Environnement]],SBT!$AT:$AT,1)</f>
        <v>0</v>
      </c>
      <c r="R52" s="80">
        <f>SUMIFS(SBT!S:S,SBT!$E:$E,Tableau3[[#This Row],[Numérotation Sud Infra Environnement]],SBT!$AT:$AT,1)</f>
        <v>0</v>
      </c>
      <c r="S52" s="80">
        <f>SUMIFS(SBT!T:T,SBT!$E:$E,Tableau3[[#This Row],[Numérotation Sud Infra Environnement]],SBT!$AT:$AT,1)</f>
        <v>0</v>
      </c>
      <c r="T52" s="80">
        <f>SUMIFS(SBT!U:U,SBT!$E:$E,Tableau3[[#This Row],[Numérotation Sud Infra Environnement]],SBT!$AT:$AT,1)</f>
        <v>0</v>
      </c>
      <c r="U52" s="80">
        <f>SUMIFS(SBT!V:V,SBT!$E:$E,Tableau3[[#This Row],[Numérotation Sud Infra Environnement]],SBT!$AT:$AT,1)</f>
        <v>0</v>
      </c>
      <c r="V52" s="80">
        <f>SUMIFS(SBT!W:W,SBT!$E:$E,Tableau3[[#This Row],[Numérotation Sud Infra Environnement]],SBT!$AT:$AT,1)</f>
        <v>0</v>
      </c>
      <c r="W52" s="80">
        <f>SUMIFS(SBT!X:X,SBT!$E:$E,Tableau3[[#This Row],[Numérotation Sud Infra Environnement]],SBT!$AT:$AT,1)</f>
        <v>0</v>
      </c>
      <c r="X52" s="80">
        <f>SUMIFS(SBT!Y:Y,SBT!$E:$E,Tableau3[[#This Row],[Numérotation Sud Infra Environnement]],SBT!$AT:$AT,1)</f>
        <v>0</v>
      </c>
      <c r="Y52" s="80">
        <f>SUMIFS(SBT!Z:Z,SBT!$E:$E,Tableau3[[#This Row],[Numérotation Sud Infra Environnement]],SBT!$AT:$AT,1)</f>
        <v>0</v>
      </c>
      <c r="Z52" s="80">
        <f>SUMIFS(SBT!AA:AA,SBT!$E:$E,Tableau3[[#This Row],[Numérotation Sud Infra Environnement]],SBT!$AT:$AT,1)</f>
        <v>0</v>
      </c>
      <c r="AA52" s="80">
        <f>Tableau3[[#This Row],[TOTAUX TTC]]-Tableau3[[#This Row],[TVA récupérable]]</f>
        <v>0</v>
      </c>
    </row>
    <row r="53" spans="1:27" x14ac:dyDescent="0.25">
      <c r="A53" s="73" t="str">
        <f>Sourcecommande[[#This Row],[Numérotation Sud Infra Environnement]]</f>
        <v>ESP16-004</v>
      </c>
      <c r="B53" s="74" t="str">
        <f>VLOOKUP(A53,Sourcecommande[],2,FALSE)</f>
        <v>PLAN D'EAU</v>
      </c>
      <c r="C53" s="74" t="str">
        <f>VLOOKUP(A53,Sourcecommande[],3,FALSE)</f>
        <v>LA FOUILLADE</v>
      </c>
      <c r="D53" s="75">
        <f>VLOOKUP(A53,Sourcecommande[],4,FALSE)</f>
        <v>2016</v>
      </c>
      <c r="E53" s="75" t="str">
        <f>VLOOKUP(A53,Sourcecommande[],5,FALSE)</f>
        <v>HYDRO</v>
      </c>
      <c r="F53" s="75" t="str">
        <f>VLOOKUP(A53,Sourcecommande[],6,FALSE)</f>
        <v>SBT</v>
      </c>
      <c r="G53" s="75">
        <f>VLOOKUP(A53,Sourcecommande[],7,FALSE)</f>
        <v>12</v>
      </c>
      <c r="H53" s="88">
        <f>SUMIFS(SBT!H:H,SBT!$E:$E,Tableau3[[#This Row],[Numérotation Sud Infra Environnement]],SBT!$AT:$AT,1)</f>
        <v>0</v>
      </c>
      <c r="I53" s="80">
        <f>SUMIFS(SBT!J:J,SBT!$E:$E,Tableau3[[#This Row],[Numérotation Sud Infra Environnement]],SBT!$AT:$AT,1)</f>
        <v>0</v>
      </c>
      <c r="J53" s="80">
        <f>SUMIFS(SBT!K:K,SBT!$E:$E,Tableau3[[#This Row],[Numérotation Sud Infra Environnement]],SBT!$AT:$AT,1)</f>
        <v>0</v>
      </c>
      <c r="K53" s="80">
        <f>SUMIFS(SBT!L:L,SBT!$E:$E,Tableau3[[#This Row],[Numérotation Sud Infra Environnement]],SBT!$AT:$AT,1)</f>
        <v>0</v>
      </c>
      <c r="L53" s="80">
        <f>SUMIFS(SBT!M:M,SBT!$E:$E,Tableau3[[#This Row],[Numérotation Sud Infra Environnement]],SBT!$AT:$AT,1)</f>
        <v>0</v>
      </c>
      <c r="M53" s="80">
        <f>SUMIFS(SBT!N:N,SBT!$E:$E,Tableau3[[#This Row],[Numérotation Sud Infra Environnement]],SBT!$AT:$AT,1)</f>
        <v>0</v>
      </c>
      <c r="N53" s="80">
        <f>SUMIFS(SBT!O:O,SBT!$E:$E,Tableau3[[#This Row],[Numérotation Sud Infra Environnement]],SBT!$AT:$AT,1)</f>
        <v>0</v>
      </c>
      <c r="O53" s="80">
        <f>SUMIFS(SBT!P:P,SBT!$E:$E,Tableau3[[#This Row],[Numérotation Sud Infra Environnement]],SBT!$AT:$AT,1)</f>
        <v>0</v>
      </c>
      <c r="P53" s="80">
        <f>SUMIFS(SBT!Q:Q,SBT!$E:$E,Tableau3[[#This Row],[Numérotation Sud Infra Environnement]],SBT!$AT:$AT,1)</f>
        <v>0</v>
      </c>
      <c r="Q53" s="80">
        <f>SUMIFS(SBT!R:R,SBT!$E:$E,Tableau3[[#This Row],[Numérotation Sud Infra Environnement]],SBT!$AT:$AT,1)</f>
        <v>0</v>
      </c>
      <c r="R53" s="80">
        <f>SUMIFS(SBT!S:S,SBT!$E:$E,Tableau3[[#This Row],[Numérotation Sud Infra Environnement]],SBT!$AT:$AT,1)</f>
        <v>0</v>
      </c>
      <c r="S53" s="80">
        <f>SUMIFS(SBT!T:T,SBT!$E:$E,Tableau3[[#This Row],[Numérotation Sud Infra Environnement]],SBT!$AT:$AT,1)</f>
        <v>0</v>
      </c>
      <c r="T53" s="80">
        <f>SUMIFS(SBT!U:U,SBT!$E:$E,Tableau3[[#This Row],[Numérotation Sud Infra Environnement]],SBT!$AT:$AT,1)</f>
        <v>0</v>
      </c>
      <c r="U53" s="80">
        <f>SUMIFS(SBT!V:V,SBT!$E:$E,Tableau3[[#This Row],[Numérotation Sud Infra Environnement]],SBT!$AT:$AT,1)</f>
        <v>0</v>
      </c>
      <c r="V53" s="80">
        <f>SUMIFS(SBT!W:W,SBT!$E:$E,Tableau3[[#This Row],[Numérotation Sud Infra Environnement]],SBT!$AT:$AT,1)</f>
        <v>0</v>
      </c>
      <c r="W53" s="80">
        <f>SUMIFS(SBT!X:X,SBT!$E:$E,Tableau3[[#This Row],[Numérotation Sud Infra Environnement]],SBT!$AT:$AT,1)</f>
        <v>0</v>
      </c>
      <c r="X53" s="80">
        <f>SUMIFS(SBT!Y:Y,SBT!$E:$E,Tableau3[[#This Row],[Numérotation Sud Infra Environnement]],SBT!$AT:$AT,1)</f>
        <v>0</v>
      </c>
      <c r="Y53" s="80">
        <f>SUMIFS(SBT!Z:Z,SBT!$E:$E,Tableau3[[#This Row],[Numérotation Sud Infra Environnement]],SBT!$AT:$AT,1)</f>
        <v>0</v>
      </c>
      <c r="Z53" s="80">
        <f>SUMIFS(SBT!AA:AA,SBT!$E:$E,Tableau3[[#This Row],[Numérotation Sud Infra Environnement]],SBT!$AT:$AT,1)</f>
        <v>0</v>
      </c>
      <c r="AA53" s="80">
        <f>Tableau3[[#This Row],[TOTAUX TTC]]-Tableau3[[#This Row],[TVA récupérable]]</f>
        <v>0</v>
      </c>
    </row>
    <row r="54" spans="1:27" ht="30" x14ac:dyDescent="0.25">
      <c r="A54" s="73" t="str">
        <f>Sourcecommande[[#This Row],[Numérotation Sud Infra Environnement]]</f>
        <v>ESP16-005</v>
      </c>
      <c r="B54" s="74" t="str">
        <f>VLOOKUP(A54,Sourcecommande[],2,FALSE)</f>
        <v>DIAGNOSTIC DE FONCTIONNEMENT DES RESEAUX D’EAU POTABLE</v>
      </c>
      <c r="C54" s="74" t="str">
        <f>VLOOKUP(A54,Sourcecommande[],3,FALSE)</f>
        <v>SIAEP CANTOIN STE GENEVIEVE</v>
      </c>
      <c r="D54" s="75">
        <f>VLOOKUP(A54,Sourcecommande[],4,FALSE)</f>
        <v>2016</v>
      </c>
      <c r="E54" s="75" t="str">
        <f>VLOOKUP(A54,Sourcecommande[],5,FALSE)</f>
        <v>AEP</v>
      </c>
      <c r="F54" s="75" t="str">
        <f>VLOOKUP(A54,Sourcecommande[],6,FALSE)</f>
        <v>SBT</v>
      </c>
      <c r="G54" s="75">
        <f>VLOOKUP(A54,Sourcecommande[],7,FALSE)</f>
        <v>12</v>
      </c>
      <c r="H54" s="88">
        <f>SUMIFS(SBT!H:H,SBT!$E:$E,Tableau3[[#This Row],[Numérotation Sud Infra Environnement]],SBT!$AT:$AT,1)</f>
        <v>0</v>
      </c>
      <c r="I54" s="80">
        <f>SUMIFS(SBT!J:J,SBT!$E:$E,Tableau3[[#This Row],[Numérotation Sud Infra Environnement]],SBT!$AT:$AT,1)</f>
        <v>0</v>
      </c>
      <c r="J54" s="80">
        <f>SUMIFS(SBT!K:K,SBT!$E:$E,Tableau3[[#This Row],[Numérotation Sud Infra Environnement]],SBT!$AT:$AT,1)</f>
        <v>0</v>
      </c>
      <c r="K54" s="80">
        <f>SUMIFS(SBT!L:L,SBT!$E:$E,Tableau3[[#This Row],[Numérotation Sud Infra Environnement]],SBT!$AT:$AT,1)</f>
        <v>0</v>
      </c>
      <c r="L54" s="80">
        <f>SUMIFS(SBT!M:M,SBT!$E:$E,Tableau3[[#This Row],[Numérotation Sud Infra Environnement]],SBT!$AT:$AT,1)</f>
        <v>0</v>
      </c>
      <c r="M54" s="80">
        <f>SUMIFS(SBT!N:N,SBT!$E:$E,Tableau3[[#This Row],[Numérotation Sud Infra Environnement]],SBT!$AT:$AT,1)</f>
        <v>0</v>
      </c>
      <c r="N54" s="80">
        <f>SUMIFS(SBT!O:O,SBT!$E:$E,Tableau3[[#This Row],[Numérotation Sud Infra Environnement]],SBT!$AT:$AT,1)</f>
        <v>0</v>
      </c>
      <c r="O54" s="80">
        <f>SUMIFS(SBT!P:P,SBT!$E:$E,Tableau3[[#This Row],[Numérotation Sud Infra Environnement]],SBT!$AT:$AT,1)</f>
        <v>0</v>
      </c>
      <c r="P54" s="80">
        <f>SUMIFS(SBT!Q:Q,SBT!$E:$E,Tableau3[[#This Row],[Numérotation Sud Infra Environnement]],SBT!$AT:$AT,1)</f>
        <v>0</v>
      </c>
      <c r="Q54" s="80">
        <f>SUMIFS(SBT!R:R,SBT!$E:$E,Tableau3[[#This Row],[Numérotation Sud Infra Environnement]],SBT!$AT:$AT,1)</f>
        <v>0</v>
      </c>
      <c r="R54" s="80">
        <f>SUMIFS(SBT!S:S,SBT!$E:$E,Tableau3[[#This Row],[Numérotation Sud Infra Environnement]],SBT!$AT:$AT,1)</f>
        <v>0</v>
      </c>
      <c r="S54" s="80">
        <f>SUMIFS(SBT!T:T,SBT!$E:$E,Tableau3[[#This Row],[Numérotation Sud Infra Environnement]],SBT!$AT:$AT,1)</f>
        <v>0</v>
      </c>
      <c r="T54" s="80">
        <f>SUMIFS(SBT!U:U,SBT!$E:$E,Tableau3[[#This Row],[Numérotation Sud Infra Environnement]],SBT!$AT:$AT,1)</f>
        <v>0</v>
      </c>
      <c r="U54" s="80">
        <f>SUMIFS(SBT!V:V,SBT!$E:$E,Tableau3[[#This Row],[Numérotation Sud Infra Environnement]],SBT!$AT:$AT,1)</f>
        <v>0</v>
      </c>
      <c r="V54" s="80">
        <f>SUMIFS(SBT!W:W,SBT!$E:$E,Tableau3[[#This Row],[Numérotation Sud Infra Environnement]],SBT!$AT:$AT,1)</f>
        <v>0</v>
      </c>
      <c r="W54" s="80">
        <f>SUMIFS(SBT!X:X,SBT!$E:$E,Tableau3[[#This Row],[Numérotation Sud Infra Environnement]],SBT!$AT:$AT,1)</f>
        <v>0</v>
      </c>
      <c r="X54" s="80">
        <f>SUMIFS(SBT!Y:Y,SBT!$E:$E,Tableau3[[#This Row],[Numérotation Sud Infra Environnement]],SBT!$AT:$AT,1)</f>
        <v>0</v>
      </c>
      <c r="Y54" s="80">
        <f>SUMIFS(SBT!Z:Z,SBT!$E:$E,Tableau3[[#This Row],[Numérotation Sud Infra Environnement]],SBT!$AT:$AT,1)</f>
        <v>0</v>
      </c>
      <c r="Z54" s="80">
        <f>SUMIFS(SBT!AA:AA,SBT!$E:$E,Tableau3[[#This Row],[Numérotation Sud Infra Environnement]],SBT!$AT:$AT,1)</f>
        <v>0</v>
      </c>
      <c r="AA54" s="80">
        <f>Tableau3[[#This Row],[TOTAUX TTC]]-Tableau3[[#This Row],[TVA récupérable]]</f>
        <v>0</v>
      </c>
    </row>
    <row r="55" spans="1:27" x14ac:dyDescent="0.25">
      <c r="A55" s="73" t="str">
        <f>Sourcecommande[[#This Row],[Numérotation Sud Infra Environnement]]</f>
        <v>ESP16-008</v>
      </c>
      <c r="B55" s="74" t="str">
        <f>VLOOKUP(A55,Sourcecommande[],2,FALSE)</f>
        <v>MISE A JOUR SDA</v>
      </c>
      <c r="C55" s="74" t="str">
        <f>VLOOKUP(A55,Sourcecommande[],3,FALSE)</f>
        <v>ST JULIETTE SUR VIAUR</v>
      </c>
      <c r="D55" s="75">
        <f>VLOOKUP(A55,Sourcecommande[],4,FALSE)</f>
        <v>2016</v>
      </c>
      <c r="E55" s="75" t="str">
        <f>VLOOKUP(A55,Sourcecommande[],5,FALSE)</f>
        <v>ASS</v>
      </c>
      <c r="F55" s="75" t="str">
        <f>VLOOKUP(A55,Sourcecommande[],6,FALSE)</f>
        <v>ALA</v>
      </c>
      <c r="G55" s="75">
        <f>VLOOKUP(A55,Sourcecommande[],7,FALSE)</f>
        <v>12</v>
      </c>
      <c r="H55" s="88">
        <f>SUMIFS(SBT!H:H,SBT!$E:$E,Tableau3[[#This Row],[Numérotation Sud Infra Environnement]],SBT!$AT:$AT,1)</f>
        <v>0</v>
      </c>
      <c r="I55" s="80">
        <f>SUMIFS(SBT!J:J,SBT!$E:$E,Tableau3[[#This Row],[Numérotation Sud Infra Environnement]],SBT!$AT:$AT,1)</f>
        <v>0</v>
      </c>
      <c r="J55" s="80">
        <f>SUMIFS(SBT!K:K,SBT!$E:$E,Tableau3[[#This Row],[Numérotation Sud Infra Environnement]],SBT!$AT:$AT,1)</f>
        <v>0</v>
      </c>
      <c r="K55" s="80">
        <f>SUMIFS(SBT!L:L,SBT!$E:$E,Tableau3[[#This Row],[Numérotation Sud Infra Environnement]],SBT!$AT:$AT,1)</f>
        <v>0</v>
      </c>
      <c r="L55" s="80">
        <f>SUMIFS(SBT!M:M,SBT!$E:$E,Tableau3[[#This Row],[Numérotation Sud Infra Environnement]],SBT!$AT:$AT,1)</f>
        <v>0</v>
      </c>
      <c r="M55" s="80">
        <f>SUMIFS(SBT!N:N,SBT!$E:$E,Tableau3[[#This Row],[Numérotation Sud Infra Environnement]],SBT!$AT:$AT,1)</f>
        <v>0</v>
      </c>
      <c r="N55" s="80">
        <f>SUMIFS(SBT!O:O,SBT!$E:$E,Tableau3[[#This Row],[Numérotation Sud Infra Environnement]],SBT!$AT:$AT,1)</f>
        <v>0</v>
      </c>
      <c r="O55" s="80">
        <f>SUMIFS(SBT!P:P,SBT!$E:$E,Tableau3[[#This Row],[Numérotation Sud Infra Environnement]],SBT!$AT:$AT,1)</f>
        <v>0</v>
      </c>
      <c r="P55" s="80">
        <f>SUMIFS(SBT!Q:Q,SBT!$E:$E,Tableau3[[#This Row],[Numérotation Sud Infra Environnement]],SBT!$AT:$AT,1)</f>
        <v>0</v>
      </c>
      <c r="Q55" s="80">
        <f>SUMIFS(SBT!R:R,SBT!$E:$E,Tableau3[[#This Row],[Numérotation Sud Infra Environnement]],SBT!$AT:$AT,1)</f>
        <v>0</v>
      </c>
      <c r="R55" s="80">
        <f>SUMIFS(SBT!S:S,SBT!$E:$E,Tableau3[[#This Row],[Numérotation Sud Infra Environnement]],SBT!$AT:$AT,1)</f>
        <v>0</v>
      </c>
      <c r="S55" s="80">
        <f>SUMIFS(SBT!T:T,SBT!$E:$E,Tableau3[[#This Row],[Numérotation Sud Infra Environnement]],SBT!$AT:$AT,1)</f>
        <v>0</v>
      </c>
      <c r="T55" s="80">
        <f>SUMIFS(SBT!U:U,SBT!$E:$E,Tableau3[[#This Row],[Numérotation Sud Infra Environnement]],SBT!$AT:$AT,1)</f>
        <v>0</v>
      </c>
      <c r="U55" s="80">
        <f>SUMIFS(SBT!V:V,SBT!$E:$E,Tableau3[[#This Row],[Numérotation Sud Infra Environnement]],SBT!$AT:$AT,1)</f>
        <v>0</v>
      </c>
      <c r="V55" s="80">
        <f>SUMIFS(SBT!W:W,SBT!$E:$E,Tableau3[[#This Row],[Numérotation Sud Infra Environnement]],SBT!$AT:$AT,1)</f>
        <v>0</v>
      </c>
      <c r="W55" s="80">
        <f>SUMIFS(SBT!X:X,SBT!$E:$E,Tableau3[[#This Row],[Numérotation Sud Infra Environnement]],SBT!$AT:$AT,1)</f>
        <v>0</v>
      </c>
      <c r="X55" s="80">
        <f>SUMIFS(SBT!Y:Y,SBT!$E:$E,Tableau3[[#This Row],[Numérotation Sud Infra Environnement]],SBT!$AT:$AT,1)</f>
        <v>0</v>
      </c>
      <c r="Y55" s="80">
        <f>SUMIFS(SBT!Z:Z,SBT!$E:$E,Tableau3[[#This Row],[Numérotation Sud Infra Environnement]],SBT!$AT:$AT,1)</f>
        <v>0</v>
      </c>
      <c r="Z55" s="80">
        <f>SUMIFS(SBT!AA:AA,SBT!$E:$E,Tableau3[[#This Row],[Numérotation Sud Infra Environnement]],SBT!$AT:$AT,1)</f>
        <v>0</v>
      </c>
      <c r="AA55" s="80">
        <f>Tableau3[[#This Row],[TOTAUX TTC]]-Tableau3[[#This Row],[TVA récupérable]]</f>
        <v>0</v>
      </c>
    </row>
    <row r="56" spans="1:27" x14ac:dyDescent="0.25">
      <c r="A56" s="73" t="str">
        <f>Sourcecommande[[#This Row],[Numérotation Sud Infra Environnement]]</f>
        <v>ESP16-013</v>
      </c>
      <c r="B56" s="74" t="str">
        <f>VLOOKUP(A56,Sourcecommande[],2,FALSE)</f>
        <v>DLE USINE MOULIS</v>
      </c>
      <c r="C56" s="74" t="str">
        <f>VLOOKUP(A56,Sourcecommande[],3,FALSE)</f>
        <v>CASTRES</v>
      </c>
      <c r="D56" s="75">
        <f>VLOOKUP(A56,Sourcecommande[],4,FALSE)</f>
        <v>2016</v>
      </c>
      <c r="E56" s="75" t="str">
        <f>VLOOKUP(A56,Sourcecommande[],5,FALSE)</f>
        <v>VRD</v>
      </c>
      <c r="F56" s="75" t="str">
        <f>VLOOKUP(A56,Sourcecommande[],6,FALSE)</f>
        <v>ALA</v>
      </c>
      <c r="G56" s="75">
        <f>VLOOKUP(A56,Sourcecommande[],7,FALSE)</f>
        <v>81</v>
      </c>
      <c r="H56" s="88">
        <f>SUMIFS(SBT!H:H,SBT!$E:$E,Tableau3[[#This Row],[Numérotation Sud Infra Environnement]],SBT!$AT:$AT,1)</f>
        <v>0</v>
      </c>
      <c r="I56" s="80">
        <f>SUMIFS(SBT!J:J,SBT!$E:$E,Tableau3[[#This Row],[Numérotation Sud Infra Environnement]],SBT!$AT:$AT,1)</f>
        <v>0</v>
      </c>
      <c r="J56" s="80">
        <f>SUMIFS(SBT!K:K,SBT!$E:$E,Tableau3[[#This Row],[Numérotation Sud Infra Environnement]],SBT!$AT:$AT,1)</f>
        <v>0</v>
      </c>
      <c r="K56" s="80">
        <f>SUMIFS(SBT!L:L,SBT!$E:$E,Tableau3[[#This Row],[Numérotation Sud Infra Environnement]],SBT!$AT:$AT,1)</f>
        <v>0</v>
      </c>
      <c r="L56" s="80">
        <f>SUMIFS(SBT!M:M,SBT!$E:$E,Tableau3[[#This Row],[Numérotation Sud Infra Environnement]],SBT!$AT:$AT,1)</f>
        <v>0</v>
      </c>
      <c r="M56" s="80">
        <f>SUMIFS(SBT!N:N,SBT!$E:$E,Tableau3[[#This Row],[Numérotation Sud Infra Environnement]],SBT!$AT:$AT,1)</f>
        <v>0</v>
      </c>
      <c r="N56" s="80">
        <f>SUMIFS(SBT!O:O,SBT!$E:$E,Tableau3[[#This Row],[Numérotation Sud Infra Environnement]],SBT!$AT:$AT,1)</f>
        <v>0</v>
      </c>
      <c r="O56" s="80">
        <f>SUMIFS(SBT!P:P,SBT!$E:$E,Tableau3[[#This Row],[Numérotation Sud Infra Environnement]],SBT!$AT:$AT,1)</f>
        <v>0</v>
      </c>
      <c r="P56" s="80">
        <f>SUMIFS(SBT!Q:Q,SBT!$E:$E,Tableau3[[#This Row],[Numérotation Sud Infra Environnement]],SBT!$AT:$AT,1)</f>
        <v>0</v>
      </c>
      <c r="Q56" s="80">
        <f>SUMIFS(SBT!R:R,SBT!$E:$E,Tableau3[[#This Row],[Numérotation Sud Infra Environnement]],SBT!$AT:$AT,1)</f>
        <v>0</v>
      </c>
      <c r="R56" s="80">
        <f>SUMIFS(SBT!S:S,SBT!$E:$E,Tableau3[[#This Row],[Numérotation Sud Infra Environnement]],SBT!$AT:$AT,1)</f>
        <v>0</v>
      </c>
      <c r="S56" s="80">
        <f>SUMIFS(SBT!T:T,SBT!$E:$E,Tableau3[[#This Row],[Numérotation Sud Infra Environnement]],SBT!$AT:$AT,1)</f>
        <v>0</v>
      </c>
      <c r="T56" s="80">
        <f>SUMIFS(SBT!U:U,SBT!$E:$E,Tableau3[[#This Row],[Numérotation Sud Infra Environnement]],SBT!$AT:$AT,1)</f>
        <v>0</v>
      </c>
      <c r="U56" s="80">
        <f>SUMIFS(SBT!V:V,SBT!$E:$E,Tableau3[[#This Row],[Numérotation Sud Infra Environnement]],SBT!$AT:$AT,1)</f>
        <v>0</v>
      </c>
      <c r="V56" s="80">
        <f>SUMIFS(SBT!W:W,SBT!$E:$E,Tableau3[[#This Row],[Numérotation Sud Infra Environnement]],SBT!$AT:$AT,1)</f>
        <v>0</v>
      </c>
      <c r="W56" s="80">
        <f>SUMIFS(SBT!X:X,SBT!$E:$E,Tableau3[[#This Row],[Numérotation Sud Infra Environnement]],SBT!$AT:$AT,1)</f>
        <v>0</v>
      </c>
      <c r="X56" s="80">
        <f>SUMIFS(SBT!Y:Y,SBT!$E:$E,Tableau3[[#This Row],[Numérotation Sud Infra Environnement]],SBT!$AT:$AT,1)</f>
        <v>0</v>
      </c>
      <c r="Y56" s="80">
        <f>SUMIFS(SBT!Z:Z,SBT!$E:$E,Tableau3[[#This Row],[Numérotation Sud Infra Environnement]],SBT!$AT:$AT,1)</f>
        <v>0</v>
      </c>
      <c r="Z56" s="80">
        <f>SUMIFS(SBT!AA:AA,SBT!$E:$E,Tableau3[[#This Row],[Numérotation Sud Infra Environnement]],SBT!$AT:$AT,1)</f>
        <v>0</v>
      </c>
      <c r="AA56" s="80">
        <f>Tableau3[[#This Row],[TOTAUX TTC]]-Tableau3[[#This Row],[TVA récupérable]]</f>
        <v>0</v>
      </c>
    </row>
    <row r="57" spans="1:27" ht="30" x14ac:dyDescent="0.25">
      <c r="A57" s="73" t="str">
        <f>Sourcecommande[[#This Row],[Numérotation Sud Infra Environnement]]</f>
        <v>ESP16-016</v>
      </c>
      <c r="B57" s="74" t="str">
        <f>VLOOKUP(A57,Sourcecommande[],2,FALSE)</f>
        <v>AEP FORAGE A AUBRAC</v>
      </c>
      <c r="C57" s="74" t="str">
        <f>VLOOKUP(A57,Sourcecommande[],3,FALSE)</f>
        <v>SIAEP MONTBAZENS RIGNAC</v>
      </c>
      <c r="D57" s="75">
        <f>VLOOKUP(A57,Sourcecommande[],4,FALSE)</f>
        <v>2016</v>
      </c>
      <c r="E57" s="75" t="str">
        <f>VLOOKUP(A57,Sourcecommande[],5,FALSE)</f>
        <v>AEP</v>
      </c>
      <c r="F57" s="75" t="str">
        <f>VLOOKUP(A57,Sourcecommande[],6,FALSE)</f>
        <v>SBT</v>
      </c>
      <c r="G57" s="75">
        <f>VLOOKUP(A57,Sourcecommande[],7,FALSE)</f>
        <v>12</v>
      </c>
      <c r="H57" s="88">
        <f>SUMIFS(SBT!H:H,SBT!$E:$E,Tableau3[[#This Row],[Numérotation Sud Infra Environnement]],SBT!$AT:$AT,1)</f>
        <v>0</v>
      </c>
      <c r="I57" s="80">
        <f>SUMIFS(SBT!J:J,SBT!$E:$E,Tableau3[[#This Row],[Numérotation Sud Infra Environnement]],SBT!$AT:$AT,1)</f>
        <v>0</v>
      </c>
      <c r="J57" s="80">
        <f>SUMIFS(SBT!K:K,SBT!$E:$E,Tableau3[[#This Row],[Numérotation Sud Infra Environnement]],SBT!$AT:$AT,1)</f>
        <v>0</v>
      </c>
      <c r="K57" s="80">
        <f>SUMIFS(SBT!L:L,SBT!$E:$E,Tableau3[[#This Row],[Numérotation Sud Infra Environnement]],SBT!$AT:$AT,1)</f>
        <v>0</v>
      </c>
      <c r="L57" s="80">
        <f>SUMIFS(SBT!M:M,SBT!$E:$E,Tableau3[[#This Row],[Numérotation Sud Infra Environnement]],SBT!$AT:$AT,1)</f>
        <v>0</v>
      </c>
      <c r="M57" s="80">
        <f>SUMIFS(SBT!N:N,SBT!$E:$E,Tableau3[[#This Row],[Numérotation Sud Infra Environnement]],SBT!$AT:$AT,1)</f>
        <v>0</v>
      </c>
      <c r="N57" s="80">
        <f>SUMIFS(SBT!O:O,SBT!$E:$E,Tableau3[[#This Row],[Numérotation Sud Infra Environnement]],SBT!$AT:$AT,1)</f>
        <v>0</v>
      </c>
      <c r="O57" s="80">
        <f>SUMIFS(SBT!P:P,SBT!$E:$E,Tableau3[[#This Row],[Numérotation Sud Infra Environnement]],SBT!$AT:$AT,1)</f>
        <v>0</v>
      </c>
      <c r="P57" s="80">
        <f>SUMIFS(SBT!Q:Q,SBT!$E:$E,Tableau3[[#This Row],[Numérotation Sud Infra Environnement]],SBT!$AT:$AT,1)</f>
        <v>0</v>
      </c>
      <c r="Q57" s="80">
        <f>SUMIFS(SBT!R:R,SBT!$E:$E,Tableau3[[#This Row],[Numérotation Sud Infra Environnement]],SBT!$AT:$AT,1)</f>
        <v>0</v>
      </c>
      <c r="R57" s="80">
        <f>SUMIFS(SBT!S:S,SBT!$E:$E,Tableau3[[#This Row],[Numérotation Sud Infra Environnement]],SBT!$AT:$AT,1)</f>
        <v>0</v>
      </c>
      <c r="S57" s="80">
        <f>SUMIFS(SBT!T:T,SBT!$E:$E,Tableau3[[#This Row],[Numérotation Sud Infra Environnement]],SBT!$AT:$AT,1)</f>
        <v>0</v>
      </c>
      <c r="T57" s="80">
        <f>SUMIFS(SBT!U:U,SBT!$E:$E,Tableau3[[#This Row],[Numérotation Sud Infra Environnement]],SBT!$AT:$AT,1)</f>
        <v>0</v>
      </c>
      <c r="U57" s="80">
        <f>SUMIFS(SBT!V:V,SBT!$E:$E,Tableau3[[#This Row],[Numérotation Sud Infra Environnement]],SBT!$AT:$AT,1)</f>
        <v>0</v>
      </c>
      <c r="V57" s="80">
        <f>SUMIFS(SBT!W:W,SBT!$E:$E,Tableau3[[#This Row],[Numérotation Sud Infra Environnement]],SBT!$AT:$AT,1)</f>
        <v>0</v>
      </c>
      <c r="W57" s="80">
        <f>SUMIFS(SBT!X:X,SBT!$E:$E,Tableau3[[#This Row],[Numérotation Sud Infra Environnement]],SBT!$AT:$AT,1)</f>
        <v>0</v>
      </c>
      <c r="X57" s="80">
        <f>SUMIFS(SBT!Y:Y,SBT!$E:$E,Tableau3[[#This Row],[Numérotation Sud Infra Environnement]],SBT!$AT:$AT,1)</f>
        <v>0</v>
      </c>
      <c r="Y57" s="80">
        <f>SUMIFS(SBT!Z:Z,SBT!$E:$E,Tableau3[[#This Row],[Numérotation Sud Infra Environnement]],SBT!$AT:$AT,1)</f>
        <v>0</v>
      </c>
      <c r="Z57" s="80">
        <f>SUMIFS(SBT!AA:AA,SBT!$E:$E,Tableau3[[#This Row],[Numérotation Sud Infra Environnement]],SBT!$AT:$AT,1)</f>
        <v>0</v>
      </c>
      <c r="AA57" s="80">
        <f>Tableau3[[#This Row],[TOTAUX TTC]]-Tableau3[[#This Row],[TVA récupérable]]</f>
        <v>0</v>
      </c>
    </row>
    <row r="58" spans="1:27" ht="30" x14ac:dyDescent="0.25">
      <c r="A58" s="73" t="str">
        <f>Sourcecommande[[#This Row],[Numérotation Sud Infra Environnement]]</f>
        <v>ESP16-020</v>
      </c>
      <c r="B58" s="74" t="str">
        <f>VLOOKUP(A58,Sourcecommande[],2,FALSE)</f>
        <v>MOE ENTRETIEN ET RENOVATION VOIRIE COMMUNALE 2016</v>
      </c>
      <c r="C58" s="74" t="str">
        <f>VLOOKUP(A58,Sourcecommande[],3,FALSE)</f>
        <v>ALLY</v>
      </c>
      <c r="D58" s="75">
        <f>VLOOKUP(A58,Sourcecommande[],4,FALSE)</f>
        <v>2016</v>
      </c>
      <c r="E58" s="75" t="str">
        <f>VLOOKUP(A58,Sourcecommande[],5,FALSE)</f>
        <v>VRD</v>
      </c>
      <c r="F58" s="75" t="str">
        <f>VLOOKUP(A58,Sourcecommande[],6,FALSE)</f>
        <v>CPN</v>
      </c>
      <c r="G58" s="75">
        <f>VLOOKUP(A58,Sourcecommande[],7,FALSE)</f>
        <v>15</v>
      </c>
      <c r="H58" s="88">
        <f>SUMIFS(SBT!H:H,SBT!$E:$E,Tableau3[[#This Row],[Numérotation Sud Infra Environnement]],SBT!$AT:$AT,1)</f>
        <v>0</v>
      </c>
      <c r="I58" s="80">
        <f>SUMIFS(SBT!J:J,SBT!$E:$E,Tableau3[[#This Row],[Numérotation Sud Infra Environnement]],SBT!$AT:$AT,1)</f>
        <v>0</v>
      </c>
      <c r="J58" s="80">
        <f>SUMIFS(SBT!K:K,SBT!$E:$E,Tableau3[[#This Row],[Numérotation Sud Infra Environnement]],SBT!$AT:$AT,1)</f>
        <v>0</v>
      </c>
      <c r="K58" s="80">
        <f>SUMIFS(SBT!L:L,SBT!$E:$E,Tableau3[[#This Row],[Numérotation Sud Infra Environnement]],SBT!$AT:$AT,1)</f>
        <v>0</v>
      </c>
      <c r="L58" s="80">
        <f>SUMIFS(SBT!M:M,SBT!$E:$E,Tableau3[[#This Row],[Numérotation Sud Infra Environnement]],SBT!$AT:$AT,1)</f>
        <v>0</v>
      </c>
      <c r="M58" s="80">
        <f>SUMIFS(SBT!N:N,SBT!$E:$E,Tableau3[[#This Row],[Numérotation Sud Infra Environnement]],SBT!$AT:$AT,1)</f>
        <v>0</v>
      </c>
      <c r="N58" s="80">
        <f>SUMIFS(SBT!O:O,SBT!$E:$E,Tableau3[[#This Row],[Numérotation Sud Infra Environnement]],SBT!$AT:$AT,1)</f>
        <v>0</v>
      </c>
      <c r="O58" s="80">
        <f>SUMIFS(SBT!P:P,SBT!$E:$E,Tableau3[[#This Row],[Numérotation Sud Infra Environnement]],SBT!$AT:$AT,1)</f>
        <v>0</v>
      </c>
      <c r="P58" s="80">
        <f>SUMIFS(SBT!Q:Q,SBT!$E:$E,Tableau3[[#This Row],[Numérotation Sud Infra Environnement]],SBT!$AT:$AT,1)</f>
        <v>0</v>
      </c>
      <c r="Q58" s="80">
        <f>SUMIFS(SBT!R:R,SBT!$E:$E,Tableau3[[#This Row],[Numérotation Sud Infra Environnement]],SBT!$AT:$AT,1)</f>
        <v>0</v>
      </c>
      <c r="R58" s="80">
        <f>SUMIFS(SBT!S:S,SBT!$E:$E,Tableau3[[#This Row],[Numérotation Sud Infra Environnement]],SBT!$AT:$AT,1)</f>
        <v>0</v>
      </c>
      <c r="S58" s="80">
        <f>SUMIFS(SBT!T:T,SBT!$E:$E,Tableau3[[#This Row],[Numérotation Sud Infra Environnement]],SBT!$AT:$AT,1)</f>
        <v>0</v>
      </c>
      <c r="T58" s="80">
        <f>SUMIFS(SBT!U:U,SBT!$E:$E,Tableau3[[#This Row],[Numérotation Sud Infra Environnement]],SBT!$AT:$AT,1)</f>
        <v>0</v>
      </c>
      <c r="U58" s="80">
        <f>SUMIFS(SBT!V:V,SBT!$E:$E,Tableau3[[#This Row],[Numérotation Sud Infra Environnement]],SBT!$AT:$AT,1)</f>
        <v>0</v>
      </c>
      <c r="V58" s="80">
        <f>SUMIFS(SBT!W:W,SBT!$E:$E,Tableau3[[#This Row],[Numérotation Sud Infra Environnement]],SBT!$AT:$AT,1)</f>
        <v>0</v>
      </c>
      <c r="W58" s="80">
        <f>SUMIFS(SBT!X:X,SBT!$E:$E,Tableau3[[#This Row],[Numérotation Sud Infra Environnement]],SBT!$AT:$AT,1)</f>
        <v>0</v>
      </c>
      <c r="X58" s="80">
        <f>SUMIFS(SBT!Y:Y,SBT!$E:$E,Tableau3[[#This Row],[Numérotation Sud Infra Environnement]],SBT!$AT:$AT,1)</f>
        <v>0</v>
      </c>
      <c r="Y58" s="80">
        <f>SUMIFS(SBT!Z:Z,SBT!$E:$E,Tableau3[[#This Row],[Numérotation Sud Infra Environnement]],SBT!$AT:$AT,1)</f>
        <v>0</v>
      </c>
      <c r="Z58" s="80">
        <f>SUMIFS(SBT!AA:AA,SBT!$E:$E,Tableau3[[#This Row],[Numérotation Sud Infra Environnement]],SBT!$AT:$AT,1)</f>
        <v>0</v>
      </c>
      <c r="AA58" s="80">
        <f>Tableau3[[#This Row],[TOTAUX TTC]]-Tableau3[[#This Row],[TVA récupérable]]</f>
        <v>0</v>
      </c>
    </row>
    <row r="59" spans="1:27" x14ac:dyDescent="0.25">
      <c r="A59" s="73" t="str">
        <f>Sourcecommande[[#This Row],[Numérotation Sud Infra Environnement]]</f>
        <v>ESP16-021</v>
      </c>
      <c r="B59" s="74" t="str">
        <f>VLOOKUP(A59,Sourcecommande[],2,FALSE)</f>
        <v>ASSAINISSEMENT COLLECTIF BOURG</v>
      </c>
      <c r="C59" s="74" t="str">
        <f>VLOOKUP(A59,Sourcecommande[],3,FALSE)</f>
        <v>SEBRAZAC</v>
      </c>
      <c r="D59" s="75">
        <f>VLOOKUP(A59,Sourcecommande[],4,FALSE)</f>
        <v>2016</v>
      </c>
      <c r="E59" s="75" t="str">
        <f>VLOOKUP(A59,Sourcecommande[],5,FALSE)</f>
        <v>ASS</v>
      </c>
      <c r="F59" s="75" t="str">
        <f>VLOOKUP(A59,Sourcecommande[],6,FALSE)</f>
        <v>ALA</v>
      </c>
      <c r="G59" s="75">
        <f>VLOOKUP(A59,Sourcecommande[],7,FALSE)</f>
        <v>12</v>
      </c>
      <c r="H59" s="88">
        <f>SUMIFS(SBT!H:H,SBT!$E:$E,Tableau3[[#This Row],[Numérotation Sud Infra Environnement]],SBT!$AT:$AT,1)</f>
        <v>0</v>
      </c>
      <c r="I59" s="80">
        <f>SUMIFS(SBT!J:J,SBT!$E:$E,Tableau3[[#This Row],[Numérotation Sud Infra Environnement]],SBT!$AT:$AT,1)</f>
        <v>0</v>
      </c>
      <c r="J59" s="80">
        <f>SUMIFS(SBT!K:K,SBT!$E:$E,Tableau3[[#This Row],[Numérotation Sud Infra Environnement]],SBT!$AT:$AT,1)</f>
        <v>0</v>
      </c>
      <c r="K59" s="80">
        <f>SUMIFS(SBT!L:L,SBT!$E:$E,Tableau3[[#This Row],[Numérotation Sud Infra Environnement]],SBT!$AT:$AT,1)</f>
        <v>0</v>
      </c>
      <c r="L59" s="80">
        <f>SUMIFS(SBT!M:M,SBT!$E:$E,Tableau3[[#This Row],[Numérotation Sud Infra Environnement]],SBT!$AT:$AT,1)</f>
        <v>0</v>
      </c>
      <c r="M59" s="80">
        <f>SUMIFS(SBT!N:N,SBT!$E:$E,Tableau3[[#This Row],[Numérotation Sud Infra Environnement]],SBT!$AT:$AT,1)</f>
        <v>0</v>
      </c>
      <c r="N59" s="80">
        <f>SUMIFS(SBT!O:O,SBT!$E:$E,Tableau3[[#This Row],[Numérotation Sud Infra Environnement]],SBT!$AT:$AT,1)</f>
        <v>0</v>
      </c>
      <c r="O59" s="80">
        <f>SUMIFS(SBT!P:P,SBT!$E:$E,Tableau3[[#This Row],[Numérotation Sud Infra Environnement]],SBT!$AT:$AT,1)</f>
        <v>0</v>
      </c>
      <c r="P59" s="80">
        <f>SUMIFS(SBT!Q:Q,SBT!$E:$E,Tableau3[[#This Row],[Numérotation Sud Infra Environnement]],SBT!$AT:$AT,1)</f>
        <v>0</v>
      </c>
      <c r="Q59" s="80">
        <f>SUMIFS(SBT!R:R,SBT!$E:$E,Tableau3[[#This Row],[Numérotation Sud Infra Environnement]],SBT!$AT:$AT,1)</f>
        <v>0</v>
      </c>
      <c r="R59" s="80">
        <f>SUMIFS(SBT!S:S,SBT!$E:$E,Tableau3[[#This Row],[Numérotation Sud Infra Environnement]],SBT!$AT:$AT,1)</f>
        <v>0</v>
      </c>
      <c r="S59" s="80">
        <f>SUMIFS(SBT!T:T,SBT!$E:$E,Tableau3[[#This Row],[Numérotation Sud Infra Environnement]],SBT!$AT:$AT,1)</f>
        <v>0</v>
      </c>
      <c r="T59" s="80">
        <f>SUMIFS(SBT!U:U,SBT!$E:$E,Tableau3[[#This Row],[Numérotation Sud Infra Environnement]],SBT!$AT:$AT,1)</f>
        <v>0</v>
      </c>
      <c r="U59" s="80">
        <f>SUMIFS(SBT!V:V,SBT!$E:$E,Tableau3[[#This Row],[Numérotation Sud Infra Environnement]],SBT!$AT:$AT,1)</f>
        <v>0</v>
      </c>
      <c r="V59" s="80">
        <f>SUMIFS(SBT!W:W,SBT!$E:$E,Tableau3[[#This Row],[Numérotation Sud Infra Environnement]],SBT!$AT:$AT,1)</f>
        <v>0</v>
      </c>
      <c r="W59" s="80">
        <f>SUMIFS(SBT!X:X,SBT!$E:$E,Tableau3[[#This Row],[Numérotation Sud Infra Environnement]],SBT!$AT:$AT,1)</f>
        <v>0</v>
      </c>
      <c r="X59" s="80">
        <f>SUMIFS(SBT!Y:Y,SBT!$E:$E,Tableau3[[#This Row],[Numérotation Sud Infra Environnement]],SBT!$AT:$AT,1)</f>
        <v>0</v>
      </c>
      <c r="Y59" s="80">
        <f>SUMIFS(SBT!Z:Z,SBT!$E:$E,Tableau3[[#This Row],[Numérotation Sud Infra Environnement]],SBT!$AT:$AT,1)</f>
        <v>0</v>
      </c>
      <c r="Z59" s="80">
        <f>SUMIFS(SBT!AA:AA,SBT!$E:$E,Tableau3[[#This Row],[Numérotation Sud Infra Environnement]],SBT!$AT:$AT,1)</f>
        <v>0</v>
      </c>
      <c r="AA59" s="80">
        <f>Tableau3[[#This Row],[TOTAUX TTC]]-Tableau3[[#This Row],[TVA récupérable]]</f>
        <v>0</v>
      </c>
    </row>
    <row r="60" spans="1:27" x14ac:dyDescent="0.25">
      <c r="A60" s="73" t="str">
        <f>Sourcecommande[[#This Row],[Numérotation Sud Infra Environnement]]</f>
        <v>ESP16-022</v>
      </c>
      <c r="B60" s="74" t="str">
        <f>VLOOKUP(A60,Sourcecommande[],2,FALSE)</f>
        <v>ETUDE TECH VRD</v>
      </c>
      <c r="C60" s="74" t="str">
        <f>VLOOKUP(A60,Sourcecommande[],3,FALSE)</f>
        <v>SAS MAS BLANC</v>
      </c>
      <c r="D60" s="75">
        <f>VLOOKUP(A60,Sourcecommande[],4,FALSE)</f>
        <v>2016</v>
      </c>
      <c r="E60" s="75" t="str">
        <f>VLOOKUP(A60,Sourcecommande[],5,FALSE)</f>
        <v>VRD</v>
      </c>
      <c r="F60" s="75" t="str">
        <f>VLOOKUP(A60,Sourcecommande[],6,FALSE)</f>
        <v>AVA</v>
      </c>
      <c r="G60" s="75">
        <f>VLOOKUP(A60,Sourcecommande[],7,FALSE)</f>
        <v>81</v>
      </c>
      <c r="H60" s="88">
        <f>SUMIFS(SBT!H:H,SBT!$E:$E,Tableau3[[#This Row],[Numérotation Sud Infra Environnement]],SBT!$AT:$AT,1)</f>
        <v>0</v>
      </c>
      <c r="I60" s="80">
        <f>SUMIFS(SBT!J:J,SBT!$E:$E,Tableau3[[#This Row],[Numérotation Sud Infra Environnement]],SBT!$AT:$AT,1)</f>
        <v>0</v>
      </c>
      <c r="J60" s="80">
        <f>SUMIFS(SBT!K:K,SBT!$E:$E,Tableau3[[#This Row],[Numérotation Sud Infra Environnement]],SBT!$AT:$AT,1)</f>
        <v>0</v>
      </c>
      <c r="K60" s="80">
        <f>SUMIFS(SBT!L:L,SBT!$E:$E,Tableau3[[#This Row],[Numérotation Sud Infra Environnement]],SBT!$AT:$AT,1)</f>
        <v>0</v>
      </c>
      <c r="L60" s="80">
        <f>SUMIFS(SBT!M:M,SBT!$E:$E,Tableau3[[#This Row],[Numérotation Sud Infra Environnement]],SBT!$AT:$AT,1)</f>
        <v>0</v>
      </c>
      <c r="M60" s="80">
        <f>SUMIFS(SBT!N:N,SBT!$E:$E,Tableau3[[#This Row],[Numérotation Sud Infra Environnement]],SBT!$AT:$AT,1)</f>
        <v>0</v>
      </c>
      <c r="N60" s="80">
        <f>SUMIFS(SBT!O:O,SBT!$E:$E,Tableau3[[#This Row],[Numérotation Sud Infra Environnement]],SBT!$AT:$AT,1)</f>
        <v>0</v>
      </c>
      <c r="O60" s="80">
        <f>SUMIFS(SBT!P:P,SBT!$E:$E,Tableau3[[#This Row],[Numérotation Sud Infra Environnement]],SBT!$AT:$AT,1)</f>
        <v>0</v>
      </c>
      <c r="P60" s="80">
        <f>SUMIFS(SBT!Q:Q,SBT!$E:$E,Tableau3[[#This Row],[Numérotation Sud Infra Environnement]],SBT!$AT:$AT,1)</f>
        <v>0</v>
      </c>
      <c r="Q60" s="80">
        <f>SUMIFS(SBT!R:R,SBT!$E:$E,Tableau3[[#This Row],[Numérotation Sud Infra Environnement]],SBT!$AT:$AT,1)</f>
        <v>0</v>
      </c>
      <c r="R60" s="80">
        <f>SUMIFS(SBT!S:S,SBT!$E:$E,Tableau3[[#This Row],[Numérotation Sud Infra Environnement]],SBT!$AT:$AT,1)</f>
        <v>0</v>
      </c>
      <c r="S60" s="80">
        <f>SUMIFS(SBT!T:T,SBT!$E:$E,Tableau3[[#This Row],[Numérotation Sud Infra Environnement]],SBT!$AT:$AT,1)</f>
        <v>0</v>
      </c>
      <c r="T60" s="80">
        <f>SUMIFS(SBT!U:U,SBT!$E:$E,Tableau3[[#This Row],[Numérotation Sud Infra Environnement]],SBT!$AT:$AT,1)</f>
        <v>0</v>
      </c>
      <c r="U60" s="80">
        <f>SUMIFS(SBT!V:V,SBT!$E:$E,Tableau3[[#This Row],[Numérotation Sud Infra Environnement]],SBT!$AT:$AT,1)</f>
        <v>0</v>
      </c>
      <c r="V60" s="80">
        <f>SUMIFS(SBT!W:W,SBT!$E:$E,Tableau3[[#This Row],[Numérotation Sud Infra Environnement]],SBT!$AT:$AT,1)</f>
        <v>0</v>
      </c>
      <c r="W60" s="80">
        <f>SUMIFS(SBT!X:X,SBT!$E:$E,Tableau3[[#This Row],[Numérotation Sud Infra Environnement]],SBT!$AT:$AT,1)</f>
        <v>0</v>
      </c>
      <c r="X60" s="80">
        <f>SUMIFS(SBT!Y:Y,SBT!$E:$E,Tableau3[[#This Row],[Numérotation Sud Infra Environnement]],SBT!$AT:$AT,1)</f>
        <v>0</v>
      </c>
      <c r="Y60" s="80">
        <f>SUMIFS(SBT!Z:Z,SBT!$E:$E,Tableau3[[#This Row],[Numérotation Sud Infra Environnement]],SBT!$AT:$AT,1)</f>
        <v>0</v>
      </c>
      <c r="Z60" s="80">
        <f>SUMIFS(SBT!AA:AA,SBT!$E:$E,Tableau3[[#This Row],[Numérotation Sud Infra Environnement]],SBT!$AT:$AT,1)</f>
        <v>0</v>
      </c>
      <c r="AA60" s="80">
        <f>Tableau3[[#This Row],[TOTAUX TTC]]-Tableau3[[#This Row],[TVA récupérable]]</f>
        <v>0</v>
      </c>
    </row>
    <row r="61" spans="1:27" x14ac:dyDescent="0.25">
      <c r="A61" s="73" t="str">
        <f>Sourcecommande[[#This Row],[Numérotation Sud Infra Environnement]]</f>
        <v>ESP16-023</v>
      </c>
      <c r="B61" s="74" t="str">
        <f>VLOOKUP(A61,Sourcecommande[],2,FALSE)</f>
        <v>AMENAGEMENT PLACE EGLISE ET ABORDS</v>
      </c>
      <c r="C61" s="74" t="str">
        <f>VLOOKUP(A61,Sourcecommande[],3,FALSE)</f>
        <v>SEBAZAC CONCOURES</v>
      </c>
      <c r="D61" s="75">
        <f>VLOOKUP(A61,Sourcecommande[],4,FALSE)</f>
        <v>2016</v>
      </c>
      <c r="E61" s="75" t="str">
        <f>VLOOKUP(A61,Sourcecommande[],5,FALSE)</f>
        <v>VRD</v>
      </c>
      <c r="F61" s="75" t="str">
        <f>VLOOKUP(A61,Sourcecommande[],6,FALSE)</f>
        <v>GMA</v>
      </c>
      <c r="G61" s="75">
        <f>VLOOKUP(A61,Sourcecommande[],7,FALSE)</f>
        <v>12</v>
      </c>
      <c r="H61" s="88">
        <f>SUMIFS(SBT!H:H,SBT!$E:$E,Tableau3[[#This Row],[Numérotation Sud Infra Environnement]],SBT!$AT:$AT,1)</f>
        <v>0</v>
      </c>
      <c r="I61" s="80">
        <f>SUMIFS(SBT!J:J,SBT!$E:$E,Tableau3[[#This Row],[Numérotation Sud Infra Environnement]],SBT!$AT:$AT,1)</f>
        <v>0</v>
      </c>
      <c r="J61" s="80">
        <f>SUMIFS(SBT!K:K,SBT!$E:$E,Tableau3[[#This Row],[Numérotation Sud Infra Environnement]],SBT!$AT:$AT,1)</f>
        <v>0</v>
      </c>
      <c r="K61" s="80">
        <f>SUMIFS(SBT!L:L,SBT!$E:$E,Tableau3[[#This Row],[Numérotation Sud Infra Environnement]],SBT!$AT:$AT,1)</f>
        <v>0</v>
      </c>
      <c r="L61" s="80">
        <f>SUMIFS(SBT!M:M,SBT!$E:$E,Tableau3[[#This Row],[Numérotation Sud Infra Environnement]],SBT!$AT:$AT,1)</f>
        <v>0</v>
      </c>
      <c r="M61" s="80">
        <f>SUMIFS(SBT!N:N,SBT!$E:$E,Tableau3[[#This Row],[Numérotation Sud Infra Environnement]],SBT!$AT:$AT,1)</f>
        <v>0</v>
      </c>
      <c r="N61" s="80">
        <f>SUMIFS(SBT!O:O,SBT!$E:$E,Tableau3[[#This Row],[Numérotation Sud Infra Environnement]],SBT!$AT:$AT,1)</f>
        <v>0</v>
      </c>
      <c r="O61" s="80">
        <f>SUMIFS(SBT!P:P,SBT!$E:$E,Tableau3[[#This Row],[Numérotation Sud Infra Environnement]],SBT!$AT:$AT,1)</f>
        <v>0</v>
      </c>
      <c r="P61" s="80">
        <f>SUMIFS(SBT!Q:Q,SBT!$E:$E,Tableau3[[#This Row],[Numérotation Sud Infra Environnement]],SBT!$AT:$AT,1)</f>
        <v>0</v>
      </c>
      <c r="Q61" s="80">
        <f>SUMIFS(SBT!R:R,SBT!$E:$E,Tableau3[[#This Row],[Numérotation Sud Infra Environnement]],SBT!$AT:$AT,1)</f>
        <v>0</v>
      </c>
      <c r="R61" s="80">
        <f>SUMIFS(SBT!S:S,SBT!$E:$E,Tableau3[[#This Row],[Numérotation Sud Infra Environnement]],SBT!$AT:$AT,1)</f>
        <v>0</v>
      </c>
      <c r="S61" s="80">
        <f>SUMIFS(SBT!T:T,SBT!$E:$E,Tableau3[[#This Row],[Numérotation Sud Infra Environnement]],SBT!$AT:$AT,1)</f>
        <v>0</v>
      </c>
      <c r="T61" s="80">
        <f>SUMIFS(SBT!U:U,SBT!$E:$E,Tableau3[[#This Row],[Numérotation Sud Infra Environnement]],SBT!$AT:$AT,1)</f>
        <v>0</v>
      </c>
      <c r="U61" s="80">
        <f>SUMIFS(SBT!V:V,SBT!$E:$E,Tableau3[[#This Row],[Numérotation Sud Infra Environnement]],SBT!$AT:$AT,1)</f>
        <v>0</v>
      </c>
      <c r="V61" s="80">
        <f>SUMIFS(SBT!W:W,SBT!$E:$E,Tableau3[[#This Row],[Numérotation Sud Infra Environnement]],SBT!$AT:$AT,1)</f>
        <v>0</v>
      </c>
      <c r="W61" s="80">
        <f>SUMIFS(SBT!X:X,SBT!$E:$E,Tableau3[[#This Row],[Numérotation Sud Infra Environnement]],SBT!$AT:$AT,1)</f>
        <v>0</v>
      </c>
      <c r="X61" s="80">
        <f>SUMIFS(SBT!Y:Y,SBT!$E:$E,Tableau3[[#This Row],[Numérotation Sud Infra Environnement]],SBT!$AT:$AT,1)</f>
        <v>0</v>
      </c>
      <c r="Y61" s="80">
        <f>SUMIFS(SBT!Z:Z,SBT!$E:$E,Tableau3[[#This Row],[Numérotation Sud Infra Environnement]],SBT!$AT:$AT,1)</f>
        <v>0</v>
      </c>
      <c r="Z61" s="80">
        <f>SUMIFS(SBT!AA:AA,SBT!$E:$E,Tableau3[[#This Row],[Numérotation Sud Infra Environnement]],SBT!$AT:$AT,1)</f>
        <v>0</v>
      </c>
      <c r="AA61" s="80">
        <f>Tableau3[[#This Row],[TOTAUX TTC]]-Tableau3[[#This Row],[TVA récupérable]]</f>
        <v>0</v>
      </c>
    </row>
    <row r="62" spans="1:27" ht="30" x14ac:dyDescent="0.25">
      <c r="A62" s="73" t="str">
        <f>Sourcecommande[[#This Row],[Numérotation Sud Infra Environnement]]</f>
        <v>ESP16-024</v>
      </c>
      <c r="B62" s="74" t="str">
        <f>VLOOKUP(A62,Sourcecommande[],2,FALSE)</f>
        <v>AMENAGEMENT RD60 ET 159 EN TRAVERSE DE COUPIAC</v>
      </c>
      <c r="C62" s="74" t="str">
        <f>VLOOKUP(A62,Sourcecommande[],3,FALSE)</f>
        <v>COUPIAC</v>
      </c>
      <c r="D62" s="75">
        <f>VLOOKUP(A62,Sourcecommande[],4,FALSE)</f>
        <v>2016</v>
      </c>
      <c r="E62" s="75" t="str">
        <f>VLOOKUP(A62,Sourcecommande[],5,FALSE)</f>
        <v>VRD</v>
      </c>
      <c r="F62" s="75" t="str">
        <f>VLOOKUP(A62,Sourcecommande[],6,FALSE)</f>
        <v>GMA</v>
      </c>
      <c r="G62" s="75">
        <f>VLOOKUP(A62,Sourcecommande[],7,FALSE)</f>
        <v>12</v>
      </c>
      <c r="H62" s="88">
        <f>SUMIFS(SBT!H:H,SBT!$E:$E,Tableau3[[#This Row],[Numérotation Sud Infra Environnement]],SBT!$AT:$AT,1)</f>
        <v>0</v>
      </c>
      <c r="I62" s="80">
        <f>SUMIFS(SBT!J:J,SBT!$E:$E,Tableau3[[#This Row],[Numérotation Sud Infra Environnement]],SBT!$AT:$AT,1)</f>
        <v>0</v>
      </c>
      <c r="J62" s="80">
        <f>SUMIFS(SBT!K:K,SBT!$E:$E,Tableau3[[#This Row],[Numérotation Sud Infra Environnement]],SBT!$AT:$AT,1)</f>
        <v>0</v>
      </c>
      <c r="K62" s="80">
        <f>SUMIFS(SBT!L:L,SBT!$E:$E,Tableau3[[#This Row],[Numérotation Sud Infra Environnement]],SBT!$AT:$AT,1)</f>
        <v>0</v>
      </c>
      <c r="L62" s="80">
        <f>SUMIFS(SBT!M:M,SBT!$E:$E,Tableau3[[#This Row],[Numérotation Sud Infra Environnement]],SBT!$AT:$AT,1)</f>
        <v>0</v>
      </c>
      <c r="M62" s="80">
        <f>SUMIFS(SBT!N:N,SBT!$E:$E,Tableau3[[#This Row],[Numérotation Sud Infra Environnement]],SBT!$AT:$AT,1)</f>
        <v>0</v>
      </c>
      <c r="N62" s="80">
        <f>SUMIFS(SBT!O:O,SBT!$E:$E,Tableau3[[#This Row],[Numérotation Sud Infra Environnement]],SBT!$AT:$AT,1)</f>
        <v>0</v>
      </c>
      <c r="O62" s="80">
        <f>SUMIFS(SBT!P:P,SBT!$E:$E,Tableau3[[#This Row],[Numérotation Sud Infra Environnement]],SBT!$AT:$AT,1)</f>
        <v>0</v>
      </c>
      <c r="P62" s="80">
        <f>SUMIFS(SBT!Q:Q,SBT!$E:$E,Tableau3[[#This Row],[Numérotation Sud Infra Environnement]],SBT!$AT:$AT,1)</f>
        <v>0</v>
      </c>
      <c r="Q62" s="80">
        <f>SUMIFS(SBT!R:R,SBT!$E:$E,Tableau3[[#This Row],[Numérotation Sud Infra Environnement]],SBT!$AT:$AT,1)</f>
        <v>0</v>
      </c>
      <c r="R62" s="80">
        <f>SUMIFS(SBT!S:S,SBT!$E:$E,Tableau3[[#This Row],[Numérotation Sud Infra Environnement]],SBT!$AT:$AT,1)</f>
        <v>0</v>
      </c>
      <c r="S62" s="80">
        <f>SUMIFS(SBT!T:T,SBT!$E:$E,Tableau3[[#This Row],[Numérotation Sud Infra Environnement]],SBT!$AT:$AT,1)</f>
        <v>0</v>
      </c>
      <c r="T62" s="80">
        <f>SUMIFS(SBT!U:U,SBT!$E:$E,Tableau3[[#This Row],[Numérotation Sud Infra Environnement]],SBT!$AT:$AT,1)</f>
        <v>0</v>
      </c>
      <c r="U62" s="80">
        <f>SUMIFS(SBT!V:V,SBT!$E:$E,Tableau3[[#This Row],[Numérotation Sud Infra Environnement]],SBT!$AT:$AT,1)</f>
        <v>0</v>
      </c>
      <c r="V62" s="80">
        <f>SUMIFS(SBT!W:W,SBT!$E:$E,Tableau3[[#This Row],[Numérotation Sud Infra Environnement]],SBT!$AT:$AT,1)</f>
        <v>0</v>
      </c>
      <c r="W62" s="80">
        <f>SUMIFS(SBT!X:X,SBT!$E:$E,Tableau3[[#This Row],[Numérotation Sud Infra Environnement]],SBT!$AT:$AT,1)</f>
        <v>0</v>
      </c>
      <c r="X62" s="80">
        <f>SUMIFS(SBT!Y:Y,SBT!$E:$E,Tableau3[[#This Row],[Numérotation Sud Infra Environnement]],SBT!$AT:$AT,1)</f>
        <v>0</v>
      </c>
      <c r="Y62" s="80">
        <f>SUMIFS(SBT!Z:Z,SBT!$E:$E,Tableau3[[#This Row],[Numérotation Sud Infra Environnement]],SBT!$AT:$AT,1)</f>
        <v>0</v>
      </c>
      <c r="Z62" s="80">
        <f>SUMIFS(SBT!AA:AA,SBT!$E:$E,Tableau3[[#This Row],[Numérotation Sud Infra Environnement]],SBT!$AT:$AT,1)</f>
        <v>0</v>
      </c>
      <c r="AA62" s="80">
        <f>Tableau3[[#This Row],[TOTAUX TTC]]-Tableau3[[#This Row],[TVA récupérable]]</f>
        <v>0</v>
      </c>
    </row>
    <row r="63" spans="1:27" x14ac:dyDescent="0.25">
      <c r="A63" s="73" t="str">
        <f>Sourcecommande[[#This Row],[Numérotation Sud Infra Environnement]]</f>
        <v>ESP16-025</v>
      </c>
      <c r="B63" s="74" t="str">
        <f>VLOOKUP(A63,Sourcecommande[],2,FALSE)</f>
        <v>SDAEP</v>
      </c>
      <c r="C63" s="74" t="str">
        <f>VLOOKUP(A63,Sourcecommande[],3,FALSE)</f>
        <v>BROQUIES</v>
      </c>
      <c r="D63" s="75">
        <f>VLOOKUP(A63,Sourcecommande[],4,FALSE)</f>
        <v>2016</v>
      </c>
      <c r="E63" s="75" t="str">
        <f>VLOOKUP(A63,Sourcecommande[],5,FALSE)</f>
        <v>AEP</v>
      </c>
      <c r="F63" s="75" t="str">
        <f>VLOOKUP(A63,Sourcecommande[],6,FALSE)</f>
        <v>ALA</v>
      </c>
      <c r="G63" s="75">
        <f>VLOOKUP(A63,Sourcecommande[],7,FALSE)</f>
        <v>12</v>
      </c>
      <c r="H63" s="88">
        <f>SUMIFS(SBT!H:H,SBT!$E:$E,Tableau3[[#This Row],[Numérotation Sud Infra Environnement]],SBT!$AT:$AT,1)</f>
        <v>0</v>
      </c>
      <c r="I63" s="80">
        <f>SUMIFS(SBT!J:J,SBT!$E:$E,Tableau3[[#This Row],[Numérotation Sud Infra Environnement]],SBT!$AT:$AT,1)</f>
        <v>0</v>
      </c>
      <c r="J63" s="80">
        <f>SUMIFS(SBT!K:K,SBT!$E:$E,Tableau3[[#This Row],[Numérotation Sud Infra Environnement]],SBT!$AT:$AT,1)</f>
        <v>0</v>
      </c>
      <c r="K63" s="80">
        <f>SUMIFS(SBT!L:L,SBT!$E:$E,Tableau3[[#This Row],[Numérotation Sud Infra Environnement]],SBT!$AT:$AT,1)</f>
        <v>0</v>
      </c>
      <c r="L63" s="80">
        <f>SUMIFS(SBT!M:M,SBT!$E:$E,Tableau3[[#This Row],[Numérotation Sud Infra Environnement]],SBT!$AT:$AT,1)</f>
        <v>0</v>
      </c>
      <c r="M63" s="80">
        <f>SUMIFS(SBT!N:N,SBT!$E:$E,Tableau3[[#This Row],[Numérotation Sud Infra Environnement]],SBT!$AT:$AT,1)</f>
        <v>0</v>
      </c>
      <c r="N63" s="80">
        <f>SUMIFS(SBT!O:O,SBT!$E:$E,Tableau3[[#This Row],[Numérotation Sud Infra Environnement]],SBT!$AT:$AT,1)</f>
        <v>0</v>
      </c>
      <c r="O63" s="80">
        <f>SUMIFS(SBT!P:P,SBT!$E:$E,Tableau3[[#This Row],[Numérotation Sud Infra Environnement]],SBT!$AT:$AT,1)</f>
        <v>0</v>
      </c>
      <c r="P63" s="80">
        <f>SUMIFS(SBT!Q:Q,SBT!$E:$E,Tableau3[[#This Row],[Numérotation Sud Infra Environnement]],SBT!$AT:$AT,1)</f>
        <v>0</v>
      </c>
      <c r="Q63" s="80">
        <f>SUMIFS(SBT!R:R,SBT!$E:$E,Tableau3[[#This Row],[Numérotation Sud Infra Environnement]],SBT!$AT:$AT,1)</f>
        <v>0</v>
      </c>
      <c r="R63" s="80">
        <f>SUMIFS(SBT!S:S,SBT!$E:$E,Tableau3[[#This Row],[Numérotation Sud Infra Environnement]],SBT!$AT:$AT,1)</f>
        <v>0</v>
      </c>
      <c r="S63" s="80">
        <f>SUMIFS(SBT!T:T,SBT!$E:$E,Tableau3[[#This Row],[Numérotation Sud Infra Environnement]],SBT!$AT:$AT,1)</f>
        <v>0</v>
      </c>
      <c r="T63" s="80">
        <f>SUMIFS(SBT!U:U,SBT!$E:$E,Tableau3[[#This Row],[Numérotation Sud Infra Environnement]],SBT!$AT:$AT,1)</f>
        <v>0</v>
      </c>
      <c r="U63" s="80">
        <f>SUMIFS(SBT!V:V,SBT!$E:$E,Tableau3[[#This Row],[Numérotation Sud Infra Environnement]],SBT!$AT:$AT,1)</f>
        <v>0</v>
      </c>
      <c r="V63" s="80">
        <f>SUMIFS(SBT!W:W,SBT!$E:$E,Tableau3[[#This Row],[Numérotation Sud Infra Environnement]],SBT!$AT:$AT,1)</f>
        <v>0</v>
      </c>
      <c r="W63" s="80">
        <f>SUMIFS(SBT!X:X,SBT!$E:$E,Tableau3[[#This Row],[Numérotation Sud Infra Environnement]],SBT!$AT:$AT,1)</f>
        <v>0</v>
      </c>
      <c r="X63" s="80">
        <f>SUMIFS(SBT!Y:Y,SBT!$E:$E,Tableau3[[#This Row],[Numérotation Sud Infra Environnement]],SBT!$AT:$AT,1)</f>
        <v>0</v>
      </c>
      <c r="Y63" s="80">
        <f>SUMIFS(SBT!Z:Z,SBT!$E:$E,Tableau3[[#This Row],[Numérotation Sud Infra Environnement]],SBT!$AT:$AT,1)</f>
        <v>0</v>
      </c>
      <c r="Z63" s="80">
        <f>SUMIFS(SBT!AA:AA,SBT!$E:$E,Tableau3[[#This Row],[Numérotation Sud Infra Environnement]],SBT!$AT:$AT,1)</f>
        <v>0</v>
      </c>
      <c r="AA63" s="80">
        <f>Tableau3[[#This Row],[TOTAUX TTC]]-Tableau3[[#This Row],[TVA récupérable]]</f>
        <v>0</v>
      </c>
    </row>
    <row r="64" spans="1:27" ht="30" x14ac:dyDescent="0.25">
      <c r="A64" s="73" t="str">
        <f>Sourcecommande[[#This Row],[Numérotation Sud Infra Environnement]]</f>
        <v>ESP16-026</v>
      </c>
      <c r="B64" s="74" t="str">
        <f>VLOOKUP(A64,Sourcecommande[],2,FALSE)</f>
        <v>ASSAINISSEMENT - RESEAUX SECS ET HUMIDES ET AMENAGEMENTS</v>
      </c>
      <c r="C64" s="74" t="str">
        <f>VLOOKUP(A64,Sourcecommande[],3,FALSE)</f>
        <v>RECOULES D'AUBRAC</v>
      </c>
      <c r="D64" s="75">
        <f>VLOOKUP(A64,Sourcecommande[],4,FALSE)</f>
        <v>2016</v>
      </c>
      <c r="E64" s="75" t="str">
        <f>VLOOKUP(A64,Sourcecommande[],5,FALSE)</f>
        <v>VRD</v>
      </c>
      <c r="F64" s="75" t="str">
        <f>VLOOKUP(A64,Sourcecommande[],6,FALSE)</f>
        <v>SBT</v>
      </c>
      <c r="G64" s="75">
        <f>VLOOKUP(A64,Sourcecommande[],7,FALSE)</f>
        <v>48</v>
      </c>
      <c r="H64" s="88">
        <f>SUMIFS(SBT!H:H,SBT!$E:$E,Tableau3[[#This Row],[Numérotation Sud Infra Environnement]],SBT!$AT:$AT,1)</f>
        <v>0</v>
      </c>
      <c r="I64" s="80">
        <f>SUMIFS(SBT!J:J,SBT!$E:$E,Tableau3[[#This Row],[Numérotation Sud Infra Environnement]],SBT!$AT:$AT,1)</f>
        <v>0</v>
      </c>
      <c r="J64" s="80">
        <f>SUMIFS(SBT!K:K,SBT!$E:$E,Tableau3[[#This Row],[Numérotation Sud Infra Environnement]],SBT!$AT:$AT,1)</f>
        <v>0</v>
      </c>
      <c r="K64" s="80">
        <f>SUMIFS(SBT!L:L,SBT!$E:$E,Tableau3[[#This Row],[Numérotation Sud Infra Environnement]],SBT!$AT:$AT,1)</f>
        <v>0</v>
      </c>
      <c r="L64" s="80">
        <f>SUMIFS(SBT!M:M,SBT!$E:$E,Tableau3[[#This Row],[Numérotation Sud Infra Environnement]],SBT!$AT:$AT,1)</f>
        <v>0</v>
      </c>
      <c r="M64" s="80">
        <f>SUMIFS(SBT!N:N,SBT!$E:$E,Tableau3[[#This Row],[Numérotation Sud Infra Environnement]],SBT!$AT:$AT,1)</f>
        <v>0</v>
      </c>
      <c r="N64" s="80">
        <f>SUMIFS(SBT!O:O,SBT!$E:$E,Tableau3[[#This Row],[Numérotation Sud Infra Environnement]],SBT!$AT:$AT,1)</f>
        <v>0</v>
      </c>
      <c r="O64" s="80">
        <f>SUMIFS(SBT!P:P,SBT!$E:$E,Tableau3[[#This Row],[Numérotation Sud Infra Environnement]],SBT!$AT:$AT,1)</f>
        <v>0</v>
      </c>
      <c r="P64" s="80">
        <f>SUMIFS(SBT!Q:Q,SBT!$E:$E,Tableau3[[#This Row],[Numérotation Sud Infra Environnement]],SBT!$AT:$AT,1)</f>
        <v>0</v>
      </c>
      <c r="Q64" s="80">
        <f>SUMIFS(SBT!R:R,SBT!$E:$E,Tableau3[[#This Row],[Numérotation Sud Infra Environnement]],SBT!$AT:$AT,1)</f>
        <v>0</v>
      </c>
      <c r="R64" s="80">
        <f>SUMIFS(SBT!S:S,SBT!$E:$E,Tableau3[[#This Row],[Numérotation Sud Infra Environnement]],SBT!$AT:$AT,1)</f>
        <v>0</v>
      </c>
      <c r="S64" s="80">
        <f>SUMIFS(SBT!T:T,SBT!$E:$E,Tableau3[[#This Row],[Numérotation Sud Infra Environnement]],SBT!$AT:$AT,1)</f>
        <v>0</v>
      </c>
      <c r="T64" s="80">
        <f>SUMIFS(SBT!U:U,SBT!$E:$E,Tableau3[[#This Row],[Numérotation Sud Infra Environnement]],SBT!$AT:$AT,1)</f>
        <v>0</v>
      </c>
      <c r="U64" s="80">
        <f>SUMIFS(SBT!V:V,SBT!$E:$E,Tableau3[[#This Row],[Numérotation Sud Infra Environnement]],SBT!$AT:$AT,1)</f>
        <v>0</v>
      </c>
      <c r="V64" s="80">
        <f>SUMIFS(SBT!W:W,SBT!$E:$E,Tableau3[[#This Row],[Numérotation Sud Infra Environnement]],SBT!$AT:$AT,1)</f>
        <v>0</v>
      </c>
      <c r="W64" s="80">
        <f>SUMIFS(SBT!X:X,SBT!$E:$E,Tableau3[[#This Row],[Numérotation Sud Infra Environnement]],SBT!$AT:$AT,1)</f>
        <v>0</v>
      </c>
      <c r="X64" s="80">
        <f>SUMIFS(SBT!Y:Y,SBT!$E:$E,Tableau3[[#This Row],[Numérotation Sud Infra Environnement]],SBT!$AT:$AT,1)</f>
        <v>0</v>
      </c>
      <c r="Y64" s="80">
        <f>SUMIFS(SBT!Z:Z,SBT!$E:$E,Tableau3[[#This Row],[Numérotation Sud Infra Environnement]],SBT!$AT:$AT,1)</f>
        <v>0</v>
      </c>
      <c r="Z64" s="80">
        <f>SUMIFS(SBT!AA:AA,SBT!$E:$E,Tableau3[[#This Row],[Numérotation Sud Infra Environnement]],SBT!$AT:$AT,1)</f>
        <v>0</v>
      </c>
      <c r="AA64" s="80">
        <f>Tableau3[[#This Row],[TOTAUX TTC]]-Tableau3[[#This Row],[TVA récupérable]]</f>
        <v>0</v>
      </c>
    </row>
    <row r="65" spans="1:27" x14ac:dyDescent="0.25">
      <c r="A65" s="73" t="str">
        <f>Sourcecommande[[#This Row],[Numérotation Sud Infra Environnement]]</f>
        <v>ESP16-027</v>
      </c>
      <c r="B65" s="74" t="str">
        <f>VLOOKUP(A65,Sourcecommande[],2,FALSE)</f>
        <v>RESERVOIR AEP USSEL</v>
      </c>
      <c r="C65" s="74" t="str">
        <f>VLOOKUP(A65,Sourcecommande[],3,FALSE)</f>
        <v>SI USSEL</v>
      </c>
      <c r="D65" s="75">
        <f>VLOOKUP(A65,Sourcecommande[],4,FALSE)</f>
        <v>2016</v>
      </c>
      <c r="E65" s="75" t="str">
        <f>VLOOKUP(A65,Sourcecommande[],5,FALSE)</f>
        <v>AEP</v>
      </c>
      <c r="F65" s="75" t="str">
        <f>VLOOKUP(A65,Sourcecommande[],6,FALSE)</f>
        <v>ALA</v>
      </c>
      <c r="G65" s="75">
        <f>VLOOKUP(A65,Sourcecommande[],7,FALSE)</f>
        <v>15</v>
      </c>
      <c r="H65" s="88">
        <f>SUMIFS(SBT!H:H,SBT!$E:$E,Tableau3[[#This Row],[Numérotation Sud Infra Environnement]],SBT!$AT:$AT,1)</f>
        <v>0</v>
      </c>
      <c r="I65" s="80">
        <f>SUMIFS(SBT!J:J,SBT!$E:$E,Tableau3[[#This Row],[Numérotation Sud Infra Environnement]],SBT!$AT:$AT,1)</f>
        <v>0</v>
      </c>
      <c r="J65" s="80">
        <f>SUMIFS(SBT!K:K,SBT!$E:$E,Tableau3[[#This Row],[Numérotation Sud Infra Environnement]],SBT!$AT:$AT,1)</f>
        <v>0</v>
      </c>
      <c r="K65" s="80">
        <f>SUMIFS(SBT!L:L,SBT!$E:$E,Tableau3[[#This Row],[Numérotation Sud Infra Environnement]],SBT!$AT:$AT,1)</f>
        <v>0</v>
      </c>
      <c r="L65" s="80">
        <f>SUMIFS(SBT!M:M,SBT!$E:$E,Tableau3[[#This Row],[Numérotation Sud Infra Environnement]],SBT!$AT:$AT,1)</f>
        <v>0</v>
      </c>
      <c r="M65" s="80">
        <f>SUMIFS(SBT!N:N,SBT!$E:$E,Tableau3[[#This Row],[Numérotation Sud Infra Environnement]],SBT!$AT:$AT,1)</f>
        <v>0</v>
      </c>
      <c r="N65" s="80">
        <f>SUMIFS(SBT!O:O,SBT!$E:$E,Tableau3[[#This Row],[Numérotation Sud Infra Environnement]],SBT!$AT:$AT,1)</f>
        <v>0</v>
      </c>
      <c r="O65" s="80">
        <f>SUMIFS(SBT!P:P,SBT!$E:$E,Tableau3[[#This Row],[Numérotation Sud Infra Environnement]],SBT!$AT:$AT,1)</f>
        <v>0</v>
      </c>
      <c r="P65" s="80">
        <f>SUMIFS(SBT!Q:Q,SBT!$E:$E,Tableau3[[#This Row],[Numérotation Sud Infra Environnement]],SBT!$AT:$AT,1)</f>
        <v>0</v>
      </c>
      <c r="Q65" s="80">
        <f>SUMIFS(SBT!R:R,SBT!$E:$E,Tableau3[[#This Row],[Numérotation Sud Infra Environnement]],SBT!$AT:$AT,1)</f>
        <v>0</v>
      </c>
      <c r="R65" s="80">
        <f>SUMIFS(SBT!S:S,SBT!$E:$E,Tableau3[[#This Row],[Numérotation Sud Infra Environnement]],SBT!$AT:$AT,1)</f>
        <v>0</v>
      </c>
      <c r="S65" s="80">
        <f>SUMIFS(SBT!T:T,SBT!$E:$E,Tableau3[[#This Row],[Numérotation Sud Infra Environnement]],SBT!$AT:$AT,1)</f>
        <v>0</v>
      </c>
      <c r="T65" s="80">
        <f>SUMIFS(SBT!U:U,SBT!$E:$E,Tableau3[[#This Row],[Numérotation Sud Infra Environnement]],SBT!$AT:$AT,1)</f>
        <v>0</v>
      </c>
      <c r="U65" s="80">
        <f>SUMIFS(SBT!V:V,SBT!$E:$E,Tableau3[[#This Row],[Numérotation Sud Infra Environnement]],SBT!$AT:$AT,1)</f>
        <v>0</v>
      </c>
      <c r="V65" s="80">
        <f>SUMIFS(SBT!W:W,SBT!$E:$E,Tableau3[[#This Row],[Numérotation Sud Infra Environnement]],SBT!$AT:$AT,1)</f>
        <v>0</v>
      </c>
      <c r="W65" s="80">
        <f>SUMIFS(SBT!X:X,SBT!$E:$E,Tableau3[[#This Row],[Numérotation Sud Infra Environnement]],SBT!$AT:$AT,1)</f>
        <v>0</v>
      </c>
      <c r="X65" s="80">
        <f>SUMIFS(SBT!Y:Y,SBT!$E:$E,Tableau3[[#This Row],[Numérotation Sud Infra Environnement]],SBT!$AT:$AT,1)</f>
        <v>0</v>
      </c>
      <c r="Y65" s="80">
        <f>SUMIFS(SBT!Z:Z,SBT!$E:$E,Tableau3[[#This Row],[Numérotation Sud Infra Environnement]],SBT!$AT:$AT,1)</f>
        <v>0</v>
      </c>
      <c r="Z65" s="80">
        <f>SUMIFS(SBT!AA:AA,SBT!$E:$E,Tableau3[[#This Row],[Numérotation Sud Infra Environnement]],SBT!$AT:$AT,1)</f>
        <v>0</v>
      </c>
      <c r="AA65" s="80">
        <f>Tableau3[[#This Row],[TOTAUX TTC]]-Tableau3[[#This Row],[TVA récupérable]]</f>
        <v>0</v>
      </c>
    </row>
    <row r="66" spans="1:27" x14ac:dyDescent="0.25">
      <c r="A66" s="73" t="str">
        <f>Sourcecommande[[#This Row],[Numérotation Sud Infra Environnement]]</f>
        <v>ESP16-028</v>
      </c>
      <c r="B66" s="74" t="str">
        <f>VLOOKUP(A66,Sourcecommande[],2,FALSE)</f>
        <v>ASSAINISSEMENT CANDAS</v>
      </c>
      <c r="C66" s="74" t="str">
        <f>VLOOKUP(A66,Sourcecommande[],3,FALSE)</f>
        <v>MONTJAUX</v>
      </c>
      <c r="D66" s="75">
        <f>VLOOKUP(A66,Sourcecommande[],4,FALSE)</f>
        <v>2016</v>
      </c>
      <c r="E66" s="75" t="str">
        <f>VLOOKUP(A66,Sourcecommande[],5,FALSE)</f>
        <v>ASS</v>
      </c>
      <c r="F66" s="75" t="str">
        <f>VLOOKUP(A66,Sourcecommande[],6,FALSE)</f>
        <v>SBT</v>
      </c>
      <c r="G66" s="75">
        <f>VLOOKUP(A66,Sourcecommande[],7,FALSE)</f>
        <v>12</v>
      </c>
      <c r="H66" s="88">
        <f>SUMIFS(SBT!H:H,SBT!$E:$E,Tableau3[[#This Row],[Numérotation Sud Infra Environnement]],SBT!$AT:$AT,1)</f>
        <v>0</v>
      </c>
      <c r="I66" s="80">
        <f>SUMIFS(SBT!J:J,SBT!$E:$E,Tableau3[[#This Row],[Numérotation Sud Infra Environnement]],SBT!$AT:$AT,1)</f>
        <v>0</v>
      </c>
      <c r="J66" s="80">
        <f>SUMIFS(SBT!K:K,SBT!$E:$E,Tableau3[[#This Row],[Numérotation Sud Infra Environnement]],SBT!$AT:$AT,1)</f>
        <v>0</v>
      </c>
      <c r="K66" s="80">
        <f>SUMIFS(SBT!L:L,SBT!$E:$E,Tableau3[[#This Row],[Numérotation Sud Infra Environnement]],SBT!$AT:$AT,1)</f>
        <v>0</v>
      </c>
      <c r="L66" s="80">
        <f>SUMIFS(SBT!M:M,SBT!$E:$E,Tableau3[[#This Row],[Numérotation Sud Infra Environnement]],SBT!$AT:$AT,1)</f>
        <v>0</v>
      </c>
      <c r="M66" s="80">
        <f>SUMIFS(SBT!N:N,SBT!$E:$E,Tableau3[[#This Row],[Numérotation Sud Infra Environnement]],SBT!$AT:$AT,1)</f>
        <v>0</v>
      </c>
      <c r="N66" s="80">
        <f>SUMIFS(SBT!O:O,SBT!$E:$E,Tableau3[[#This Row],[Numérotation Sud Infra Environnement]],SBT!$AT:$AT,1)</f>
        <v>0</v>
      </c>
      <c r="O66" s="80">
        <f>SUMIFS(SBT!P:P,SBT!$E:$E,Tableau3[[#This Row],[Numérotation Sud Infra Environnement]],SBT!$AT:$AT,1)</f>
        <v>0</v>
      </c>
      <c r="P66" s="80">
        <f>SUMIFS(SBT!Q:Q,SBT!$E:$E,Tableau3[[#This Row],[Numérotation Sud Infra Environnement]],SBT!$AT:$AT,1)</f>
        <v>0</v>
      </c>
      <c r="Q66" s="80">
        <f>SUMIFS(SBT!R:R,SBT!$E:$E,Tableau3[[#This Row],[Numérotation Sud Infra Environnement]],SBT!$AT:$AT,1)</f>
        <v>0</v>
      </c>
      <c r="R66" s="80">
        <f>SUMIFS(SBT!S:S,SBT!$E:$E,Tableau3[[#This Row],[Numérotation Sud Infra Environnement]],SBT!$AT:$AT,1)</f>
        <v>0</v>
      </c>
      <c r="S66" s="80">
        <f>SUMIFS(SBT!T:T,SBT!$E:$E,Tableau3[[#This Row],[Numérotation Sud Infra Environnement]],SBT!$AT:$AT,1)</f>
        <v>0</v>
      </c>
      <c r="T66" s="80">
        <f>SUMIFS(SBT!U:U,SBT!$E:$E,Tableau3[[#This Row],[Numérotation Sud Infra Environnement]],SBT!$AT:$AT,1)</f>
        <v>0</v>
      </c>
      <c r="U66" s="80">
        <f>SUMIFS(SBT!V:V,SBT!$E:$E,Tableau3[[#This Row],[Numérotation Sud Infra Environnement]],SBT!$AT:$AT,1)</f>
        <v>0</v>
      </c>
      <c r="V66" s="80">
        <f>SUMIFS(SBT!W:W,SBT!$E:$E,Tableau3[[#This Row],[Numérotation Sud Infra Environnement]],SBT!$AT:$AT,1)</f>
        <v>0</v>
      </c>
      <c r="W66" s="80">
        <f>SUMIFS(SBT!X:X,SBT!$E:$E,Tableau3[[#This Row],[Numérotation Sud Infra Environnement]],SBT!$AT:$AT,1)</f>
        <v>0</v>
      </c>
      <c r="X66" s="80">
        <f>SUMIFS(SBT!Y:Y,SBT!$E:$E,Tableau3[[#This Row],[Numérotation Sud Infra Environnement]],SBT!$AT:$AT,1)</f>
        <v>0</v>
      </c>
      <c r="Y66" s="80">
        <f>SUMIFS(SBT!Z:Z,SBT!$E:$E,Tableau3[[#This Row],[Numérotation Sud Infra Environnement]],SBT!$AT:$AT,1)</f>
        <v>0</v>
      </c>
      <c r="Z66" s="80">
        <f>SUMIFS(SBT!AA:AA,SBT!$E:$E,Tableau3[[#This Row],[Numérotation Sud Infra Environnement]],SBT!$AT:$AT,1)</f>
        <v>0</v>
      </c>
      <c r="AA66" s="80">
        <f>Tableau3[[#This Row],[TOTAUX TTC]]-Tableau3[[#This Row],[TVA récupérable]]</f>
        <v>0</v>
      </c>
    </row>
    <row r="67" spans="1:27" ht="30" x14ac:dyDescent="0.25">
      <c r="A67" s="73" t="str">
        <f>Sourcecommande[[#This Row],[Numérotation Sud Infra Environnement]]</f>
        <v>ESP16-029</v>
      </c>
      <c r="B67" s="74" t="str">
        <f>VLOOKUP(A67,Sourcecommande[],2,FALSE)</f>
        <v>AMENAGEMENT RUE H. FRESSANGES</v>
      </c>
      <c r="C67" s="74" t="str">
        <f>VLOOKUP(A67,Sourcecommande[],3,FALSE)</f>
        <v>COM COM PAYS ST FLOUR MARGERIDE</v>
      </c>
      <c r="D67" s="75">
        <f>VLOOKUP(A67,Sourcecommande[],4,FALSE)</f>
        <v>2016</v>
      </c>
      <c r="E67" s="75" t="str">
        <f>VLOOKUP(A67,Sourcecommande[],5,FALSE)</f>
        <v>VRD</v>
      </c>
      <c r="F67" s="75" t="str">
        <f>VLOOKUP(A67,Sourcecommande[],6,FALSE)</f>
        <v>HPN</v>
      </c>
      <c r="G67" s="75">
        <f>VLOOKUP(A67,Sourcecommande[],7,FALSE)</f>
        <v>15</v>
      </c>
      <c r="H67" s="88">
        <f>SUMIFS(SBT!H:H,SBT!$E:$E,Tableau3[[#This Row],[Numérotation Sud Infra Environnement]],SBT!$AT:$AT,1)</f>
        <v>0</v>
      </c>
      <c r="I67" s="80">
        <f>SUMIFS(SBT!J:J,SBT!$E:$E,Tableau3[[#This Row],[Numérotation Sud Infra Environnement]],SBT!$AT:$AT,1)</f>
        <v>0</v>
      </c>
      <c r="J67" s="80">
        <f>SUMIFS(SBT!K:K,SBT!$E:$E,Tableau3[[#This Row],[Numérotation Sud Infra Environnement]],SBT!$AT:$AT,1)</f>
        <v>0</v>
      </c>
      <c r="K67" s="80">
        <f>SUMIFS(SBT!L:L,SBT!$E:$E,Tableau3[[#This Row],[Numérotation Sud Infra Environnement]],SBT!$AT:$AT,1)</f>
        <v>0</v>
      </c>
      <c r="L67" s="80">
        <f>SUMIFS(SBT!M:M,SBT!$E:$E,Tableau3[[#This Row],[Numérotation Sud Infra Environnement]],SBT!$AT:$AT,1)</f>
        <v>0</v>
      </c>
      <c r="M67" s="80">
        <f>SUMIFS(SBT!N:N,SBT!$E:$E,Tableau3[[#This Row],[Numérotation Sud Infra Environnement]],SBT!$AT:$AT,1)</f>
        <v>0</v>
      </c>
      <c r="N67" s="80">
        <f>SUMIFS(SBT!O:O,SBT!$E:$E,Tableau3[[#This Row],[Numérotation Sud Infra Environnement]],SBT!$AT:$AT,1)</f>
        <v>0</v>
      </c>
      <c r="O67" s="80">
        <f>SUMIFS(SBT!P:P,SBT!$E:$E,Tableau3[[#This Row],[Numérotation Sud Infra Environnement]],SBT!$AT:$AT,1)</f>
        <v>0</v>
      </c>
      <c r="P67" s="80">
        <f>SUMIFS(SBT!Q:Q,SBT!$E:$E,Tableau3[[#This Row],[Numérotation Sud Infra Environnement]],SBT!$AT:$AT,1)</f>
        <v>0</v>
      </c>
      <c r="Q67" s="80">
        <f>SUMIFS(SBT!R:R,SBT!$E:$E,Tableau3[[#This Row],[Numérotation Sud Infra Environnement]],SBT!$AT:$AT,1)</f>
        <v>0</v>
      </c>
      <c r="R67" s="80">
        <f>SUMIFS(SBT!S:S,SBT!$E:$E,Tableau3[[#This Row],[Numérotation Sud Infra Environnement]],SBT!$AT:$AT,1)</f>
        <v>0</v>
      </c>
      <c r="S67" s="80">
        <f>SUMIFS(SBT!T:T,SBT!$E:$E,Tableau3[[#This Row],[Numérotation Sud Infra Environnement]],SBT!$AT:$AT,1)</f>
        <v>0</v>
      </c>
      <c r="T67" s="80">
        <f>SUMIFS(SBT!U:U,SBT!$E:$E,Tableau3[[#This Row],[Numérotation Sud Infra Environnement]],SBT!$AT:$AT,1)</f>
        <v>0</v>
      </c>
      <c r="U67" s="80">
        <f>SUMIFS(SBT!V:V,SBT!$E:$E,Tableau3[[#This Row],[Numérotation Sud Infra Environnement]],SBT!$AT:$AT,1)</f>
        <v>0</v>
      </c>
      <c r="V67" s="80">
        <f>SUMIFS(SBT!W:W,SBT!$E:$E,Tableau3[[#This Row],[Numérotation Sud Infra Environnement]],SBT!$AT:$AT,1)</f>
        <v>0</v>
      </c>
      <c r="W67" s="80">
        <f>SUMIFS(SBT!X:X,SBT!$E:$E,Tableau3[[#This Row],[Numérotation Sud Infra Environnement]],SBT!$AT:$AT,1)</f>
        <v>0</v>
      </c>
      <c r="X67" s="80">
        <f>SUMIFS(SBT!Y:Y,SBT!$E:$E,Tableau3[[#This Row],[Numérotation Sud Infra Environnement]],SBT!$AT:$AT,1)</f>
        <v>0</v>
      </c>
      <c r="Y67" s="80">
        <f>SUMIFS(SBT!Z:Z,SBT!$E:$E,Tableau3[[#This Row],[Numérotation Sud Infra Environnement]],SBT!$AT:$AT,1)</f>
        <v>0</v>
      </c>
      <c r="Z67" s="80">
        <f>SUMIFS(SBT!AA:AA,SBT!$E:$E,Tableau3[[#This Row],[Numérotation Sud Infra Environnement]],SBT!$AT:$AT,1)</f>
        <v>0</v>
      </c>
      <c r="AA67" s="80">
        <f>Tableau3[[#This Row],[TOTAUX TTC]]-Tableau3[[#This Row],[TVA récupérable]]</f>
        <v>0</v>
      </c>
    </row>
    <row r="68" spans="1:27" x14ac:dyDescent="0.25">
      <c r="A68" s="73" t="str">
        <f>Sourcecommande[[#This Row],[Numérotation Sud Infra Environnement]]</f>
        <v>ESP16-032</v>
      </c>
      <c r="B68" s="74" t="str">
        <f>VLOOKUP(A68,Sourcecommande[],2,FALSE)</f>
        <v>ASSAINISSEMENT ET AEP</v>
      </c>
      <c r="C68" s="74" t="str">
        <f>VLOOKUP(A68,Sourcecommande[],3,FALSE)</f>
        <v>PAULHAC</v>
      </c>
      <c r="D68" s="75">
        <f>VLOOKUP(A68,Sourcecommande[],4,FALSE)</f>
        <v>2016</v>
      </c>
      <c r="E68" s="75" t="str">
        <f>VLOOKUP(A68,Sourcecommande[],5,FALSE)</f>
        <v>ASS</v>
      </c>
      <c r="F68" s="75" t="str">
        <f>VLOOKUP(A68,Sourcecommande[],6,FALSE)</f>
        <v>ALA</v>
      </c>
      <c r="G68" s="75">
        <f>VLOOKUP(A68,Sourcecommande[],7,FALSE)</f>
        <v>15</v>
      </c>
      <c r="H68" s="88">
        <f>SUMIFS(SBT!H:H,SBT!$E:$E,Tableau3[[#This Row],[Numérotation Sud Infra Environnement]],SBT!$AT:$AT,1)</f>
        <v>0</v>
      </c>
      <c r="I68" s="80">
        <f>SUMIFS(SBT!J:J,SBT!$E:$E,Tableau3[[#This Row],[Numérotation Sud Infra Environnement]],SBT!$AT:$AT,1)</f>
        <v>0</v>
      </c>
      <c r="J68" s="80">
        <f>SUMIFS(SBT!K:K,SBT!$E:$E,Tableau3[[#This Row],[Numérotation Sud Infra Environnement]],SBT!$AT:$AT,1)</f>
        <v>0</v>
      </c>
      <c r="K68" s="80">
        <f>SUMIFS(SBT!L:L,SBT!$E:$E,Tableau3[[#This Row],[Numérotation Sud Infra Environnement]],SBT!$AT:$AT,1)</f>
        <v>0</v>
      </c>
      <c r="L68" s="80">
        <f>SUMIFS(SBT!M:M,SBT!$E:$E,Tableau3[[#This Row],[Numérotation Sud Infra Environnement]],SBT!$AT:$AT,1)</f>
        <v>0</v>
      </c>
      <c r="M68" s="80">
        <f>SUMIFS(SBT!N:N,SBT!$E:$E,Tableau3[[#This Row],[Numérotation Sud Infra Environnement]],SBT!$AT:$AT,1)</f>
        <v>0</v>
      </c>
      <c r="N68" s="80">
        <f>SUMIFS(SBT!O:O,SBT!$E:$E,Tableau3[[#This Row],[Numérotation Sud Infra Environnement]],SBT!$AT:$AT,1)</f>
        <v>0</v>
      </c>
      <c r="O68" s="80">
        <f>SUMIFS(SBT!P:P,SBT!$E:$E,Tableau3[[#This Row],[Numérotation Sud Infra Environnement]],SBT!$AT:$AT,1)</f>
        <v>0</v>
      </c>
      <c r="P68" s="80">
        <f>SUMIFS(SBT!Q:Q,SBT!$E:$E,Tableau3[[#This Row],[Numérotation Sud Infra Environnement]],SBT!$AT:$AT,1)</f>
        <v>0</v>
      </c>
      <c r="Q68" s="80">
        <f>SUMIFS(SBT!R:R,SBT!$E:$E,Tableau3[[#This Row],[Numérotation Sud Infra Environnement]],SBT!$AT:$AT,1)</f>
        <v>0</v>
      </c>
      <c r="R68" s="80">
        <f>SUMIFS(SBT!S:S,SBT!$E:$E,Tableau3[[#This Row],[Numérotation Sud Infra Environnement]],SBT!$AT:$AT,1)</f>
        <v>0</v>
      </c>
      <c r="S68" s="80">
        <f>SUMIFS(SBT!T:T,SBT!$E:$E,Tableau3[[#This Row],[Numérotation Sud Infra Environnement]],SBT!$AT:$AT,1)</f>
        <v>0</v>
      </c>
      <c r="T68" s="80">
        <f>SUMIFS(SBT!U:U,SBT!$E:$E,Tableau3[[#This Row],[Numérotation Sud Infra Environnement]],SBT!$AT:$AT,1)</f>
        <v>0</v>
      </c>
      <c r="U68" s="80">
        <f>SUMIFS(SBT!V:V,SBT!$E:$E,Tableau3[[#This Row],[Numérotation Sud Infra Environnement]],SBT!$AT:$AT,1)</f>
        <v>0</v>
      </c>
      <c r="V68" s="80">
        <f>SUMIFS(SBT!W:W,SBT!$E:$E,Tableau3[[#This Row],[Numérotation Sud Infra Environnement]],SBT!$AT:$AT,1)</f>
        <v>0</v>
      </c>
      <c r="W68" s="80">
        <f>SUMIFS(SBT!X:X,SBT!$E:$E,Tableau3[[#This Row],[Numérotation Sud Infra Environnement]],SBT!$AT:$AT,1)</f>
        <v>0</v>
      </c>
      <c r="X68" s="80">
        <f>SUMIFS(SBT!Y:Y,SBT!$E:$E,Tableau3[[#This Row],[Numérotation Sud Infra Environnement]],SBT!$AT:$AT,1)</f>
        <v>0</v>
      </c>
      <c r="Y68" s="80">
        <f>SUMIFS(SBT!Z:Z,SBT!$E:$E,Tableau3[[#This Row],[Numérotation Sud Infra Environnement]],SBT!$AT:$AT,1)</f>
        <v>0</v>
      </c>
      <c r="Z68" s="80">
        <f>SUMIFS(SBT!AA:AA,SBT!$E:$E,Tableau3[[#This Row],[Numérotation Sud Infra Environnement]],SBT!$AT:$AT,1)</f>
        <v>0</v>
      </c>
      <c r="AA68" s="80">
        <f>Tableau3[[#This Row],[TOTAUX TTC]]-Tableau3[[#This Row],[TVA récupérable]]</f>
        <v>0</v>
      </c>
    </row>
    <row r="69" spans="1:27" x14ac:dyDescent="0.25">
      <c r="A69" s="73" t="str">
        <f>Sourcecommande[[#This Row],[Numérotation Sud Infra Environnement]]</f>
        <v>ESP16-033</v>
      </c>
      <c r="B69" s="74" t="str">
        <f>VLOOKUP(A69,Sourcecommande[],2,FALSE)</f>
        <v>RESERVOIR AEP LARZAC</v>
      </c>
      <c r="C69" s="74" t="str">
        <f>VLOOKUP(A69,Sourcecommande[],3,FALSE)</f>
        <v>MINISTERE DE LA DEFENSE</v>
      </c>
      <c r="D69" s="75">
        <f>VLOOKUP(A69,Sourcecommande[],4,FALSE)</f>
        <v>2016</v>
      </c>
      <c r="E69" s="75" t="str">
        <f>VLOOKUP(A69,Sourcecommande[],5,FALSE)</f>
        <v>AEP</v>
      </c>
      <c r="F69" s="75" t="str">
        <f>VLOOKUP(A69,Sourcecommande[],6,FALSE)</f>
        <v>SBT</v>
      </c>
      <c r="G69" s="75">
        <f>VLOOKUP(A69,Sourcecommande[],7,FALSE)</f>
        <v>12</v>
      </c>
      <c r="H69" s="88">
        <f>SUMIFS(SBT!H:H,SBT!$E:$E,Tableau3[[#This Row],[Numérotation Sud Infra Environnement]],SBT!$AT:$AT,1)</f>
        <v>0</v>
      </c>
      <c r="I69" s="80">
        <f>SUMIFS(SBT!J:J,SBT!$E:$E,Tableau3[[#This Row],[Numérotation Sud Infra Environnement]],SBT!$AT:$AT,1)</f>
        <v>0</v>
      </c>
      <c r="J69" s="80">
        <f>SUMIFS(SBT!K:K,SBT!$E:$E,Tableau3[[#This Row],[Numérotation Sud Infra Environnement]],SBT!$AT:$AT,1)</f>
        <v>0</v>
      </c>
      <c r="K69" s="80">
        <f>SUMIFS(SBT!L:L,SBT!$E:$E,Tableau3[[#This Row],[Numérotation Sud Infra Environnement]],SBT!$AT:$AT,1)</f>
        <v>0</v>
      </c>
      <c r="L69" s="80">
        <f>SUMIFS(SBT!M:M,SBT!$E:$E,Tableau3[[#This Row],[Numérotation Sud Infra Environnement]],SBT!$AT:$AT,1)</f>
        <v>0</v>
      </c>
      <c r="M69" s="80">
        <f>SUMIFS(SBT!N:N,SBT!$E:$E,Tableau3[[#This Row],[Numérotation Sud Infra Environnement]],SBT!$AT:$AT,1)</f>
        <v>0</v>
      </c>
      <c r="N69" s="80">
        <f>SUMIFS(SBT!O:O,SBT!$E:$E,Tableau3[[#This Row],[Numérotation Sud Infra Environnement]],SBT!$AT:$AT,1)</f>
        <v>0</v>
      </c>
      <c r="O69" s="80">
        <f>SUMIFS(SBT!P:P,SBT!$E:$E,Tableau3[[#This Row],[Numérotation Sud Infra Environnement]],SBT!$AT:$AT,1)</f>
        <v>0</v>
      </c>
      <c r="P69" s="80">
        <f>SUMIFS(SBT!Q:Q,SBT!$E:$E,Tableau3[[#This Row],[Numérotation Sud Infra Environnement]],SBT!$AT:$AT,1)</f>
        <v>0</v>
      </c>
      <c r="Q69" s="80">
        <f>SUMIFS(SBT!R:R,SBT!$E:$E,Tableau3[[#This Row],[Numérotation Sud Infra Environnement]],SBT!$AT:$AT,1)</f>
        <v>0</v>
      </c>
      <c r="R69" s="80">
        <f>SUMIFS(SBT!S:S,SBT!$E:$E,Tableau3[[#This Row],[Numérotation Sud Infra Environnement]],SBT!$AT:$AT,1)</f>
        <v>0</v>
      </c>
      <c r="S69" s="80">
        <f>SUMIFS(SBT!T:T,SBT!$E:$E,Tableau3[[#This Row],[Numérotation Sud Infra Environnement]],SBT!$AT:$AT,1)</f>
        <v>0</v>
      </c>
      <c r="T69" s="80">
        <f>SUMIFS(SBT!U:U,SBT!$E:$E,Tableau3[[#This Row],[Numérotation Sud Infra Environnement]],SBT!$AT:$AT,1)</f>
        <v>0</v>
      </c>
      <c r="U69" s="80">
        <f>SUMIFS(SBT!V:V,SBT!$E:$E,Tableau3[[#This Row],[Numérotation Sud Infra Environnement]],SBT!$AT:$AT,1)</f>
        <v>0</v>
      </c>
      <c r="V69" s="80">
        <f>SUMIFS(SBT!W:W,SBT!$E:$E,Tableau3[[#This Row],[Numérotation Sud Infra Environnement]],SBT!$AT:$AT,1)</f>
        <v>0</v>
      </c>
      <c r="W69" s="80">
        <f>SUMIFS(SBT!X:X,SBT!$E:$E,Tableau3[[#This Row],[Numérotation Sud Infra Environnement]],SBT!$AT:$AT,1)</f>
        <v>0</v>
      </c>
      <c r="X69" s="80">
        <f>SUMIFS(SBT!Y:Y,SBT!$E:$E,Tableau3[[#This Row],[Numérotation Sud Infra Environnement]],SBT!$AT:$AT,1)</f>
        <v>0</v>
      </c>
      <c r="Y69" s="80">
        <f>SUMIFS(SBT!Z:Z,SBT!$E:$E,Tableau3[[#This Row],[Numérotation Sud Infra Environnement]],SBT!$AT:$AT,1)</f>
        <v>0</v>
      </c>
      <c r="Z69" s="80">
        <f>SUMIFS(SBT!AA:AA,SBT!$E:$E,Tableau3[[#This Row],[Numérotation Sud Infra Environnement]],SBT!$AT:$AT,1)</f>
        <v>0</v>
      </c>
      <c r="AA69" s="80">
        <f>Tableau3[[#This Row],[TOTAUX TTC]]-Tableau3[[#This Row],[TVA récupérable]]</f>
        <v>0</v>
      </c>
    </row>
    <row r="70" spans="1:27" x14ac:dyDescent="0.25">
      <c r="A70" s="73" t="str">
        <f>Sourcecommande[[#This Row],[Numérotation Sud Infra Environnement]]</f>
        <v>ESP16-035</v>
      </c>
      <c r="B70" s="74" t="str">
        <f>VLOOKUP(A70,Sourcecommande[],2,FALSE)</f>
        <v>MOE AEP</v>
      </c>
      <c r="C70" s="74" t="str">
        <f>VLOOKUP(A70,Sourcecommande[],3,FALSE)</f>
        <v>PRADES AUBRAC</v>
      </c>
      <c r="D70" s="75">
        <f>VLOOKUP(A70,Sourcecommande[],4,FALSE)</f>
        <v>2016</v>
      </c>
      <c r="E70" s="75" t="str">
        <f>VLOOKUP(A70,Sourcecommande[],5,FALSE)</f>
        <v>AEP</v>
      </c>
      <c r="F70" s="75" t="str">
        <f>VLOOKUP(A70,Sourcecommande[],6,FALSE)</f>
        <v>SBT</v>
      </c>
      <c r="G70" s="75">
        <f>VLOOKUP(A70,Sourcecommande[],7,FALSE)</f>
        <v>12</v>
      </c>
      <c r="H70" s="88">
        <f>SUMIFS(SBT!H:H,SBT!$E:$E,Tableau3[[#This Row],[Numérotation Sud Infra Environnement]],SBT!$AT:$AT,1)</f>
        <v>0</v>
      </c>
      <c r="I70" s="80">
        <f>SUMIFS(SBT!J:J,SBT!$E:$E,Tableau3[[#This Row],[Numérotation Sud Infra Environnement]],SBT!$AT:$AT,1)</f>
        <v>0</v>
      </c>
      <c r="J70" s="80">
        <f>SUMIFS(SBT!K:K,SBT!$E:$E,Tableau3[[#This Row],[Numérotation Sud Infra Environnement]],SBT!$AT:$AT,1)</f>
        <v>0</v>
      </c>
      <c r="K70" s="80">
        <f>SUMIFS(SBT!L:L,SBT!$E:$E,Tableau3[[#This Row],[Numérotation Sud Infra Environnement]],SBT!$AT:$AT,1)</f>
        <v>0</v>
      </c>
      <c r="L70" s="80">
        <f>SUMIFS(SBT!M:M,SBT!$E:$E,Tableau3[[#This Row],[Numérotation Sud Infra Environnement]],SBT!$AT:$AT,1)</f>
        <v>0</v>
      </c>
      <c r="M70" s="80">
        <f>SUMIFS(SBT!N:N,SBT!$E:$E,Tableau3[[#This Row],[Numérotation Sud Infra Environnement]],SBT!$AT:$AT,1)</f>
        <v>0</v>
      </c>
      <c r="N70" s="80">
        <f>SUMIFS(SBT!O:O,SBT!$E:$E,Tableau3[[#This Row],[Numérotation Sud Infra Environnement]],SBT!$AT:$AT,1)</f>
        <v>0</v>
      </c>
      <c r="O70" s="80">
        <f>SUMIFS(SBT!P:P,SBT!$E:$E,Tableau3[[#This Row],[Numérotation Sud Infra Environnement]],SBT!$AT:$AT,1)</f>
        <v>0</v>
      </c>
      <c r="P70" s="80">
        <f>SUMIFS(SBT!Q:Q,SBT!$E:$E,Tableau3[[#This Row],[Numérotation Sud Infra Environnement]],SBT!$AT:$AT,1)</f>
        <v>0</v>
      </c>
      <c r="Q70" s="80">
        <f>SUMIFS(SBT!R:R,SBT!$E:$E,Tableau3[[#This Row],[Numérotation Sud Infra Environnement]],SBT!$AT:$AT,1)</f>
        <v>0</v>
      </c>
      <c r="R70" s="80">
        <f>SUMIFS(SBT!S:S,SBT!$E:$E,Tableau3[[#This Row],[Numérotation Sud Infra Environnement]],SBT!$AT:$AT,1)</f>
        <v>0</v>
      </c>
      <c r="S70" s="80">
        <f>SUMIFS(SBT!T:T,SBT!$E:$E,Tableau3[[#This Row],[Numérotation Sud Infra Environnement]],SBT!$AT:$AT,1)</f>
        <v>0</v>
      </c>
      <c r="T70" s="80">
        <f>SUMIFS(SBT!U:U,SBT!$E:$E,Tableau3[[#This Row],[Numérotation Sud Infra Environnement]],SBT!$AT:$AT,1)</f>
        <v>0</v>
      </c>
      <c r="U70" s="80">
        <f>SUMIFS(SBT!V:V,SBT!$E:$E,Tableau3[[#This Row],[Numérotation Sud Infra Environnement]],SBT!$AT:$AT,1)</f>
        <v>0</v>
      </c>
      <c r="V70" s="80">
        <f>SUMIFS(SBT!W:W,SBT!$E:$E,Tableau3[[#This Row],[Numérotation Sud Infra Environnement]],SBT!$AT:$AT,1)</f>
        <v>0</v>
      </c>
      <c r="W70" s="80">
        <f>SUMIFS(SBT!X:X,SBT!$E:$E,Tableau3[[#This Row],[Numérotation Sud Infra Environnement]],SBT!$AT:$AT,1)</f>
        <v>0</v>
      </c>
      <c r="X70" s="80">
        <f>SUMIFS(SBT!Y:Y,SBT!$E:$E,Tableau3[[#This Row],[Numérotation Sud Infra Environnement]],SBT!$AT:$AT,1)</f>
        <v>0</v>
      </c>
      <c r="Y70" s="80">
        <f>SUMIFS(SBT!Z:Z,SBT!$E:$E,Tableau3[[#This Row],[Numérotation Sud Infra Environnement]],SBT!$AT:$AT,1)</f>
        <v>0</v>
      </c>
      <c r="Z70" s="80">
        <f>SUMIFS(SBT!AA:AA,SBT!$E:$E,Tableau3[[#This Row],[Numérotation Sud Infra Environnement]],SBT!$AT:$AT,1)</f>
        <v>0</v>
      </c>
      <c r="AA70" s="80">
        <f>Tableau3[[#This Row],[TOTAUX TTC]]-Tableau3[[#This Row],[TVA récupérable]]</f>
        <v>0</v>
      </c>
    </row>
    <row r="71" spans="1:27" x14ac:dyDescent="0.25">
      <c r="A71" s="73" t="str">
        <f>Sourcecommande[[#This Row],[Numérotation Sud Infra Environnement]]</f>
        <v>ESP16-036</v>
      </c>
      <c r="B71" s="74" t="str">
        <f>VLOOKUP(A71,Sourcecommande[],2,FALSE)</f>
        <v>ASSAINISSEMENT CALMONT</v>
      </c>
      <c r="C71" s="74" t="str">
        <f>VLOOKUP(A71,Sourcecommande[],3,FALSE)</f>
        <v>CALMONT</v>
      </c>
      <c r="D71" s="75">
        <f>VLOOKUP(A71,Sourcecommande[],4,FALSE)</f>
        <v>2016</v>
      </c>
      <c r="E71" s="75" t="str">
        <f>VLOOKUP(A71,Sourcecommande[],5,FALSE)</f>
        <v>ASS</v>
      </c>
      <c r="F71" s="75" t="str">
        <f>VLOOKUP(A71,Sourcecommande[],6,FALSE)</f>
        <v>ALA</v>
      </c>
      <c r="G71" s="75">
        <f>VLOOKUP(A71,Sourcecommande[],7,FALSE)</f>
        <v>12</v>
      </c>
      <c r="H71" s="88">
        <f>SUMIFS(SBT!H:H,SBT!$E:$E,Tableau3[[#This Row],[Numérotation Sud Infra Environnement]],SBT!$AT:$AT,1)</f>
        <v>0</v>
      </c>
      <c r="I71" s="80">
        <f>SUMIFS(SBT!J:J,SBT!$E:$E,Tableau3[[#This Row],[Numérotation Sud Infra Environnement]],SBT!$AT:$AT,1)</f>
        <v>0</v>
      </c>
      <c r="J71" s="80">
        <f>SUMIFS(SBT!K:K,SBT!$E:$E,Tableau3[[#This Row],[Numérotation Sud Infra Environnement]],SBT!$AT:$AT,1)</f>
        <v>0</v>
      </c>
      <c r="K71" s="80">
        <f>SUMIFS(SBT!L:L,SBT!$E:$E,Tableau3[[#This Row],[Numérotation Sud Infra Environnement]],SBT!$AT:$AT,1)</f>
        <v>0</v>
      </c>
      <c r="L71" s="80">
        <f>SUMIFS(SBT!M:M,SBT!$E:$E,Tableau3[[#This Row],[Numérotation Sud Infra Environnement]],SBT!$AT:$AT,1)</f>
        <v>0</v>
      </c>
      <c r="M71" s="80">
        <f>SUMIFS(SBT!N:N,SBT!$E:$E,Tableau3[[#This Row],[Numérotation Sud Infra Environnement]],SBT!$AT:$AT,1)</f>
        <v>0</v>
      </c>
      <c r="N71" s="80">
        <f>SUMIFS(SBT!O:O,SBT!$E:$E,Tableau3[[#This Row],[Numérotation Sud Infra Environnement]],SBT!$AT:$AT,1)</f>
        <v>0</v>
      </c>
      <c r="O71" s="80">
        <f>SUMIFS(SBT!P:P,SBT!$E:$E,Tableau3[[#This Row],[Numérotation Sud Infra Environnement]],SBT!$AT:$AT,1)</f>
        <v>0</v>
      </c>
      <c r="P71" s="80">
        <f>SUMIFS(SBT!Q:Q,SBT!$E:$E,Tableau3[[#This Row],[Numérotation Sud Infra Environnement]],SBT!$AT:$AT,1)</f>
        <v>0</v>
      </c>
      <c r="Q71" s="80">
        <f>SUMIFS(SBT!R:R,SBT!$E:$E,Tableau3[[#This Row],[Numérotation Sud Infra Environnement]],SBT!$AT:$AT,1)</f>
        <v>0</v>
      </c>
      <c r="R71" s="80">
        <f>SUMIFS(SBT!S:S,SBT!$E:$E,Tableau3[[#This Row],[Numérotation Sud Infra Environnement]],SBT!$AT:$AT,1)</f>
        <v>0</v>
      </c>
      <c r="S71" s="80">
        <f>SUMIFS(SBT!T:T,SBT!$E:$E,Tableau3[[#This Row],[Numérotation Sud Infra Environnement]],SBT!$AT:$AT,1)</f>
        <v>0</v>
      </c>
      <c r="T71" s="80">
        <f>SUMIFS(SBT!U:U,SBT!$E:$E,Tableau3[[#This Row],[Numérotation Sud Infra Environnement]],SBT!$AT:$AT,1)</f>
        <v>0</v>
      </c>
      <c r="U71" s="80">
        <f>SUMIFS(SBT!V:V,SBT!$E:$E,Tableau3[[#This Row],[Numérotation Sud Infra Environnement]],SBT!$AT:$AT,1)</f>
        <v>0</v>
      </c>
      <c r="V71" s="80">
        <f>SUMIFS(SBT!W:W,SBT!$E:$E,Tableau3[[#This Row],[Numérotation Sud Infra Environnement]],SBT!$AT:$AT,1)</f>
        <v>0</v>
      </c>
      <c r="W71" s="80">
        <f>SUMIFS(SBT!X:X,SBT!$E:$E,Tableau3[[#This Row],[Numérotation Sud Infra Environnement]],SBT!$AT:$AT,1)</f>
        <v>0</v>
      </c>
      <c r="X71" s="80">
        <f>SUMIFS(SBT!Y:Y,SBT!$E:$E,Tableau3[[#This Row],[Numérotation Sud Infra Environnement]],SBT!$AT:$AT,1)</f>
        <v>0</v>
      </c>
      <c r="Y71" s="80">
        <f>SUMIFS(SBT!Z:Z,SBT!$E:$E,Tableau3[[#This Row],[Numérotation Sud Infra Environnement]],SBT!$AT:$AT,1)</f>
        <v>0</v>
      </c>
      <c r="Z71" s="80">
        <f>SUMIFS(SBT!AA:AA,SBT!$E:$E,Tableau3[[#This Row],[Numérotation Sud Infra Environnement]],SBT!$AT:$AT,1)</f>
        <v>0</v>
      </c>
      <c r="AA71" s="80">
        <f>Tableau3[[#This Row],[TOTAUX TTC]]-Tableau3[[#This Row],[TVA récupérable]]</f>
        <v>0</v>
      </c>
    </row>
    <row r="72" spans="1:27" ht="30" x14ac:dyDescent="0.25">
      <c r="A72" s="73" t="str">
        <f>Sourcecommande[[#This Row],[Numérotation Sud Infra Environnement]]</f>
        <v>ESP16-037</v>
      </c>
      <c r="B72" s="74" t="str">
        <f>VLOOKUP(A72,Sourcecommande[],2,FALSE)</f>
        <v>RESEAUX EU ET AEP HAMEAUX VIALES ET CUSSES</v>
      </c>
      <c r="C72" s="74" t="str">
        <f>VLOOKUP(A72,Sourcecommande[],3,FALSE)</f>
        <v>BRUSQUE</v>
      </c>
      <c r="D72" s="75">
        <f>VLOOKUP(A72,Sourcecommande[],4,FALSE)</f>
        <v>2016</v>
      </c>
      <c r="E72" s="75" t="str">
        <f>VLOOKUP(A72,Sourcecommande[],5,FALSE)</f>
        <v>ASS</v>
      </c>
      <c r="F72" s="75" t="str">
        <f>VLOOKUP(A72,Sourcecommande[],6,FALSE)</f>
        <v>ALA</v>
      </c>
      <c r="G72" s="75">
        <f>VLOOKUP(A72,Sourcecommande[],7,FALSE)</f>
        <v>12</v>
      </c>
      <c r="H72" s="88">
        <f>SUMIFS(SBT!H:H,SBT!$E:$E,Tableau3[[#This Row],[Numérotation Sud Infra Environnement]],SBT!$AT:$AT,1)</f>
        <v>0</v>
      </c>
      <c r="I72" s="80">
        <f>SUMIFS(SBT!J:J,SBT!$E:$E,Tableau3[[#This Row],[Numérotation Sud Infra Environnement]],SBT!$AT:$AT,1)</f>
        <v>0</v>
      </c>
      <c r="J72" s="80">
        <f>SUMIFS(SBT!K:K,SBT!$E:$E,Tableau3[[#This Row],[Numérotation Sud Infra Environnement]],SBT!$AT:$AT,1)</f>
        <v>0</v>
      </c>
      <c r="K72" s="80">
        <f>SUMIFS(SBT!L:L,SBT!$E:$E,Tableau3[[#This Row],[Numérotation Sud Infra Environnement]],SBT!$AT:$AT,1)</f>
        <v>0</v>
      </c>
      <c r="L72" s="80">
        <f>SUMIFS(SBT!M:M,SBT!$E:$E,Tableau3[[#This Row],[Numérotation Sud Infra Environnement]],SBT!$AT:$AT,1)</f>
        <v>0</v>
      </c>
      <c r="M72" s="80">
        <f>SUMIFS(SBT!N:N,SBT!$E:$E,Tableau3[[#This Row],[Numérotation Sud Infra Environnement]],SBT!$AT:$AT,1)</f>
        <v>0</v>
      </c>
      <c r="N72" s="80">
        <f>SUMIFS(SBT!O:O,SBT!$E:$E,Tableau3[[#This Row],[Numérotation Sud Infra Environnement]],SBT!$AT:$AT,1)</f>
        <v>0</v>
      </c>
      <c r="O72" s="80">
        <f>SUMIFS(SBT!P:P,SBT!$E:$E,Tableau3[[#This Row],[Numérotation Sud Infra Environnement]],SBT!$AT:$AT,1)</f>
        <v>0</v>
      </c>
      <c r="P72" s="80">
        <f>SUMIFS(SBT!Q:Q,SBT!$E:$E,Tableau3[[#This Row],[Numérotation Sud Infra Environnement]],SBT!$AT:$AT,1)</f>
        <v>0</v>
      </c>
      <c r="Q72" s="80">
        <f>SUMIFS(SBT!R:R,SBT!$E:$E,Tableau3[[#This Row],[Numérotation Sud Infra Environnement]],SBT!$AT:$AT,1)</f>
        <v>0</v>
      </c>
      <c r="R72" s="80">
        <f>SUMIFS(SBT!S:S,SBT!$E:$E,Tableau3[[#This Row],[Numérotation Sud Infra Environnement]],SBT!$AT:$AT,1)</f>
        <v>0</v>
      </c>
      <c r="S72" s="80">
        <f>SUMIFS(SBT!T:T,SBT!$E:$E,Tableau3[[#This Row],[Numérotation Sud Infra Environnement]],SBT!$AT:$AT,1)</f>
        <v>0</v>
      </c>
      <c r="T72" s="80">
        <f>SUMIFS(SBT!U:U,SBT!$E:$E,Tableau3[[#This Row],[Numérotation Sud Infra Environnement]],SBT!$AT:$AT,1)</f>
        <v>0</v>
      </c>
      <c r="U72" s="80">
        <f>SUMIFS(SBT!V:V,SBT!$E:$E,Tableau3[[#This Row],[Numérotation Sud Infra Environnement]],SBT!$AT:$AT,1)</f>
        <v>0</v>
      </c>
      <c r="V72" s="80">
        <f>SUMIFS(SBT!W:W,SBT!$E:$E,Tableau3[[#This Row],[Numérotation Sud Infra Environnement]],SBT!$AT:$AT,1)</f>
        <v>0</v>
      </c>
      <c r="W72" s="80">
        <f>SUMIFS(SBT!X:X,SBT!$E:$E,Tableau3[[#This Row],[Numérotation Sud Infra Environnement]],SBT!$AT:$AT,1)</f>
        <v>0</v>
      </c>
      <c r="X72" s="80">
        <f>SUMIFS(SBT!Y:Y,SBT!$E:$E,Tableau3[[#This Row],[Numérotation Sud Infra Environnement]],SBT!$AT:$AT,1)</f>
        <v>0</v>
      </c>
      <c r="Y72" s="80">
        <f>SUMIFS(SBT!Z:Z,SBT!$E:$E,Tableau3[[#This Row],[Numérotation Sud Infra Environnement]],SBT!$AT:$AT,1)</f>
        <v>0</v>
      </c>
      <c r="Z72" s="80">
        <f>SUMIFS(SBT!AA:AA,SBT!$E:$E,Tableau3[[#This Row],[Numérotation Sud Infra Environnement]],SBT!$AT:$AT,1)</f>
        <v>0</v>
      </c>
      <c r="AA72" s="80">
        <f>Tableau3[[#This Row],[TOTAUX TTC]]-Tableau3[[#This Row],[TVA récupérable]]</f>
        <v>0</v>
      </c>
    </row>
    <row r="73" spans="1:27" x14ac:dyDescent="0.25">
      <c r="A73" s="73" t="str">
        <f>Sourcecommande[[#This Row],[Numérotation Sud Infra Environnement]]</f>
        <v>ESP16-038</v>
      </c>
      <c r="B73" s="74" t="str">
        <f>VLOOKUP(A73,Sourcecommande[],2,FALSE)</f>
        <v>SIG réseau AEP Cantoin Ste Genevieve</v>
      </c>
      <c r="C73" s="74" t="str">
        <f>VLOOKUP(A73,Sourcecommande[],3,FALSE)</f>
        <v>RIG12</v>
      </c>
      <c r="D73" s="75">
        <f>VLOOKUP(A73,Sourcecommande[],4,FALSE)</f>
        <v>2016</v>
      </c>
      <c r="E73" s="75" t="str">
        <f>VLOOKUP(A73,Sourcecommande[],5,FALSE)</f>
        <v>ASS</v>
      </c>
      <c r="F73" s="75" t="str">
        <f>VLOOKUP(A73,Sourcecommande[],6,FALSE)</f>
        <v>BCS</v>
      </c>
      <c r="G73" s="75">
        <f>VLOOKUP(A73,Sourcecommande[],7,FALSE)</f>
        <v>12</v>
      </c>
      <c r="H73" s="88">
        <f>SUMIFS(SBT!H:H,SBT!$E:$E,Tableau3[[#This Row],[Numérotation Sud Infra Environnement]],SBT!$AT:$AT,1)</f>
        <v>0</v>
      </c>
      <c r="I73" s="80">
        <f>SUMIFS(SBT!J:J,SBT!$E:$E,Tableau3[[#This Row],[Numérotation Sud Infra Environnement]],SBT!$AT:$AT,1)</f>
        <v>0</v>
      </c>
      <c r="J73" s="80">
        <f>SUMIFS(SBT!K:K,SBT!$E:$E,Tableau3[[#This Row],[Numérotation Sud Infra Environnement]],SBT!$AT:$AT,1)</f>
        <v>0</v>
      </c>
      <c r="K73" s="80">
        <f>SUMIFS(SBT!L:L,SBT!$E:$E,Tableau3[[#This Row],[Numérotation Sud Infra Environnement]],SBT!$AT:$AT,1)</f>
        <v>0</v>
      </c>
      <c r="L73" s="80">
        <f>SUMIFS(SBT!M:M,SBT!$E:$E,Tableau3[[#This Row],[Numérotation Sud Infra Environnement]],SBT!$AT:$AT,1)</f>
        <v>0</v>
      </c>
      <c r="M73" s="80">
        <f>SUMIFS(SBT!N:N,SBT!$E:$E,Tableau3[[#This Row],[Numérotation Sud Infra Environnement]],SBT!$AT:$AT,1)</f>
        <v>0</v>
      </c>
      <c r="N73" s="80">
        <f>SUMIFS(SBT!O:O,SBT!$E:$E,Tableau3[[#This Row],[Numérotation Sud Infra Environnement]],SBT!$AT:$AT,1)</f>
        <v>0</v>
      </c>
      <c r="O73" s="80">
        <f>SUMIFS(SBT!P:P,SBT!$E:$E,Tableau3[[#This Row],[Numérotation Sud Infra Environnement]],SBT!$AT:$AT,1)</f>
        <v>0</v>
      </c>
      <c r="P73" s="80">
        <f>SUMIFS(SBT!Q:Q,SBT!$E:$E,Tableau3[[#This Row],[Numérotation Sud Infra Environnement]],SBT!$AT:$AT,1)</f>
        <v>0</v>
      </c>
      <c r="Q73" s="80">
        <f>SUMIFS(SBT!R:R,SBT!$E:$E,Tableau3[[#This Row],[Numérotation Sud Infra Environnement]],SBT!$AT:$AT,1)</f>
        <v>0</v>
      </c>
      <c r="R73" s="80">
        <f>SUMIFS(SBT!S:S,SBT!$E:$E,Tableau3[[#This Row],[Numérotation Sud Infra Environnement]],SBT!$AT:$AT,1)</f>
        <v>0</v>
      </c>
      <c r="S73" s="80">
        <f>SUMIFS(SBT!T:T,SBT!$E:$E,Tableau3[[#This Row],[Numérotation Sud Infra Environnement]],SBT!$AT:$AT,1)</f>
        <v>0</v>
      </c>
      <c r="T73" s="80">
        <f>SUMIFS(SBT!U:U,SBT!$E:$E,Tableau3[[#This Row],[Numérotation Sud Infra Environnement]],SBT!$AT:$AT,1)</f>
        <v>0</v>
      </c>
      <c r="U73" s="80">
        <f>SUMIFS(SBT!V:V,SBT!$E:$E,Tableau3[[#This Row],[Numérotation Sud Infra Environnement]],SBT!$AT:$AT,1)</f>
        <v>0</v>
      </c>
      <c r="V73" s="80">
        <f>SUMIFS(SBT!W:W,SBT!$E:$E,Tableau3[[#This Row],[Numérotation Sud Infra Environnement]],SBT!$AT:$AT,1)</f>
        <v>0</v>
      </c>
      <c r="W73" s="80">
        <f>SUMIFS(SBT!X:X,SBT!$E:$E,Tableau3[[#This Row],[Numérotation Sud Infra Environnement]],SBT!$AT:$AT,1)</f>
        <v>0</v>
      </c>
      <c r="X73" s="80">
        <f>SUMIFS(SBT!Y:Y,SBT!$E:$E,Tableau3[[#This Row],[Numérotation Sud Infra Environnement]],SBT!$AT:$AT,1)</f>
        <v>0</v>
      </c>
      <c r="Y73" s="80">
        <f>SUMIFS(SBT!Z:Z,SBT!$E:$E,Tableau3[[#This Row],[Numérotation Sud Infra Environnement]],SBT!$AT:$AT,1)</f>
        <v>0</v>
      </c>
      <c r="Z73" s="80">
        <f>SUMIFS(SBT!AA:AA,SBT!$E:$E,Tableau3[[#This Row],[Numérotation Sud Infra Environnement]],SBT!$AT:$AT,1)</f>
        <v>0</v>
      </c>
      <c r="AA73" s="80">
        <f>Tableau3[[#This Row],[TOTAUX TTC]]-Tableau3[[#This Row],[TVA récupérable]]</f>
        <v>0</v>
      </c>
    </row>
    <row r="74" spans="1:27" ht="30" x14ac:dyDescent="0.25">
      <c r="A74" s="73" t="str">
        <f>Sourcecommande[[#This Row],[Numérotation Sud Infra Environnement]]</f>
        <v>ESP16-040</v>
      </c>
      <c r="B74" s="74" t="str">
        <f>VLOOKUP(A74,Sourcecommande[],2,FALSE)</f>
        <v>AMENAGEMENT RD19 EN TRAVERSE ET CŒUR DE VILLAGE</v>
      </c>
      <c r="C74" s="74" t="str">
        <f>VLOOKUP(A74,Sourcecommande[],3,FALSE)</f>
        <v>PRADES AUBRAC</v>
      </c>
      <c r="D74" s="75">
        <f>VLOOKUP(A74,Sourcecommande[],4,FALSE)</f>
        <v>2016</v>
      </c>
      <c r="E74" s="75" t="str">
        <f>VLOOKUP(A74,Sourcecommande[],5,FALSE)</f>
        <v>VRD</v>
      </c>
      <c r="F74" s="75" t="str">
        <f>VLOOKUP(A74,Sourcecommande[],6,FALSE)</f>
        <v>GMA</v>
      </c>
      <c r="G74" s="75">
        <f>VLOOKUP(A74,Sourcecommande[],7,FALSE)</f>
        <v>12</v>
      </c>
      <c r="H74" s="88">
        <f>SUMIFS(SBT!H:H,SBT!$E:$E,Tableau3[[#This Row],[Numérotation Sud Infra Environnement]],SBT!$AT:$AT,1)</f>
        <v>0</v>
      </c>
      <c r="I74" s="80">
        <f>SUMIFS(SBT!J:J,SBT!$E:$E,Tableau3[[#This Row],[Numérotation Sud Infra Environnement]],SBT!$AT:$AT,1)</f>
        <v>0</v>
      </c>
      <c r="J74" s="80">
        <f>SUMIFS(SBT!K:K,SBT!$E:$E,Tableau3[[#This Row],[Numérotation Sud Infra Environnement]],SBT!$AT:$AT,1)</f>
        <v>0</v>
      </c>
      <c r="K74" s="80">
        <f>SUMIFS(SBT!L:L,SBT!$E:$E,Tableau3[[#This Row],[Numérotation Sud Infra Environnement]],SBT!$AT:$AT,1)</f>
        <v>0</v>
      </c>
      <c r="L74" s="80">
        <f>SUMIFS(SBT!M:M,SBT!$E:$E,Tableau3[[#This Row],[Numérotation Sud Infra Environnement]],SBT!$AT:$AT,1)</f>
        <v>0</v>
      </c>
      <c r="M74" s="80">
        <f>SUMIFS(SBT!N:N,SBT!$E:$E,Tableau3[[#This Row],[Numérotation Sud Infra Environnement]],SBT!$AT:$AT,1)</f>
        <v>0</v>
      </c>
      <c r="N74" s="80">
        <f>SUMIFS(SBT!O:O,SBT!$E:$E,Tableau3[[#This Row],[Numérotation Sud Infra Environnement]],SBT!$AT:$AT,1)</f>
        <v>0</v>
      </c>
      <c r="O74" s="80">
        <f>SUMIFS(SBT!P:P,SBT!$E:$E,Tableau3[[#This Row],[Numérotation Sud Infra Environnement]],SBT!$AT:$AT,1)</f>
        <v>0</v>
      </c>
      <c r="P74" s="80">
        <f>SUMIFS(SBT!Q:Q,SBT!$E:$E,Tableau3[[#This Row],[Numérotation Sud Infra Environnement]],SBT!$AT:$AT,1)</f>
        <v>0</v>
      </c>
      <c r="Q74" s="80">
        <f>SUMIFS(SBT!R:R,SBT!$E:$E,Tableau3[[#This Row],[Numérotation Sud Infra Environnement]],SBT!$AT:$AT,1)</f>
        <v>0</v>
      </c>
      <c r="R74" s="80">
        <f>SUMIFS(SBT!S:S,SBT!$E:$E,Tableau3[[#This Row],[Numérotation Sud Infra Environnement]],SBT!$AT:$AT,1)</f>
        <v>0</v>
      </c>
      <c r="S74" s="80">
        <f>SUMIFS(SBT!T:T,SBT!$E:$E,Tableau3[[#This Row],[Numérotation Sud Infra Environnement]],SBT!$AT:$AT,1)</f>
        <v>0</v>
      </c>
      <c r="T74" s="80">
        <f>SUMIFS(SBT!U:U,SBT!$E:$E,Tableau3[[#This Row],[Numérotation Sud Infra Environnement]],SBT!$AT:$AT,1)</f>
        <v>0</v>
      </c>
      <c r="U74" s="80">
        <f>SUMIFS(SBT!V:V,SBT!$E:$E,Tableau3[[#This Row],[Numérotation Sud Infra Environnement]],SBT!$AT:$AT,1)</f>
        <v>0</v>
      </c>
      <c r="V74" s="80">
        <f>SUMIFS(SBT!W:W,SBT!$E:$E,Tableau3[[#This Row],[Numérotation Sud Infra Environnement]],SBT!$AT:$AT,1)</f>
        <v>0</v>
      </c>
      <c r="W74" s="80">
        <f>SUMIFS(SBT!X:X,SBT!$E:$E,Tableau3[[#This Row],[Numérotation Sud Infra Environnement]],SBT!$AT:$AT,1)</f>
        <v>0</v>
      </c>
      <c r="X74" s="80">
        <f>SUMIFS(SBT!Y:Y,SBT!$E:$E,Tableau3[[#This Row],[Numérotation Sud Infra Environnement]],SBT!$AT:$AT,1)</f>
        <v>0</v>
      </c>
      <c r="Y74" s="80">
        <f>SUMIFS(SBT!Z:Z,SBT!$E:$E,Tableau3[[#This Row],[Numérotation Sud Infra Environnement]],SBT!$AT:$AT,1)</f>
        <v>0</v>
      </c>
      <c r="Z74" s="80">
        <f>SUMIFS(SBT!AA:AA,SBT!$E:$E,Tableau3[[#This Row],[Numérotation Sud Infra Environnement]],SBT!$AT:$AT,1)</f>
        <v>0</v>
      </c>
      <c r="AA74" s="80">
        <f>Tableau3[[#This Row],[TOTAUX TTC]]-Tableau3[[#This Row],[TVA récupérable]]</f>
        <v>0</v>
      </c>
    </row>
    <row r="75" spans="1:27" ht="30" x14ac:dyDescent="0.25">
      <c r="A75" s="73" t="str">
        <f>Sourcecommande[[#This Row],[Numérotation Sud Infra Environnement]]</f>
        <v>ESP16-043</v>
      </c>
      <c r="B75" s="74" t="str">
        <f>VLOOKUP(A75,Sourcecommande[],2,FALSE)</f>
        <v>AMELIORATION SYSTÈME D'ASSAINISSEMENT GRAMOND</v>
      </c>
      <c r="C75" s="74" t="str">
        <f>VLOOKUP(A75,Sourcecommande[],3,FALSE)</f>
        <v>GRAMOND</v>
      </c>
      <c r="D75" s="75">
        <f>VLOOKUP(A75,Sourcecommande[],4,FALSE)</f>
        <v>2016</v>
      </c>
      <c r="E75" s="75" t="str">
        <f>VLOOKUP(A75,Sourcecommande[],5,FALSE)</f>
        <v>ASS</v>
      </c>
      <c r="F75" s="75" t="str">
        <f>VLOOKUP(A75,Sourcecommande[],6,FALSE)</f>
        <v>GMA</v>
      </c>
      <c r="G75" s="75">
        <f>VLOOKUP(A75,Sourcecommande[],7,FALSE)</f>
        <v>12</v>
      </c>
      <c r="H75" s="88">
        <f>SUMIFS(SBT!H:H,SBT!$E:$E,Tableau3[[#This Row],[Numérotation Sud Infra Environnement]],SBT!$AT:$AT,1)</f>
        <v>0</v>
      </c>
      <c r="I75" s="80">
        <f>SUMIFS(SBT!J:J,SBT!$E:$E,Tableau3[[#This Row],[Numérotation Sud Infra Environnement]],SBT!$AT:$AT,1)</f>
        <v>0</v>
      </c>
      <c r="J75" s="80">
        <f>SUMIFS(SBT!K:K,SBT!$E:$E,Tableau3[[#This Row],[Numérotation Sud Infra Environnement]],SBT!$AT:$AT,1)</f>
        <v>0</v>
      </c>
      <c r="K75" s="80">
        <f>SUMIFS(SBT!L:L,SBT!$E:$E,Tableau3[[#This Row],[Numérotation Sud Infra Environnement]],SBT!$AT:$AT,1)</f>
        <v>0</v>
      </c>
      <c r="L75" s="80">
        <f>SUMIFS(SBT!M:M,SBT!$E:$E,Tableau3[[#This Row],[Numérotation Sud Infra Environnement]],SBT!$AT:$AT,1)</f>
        <v>0</v>
      </c>
      <c r="M75" s="80">
        <f>SUMIFS(SBT!N:N,SBT!$E:$E,Tableau3[[#This Row],[Numérotation Sud Infra Environnement]],SBT!$AT:$AT,1)</f>
        <v>0</v>
      </c>
      <c r="N75" s="80">
        <f>SUMIFS(SBT!O:O,SBT!$E:$E,Tableau3[[#This Row],[Numérotation Sud Infra Environnement]],SBT!$AT:$AT,1)</f>
        <v>0</v>
      </c>
      <c r="O75" s="80">
        <f>SUMIFS(SBT!P:P,SBT!$E:$E,Tableau3[[#This Row],[Numérotation Sud Infra Environnement]],SBT!$AT:$AT,1)</f>
        <v>0</v>
      </c>
      <c r="P75" s="80">
        <f>SUMIFS(SBT!Q:Q,SBT!$E:$E,Tableau3[[#This Row],[Numérotation Sud Infra Environnement]],SBT!$AT:$AT,1)</f>
        <v>0</v>
      </c>
      <c r="Q75" s="80">
        <f>SUMIFS(SBT!R:R,SBT!$E:$E,Tableau3[[#This Row],[Numérotation Sud Infra Environnement]],SBT!$AT:$AT,1)</f>
        <v>0</v>
      </c>
      <c r="R75" s="80">
        <f>SUMIFS(SBT!S:S,SBT!$E:$E,Tableau3[[#This Row],[Numérotation Sud Infra Environnement]],SBT!$AT:$AT,1)</f>
        <v>0</v>
      </c>
      <c r="S75" s="80">
        <f>SUMIFS(SBT!T:T,SBT!$E:$E,Tableau3[[#This Row],[Numérotation Sud Infra Environnement]],SBT!$AT:$AT,1)</f>
        <v>0</v>
      </c>
      <c r="T75" s="80">
        <f>SUMIFS(SBT!U:U,SBT!$E:$E,Tableau3[[#This Row],[Numérotation Sud Infra Environnement]],SBT!$AT:$AT,1)</f>
        <v>0</v>
      </c>
      <c r="U75" s="80">
        <f>SUMIFS(SBT!V:V,SBT!$E:$E,Tableau3[[#This Row],[Numérotation Sud Infra Environnement]],SBT!$AT:$AT,1)</f>
        <v>0</v>
      </c>
      <c r="V75" s="80">
        <f>SUMIFS(SBT!W:W,SBT!$E:$E,Tableau3[[#This Row],[Numérotation Sud Infra Environnement]],SBT!$AT:$AT,1)</f>
        <v>0</v>
      </c>
      <c r="W75" s="80">
        <f>SUMIFS(SBT!X:X,SBT!$E:$E,Tableau3[[#This Row],[Numérotation Sud Infra Environnement]],SBT!$AT:$AT,1)</f>
        <v>0</v>
      </c>
      <c r="X75" s="80">
        <f>SUMIFS(SBT!Y:Y,SBT!$E:$E,Tableau3[[#This Row],[Numérotation Sud Infra Environnement]],SBT!$AT:$AT,1)</f>
        <v>0</v>
      </c>
      <c r="Y75" s="80">
        <f>SUMIFS(SBT!Z:Z,SBT!$E:$E,Tableau3[[#This Row],[Numérotation Sud Infra Environnement]],SBT!$AT:$AT,1)</f>
        <v>0</v>
      </c>
      <c r="Z75" s="80">
        <f>SUMIFS(SBT!AA:AA,SBT!$E:$E,Tableau3[[#This Row],[Numérotation Sud Infra Environnement]],SBT!$AT:$AT,1)</f>
        <v>0</v>
      </c>
      <c r="AA75" s="80">
        <f>Tableau3[[#This Row],[TOTAUX TTC]]-Tableau3[[#This Row],[TVA récupérable]]</f>
        <v>0</v>
      </c>
    </row>
    <row r="76" spans="1:27" x14ac:dyDescent="0.25">
      <c r="A76" s="73" t="str">
        <f>Sourcecommande[[#This Row],[Numérotation Sud Infra Environnement]]</f>
        <v>ESP16-045</v>
      </c>
      <c r="B76" s="74" t="str">
        <f>VLOOKUP(A76,Sourcecommande[],2,FALSE)</f>
        <v>AMENAGEMENT ENTREES VILLAGE RD 46</v>
      </c>
      <c r="C76" s="74" t="str">
        <f>VLOOKUP(A76,Sourcecommande[],3,FALSE)</f>
        <v>CAMPUAC</v>
      </c>
      <c r="D76" s="75">
        <f>VLOOKUP(A76,Sourcecommande[],4,FALSE)</f>
        <v>2016</v>
      </c>
      <c r="E76" s="75" t="str">
        <f>VLOOKUP(A76,Sourcecommande[],5,FALSE)</f>
        <v>VRD</v>
      </c>
      <c r="F76" s="75" t="str">
        <f>VLOOKUP(A76,Sourcecommande[],6,FALSE)</f>
        <v>GMA</v>
      </c>
      <c r="G76" s="75">
        <f>VLOOKUP(A76,Sourcecommande[],7,FALSE)</f>
        <v>12</v>
      </c>
      <c r="H76" s="88">
        <f>SUMIFS(SBT!H:H,SBT!$E:$E,Tableau3[[#This Row],[Numérotation Sud Infra Environnement]],SBT!$AT:$AT,1)</f>
        <v>0</v>
      </c>
      <c r="I76" s="80">
        <f>SUMIFS(SBT!J:J,SBT!$E:$E,Tableau3[[#This Row],[Numérotation Sud Infra Environnement]],SBT!$AT:$AT,1)</f>
        <v>0</v>
      </c>
      <c r="J76" s="80">
        <f>SUMIFS(SBT!K:K,SBT!$E:$E,Tableau3[[#This Row],[Numérotation Sud Infra Environnement]],SBT!$AT:$AT,1)</f>
        <v>0</v>
      </c>
      <c r="K76" s="80">
        <f>SUMIFS(SBT!L:L,SBT!$E:$E,Tableau3[[#This Row],[Numérotation Sud Infra Environnement]],SBT!$AT:$AT,1)</f>
        <v>0</v>
      </c>
      <c r="L76" s="80">
        <f>SUMIFS(SBT!M:M,SBT!$E:$E,Tableau3[[#This Row],[Numérotation Sud Infra Environnement]],SBT!$AT:$AT,1)</f>
        <v>0</v>
      </c>
      <c r="M76" s="80">
        <f>SUMIFS(SBT!N:N,SBT!$E:$E,Tableau3[[#This Row],[Numérotation Sud Infra Environnement]],SBT!$AT:$AT,1)</f>
        <v>0</v>
      </c>
      <c r="N76" s="80">
        <f>SUMIFS(SBT!O:O,SBT!$E:$E,Tableau3[[#This Row],[Numérotation Sud Infra Environnement]],SBT!$AT:$AT,1)</f>
        <v>0</v>
      </c>
      <c r="O76" s="80">
        <f>SUMIFS(SBT!P:P,SBT!$E:$E,Tableau3[[#This Row],[Numérotation Sud Infra Environnement]],SBT!$AT:$AT,1)</f>
        <v>0</v>
      </c>
      <c r="P76" s="80">
        <f>SUMIFS(SBT!Q:Q,SBT!$E:$E,Tableau3[[#This Row],[Numérotation Sud Infra Environnement]],SBT!$AT:$AT,1)</f>
        <v>0</v>
      </c>
      <c r="Q76" s="80">
        <f>SUMIFS(SBT!R:R,SBT!$E:$E,Tableau3[[#This Row],[Numérotation Sud Infra Environnement]],SBT!$AT:$AT,1)</f>
        <v>0</v>
      </c>
      <c r="R76" s="80">
        <f>SUMIFS(SBT!S:S,SBT!$E:$E,Tableau3[[#This Row],[Numérotation Sud Infra Environnement]],SBT!$AT:$AT,1)</f>
        <v>0</v>
      </c>
      <c r="S76" s="80">
        <f>SUMIFS(SBT!T:T,SBT!$E:$E,Tableau3[[#This Row],[Numérotation Sud Infra Environnement]],SBT!$AT:$AT,1)</f>
        <v>0</v>
      </c>
      <c r="T76" s="80">
        <f>SUMIFS(SBT!U:U,SBT!$E:$E,Tableau3[[#This Row],[Numérotation Sud Infra Environnement]],SBT!$AT:$AT,1)</f>
        <v>0</v>
      </c>
      <c r="U76" s="80">
        <f>SUMIFS(SBT!V:V,SBT!$E:$E,Tableau3[[#This Row],[Numérotation Sud Infra Environnement]],SBT!$AT:$AT,1)</f>
        <v>0</v>
      </c>
      <c r="V76" s="80">
        <f>SUMIFS(SBT!W:W,SBT!$E:$E,Tableau3[[#This Row],[Numérotation Sud Infra Environnement]],SBT!$AT:$AT,1)</f>
        <v>0</v>
      </c>
      <c r="W76" s="80">
        <f>SUMIFS(SBT!X:X,SBT!$E:$E,Tableau3[[#This Row],[Numérotation Sud Infra Environnement]],SBT!$AT:$AT,1)</f>
        <v>0</v>
      </c>
      <c r="X76" s="80">
        <f>SUMIFS(SBT!Y:Y,SBT!$E:$E,Tableau3[[#This Row],[Numérotation Sud Infra Environnement]],SBT!$AT:$AT,1)</f>
        <v>0</v>
      </c>
      <c r="Y76" s="80">
        <f>SUMIFS(SBT!Z:Z,SBT!$E:$E,Tableau3[[#This Row],[Numérotation Sud Infra Environnement]],SBT!$AT:$AT,1)</f>
        <v>0</v>
      </c>
      <c r="Z76" s="80">
        <f>SUMIFS(SBT!AA:AA,SBT!$E:$E,Tableau3[[#This Row],[Numérotation Sud Infra Environnement]],SBT!$AT:$AT,1)</f>
        <v>0</v>
      </c>
      <c r="AA76" s="80">
        <f>Tableau3[[#This Row],[TOTAUX TTC]]-Tableau3[[#This Row],[TVA récupérable]]</f>
        <v>0</v>
      </c>
    </row>
    <row r="77" spans="1:27" x14ac:dyDescent="0.25">
      <c r="A77" s="73" t="str">
        <f>Sourcecommande[[#This Row],[Numérotation Sud Infra Environnement]]</f>
        <v>ESP17-001</v>
      </c>
      <c r="B77" s="74" t="str">
        <f>VLOOKUP(A77,Sourcecommande[],2,FALSE)</f>
        <v>VTA BARRAGE DU RAVIN DELA VAUSSE</v>
      </c>
      <c r="C77" s="74" t="str">
        <f>VLOOKUP(A77,Sourcecommande[],3,FALSE)</f>
        <v>SCI NOUVELLE TERRE</v>
      </c>
      <c r="D77" s="75">
        <f>VLOOKUP(A77,Sourcecommande[],4,FALSE)</f>
        <v>2017</v>
      </c>
      <c r="E77" s="75" t="str">
        <f>VLOOKUP(A77,Sourcecommande[],5,FALSE)</f>
        <v>HYDRO</v>
      </c>
      <c r="F77" s="75" t="str">
        <f>VLOOKUP(A77,Sourcecommande[],6,FALSE)</f>
        <v>CPN</v>
      </c>
      <c r="G77" s="75">
        <f>VLOOKUP(A77,Sourcecommande[],7,FALSE)</f>
        <v>81</v>
      </c>
      <c r="H77" s="88">
        <f>SUMIFS(SBT!H:H,SBT!$E:$E,Tableau3[[#This Row],[Numérotation Sud Infra Environnement]],SBT!$AT:$AT,1)</f>
        <v>0</v>
      </c>
      <c r="I77" s="80">
        <f>SUMIFS(SBT!J:J,SBT!$E:$E,Tableau3[[#This Row],[Numérotation Sud Infra Environnement]],SBT!$AT:$AT,1)</f>
        <v>0</v>
      </c>
      <c r="J77" s="80">
        <f>SUMIFS(SBT!K:K,SBT!$E:$E,Tableau3[[#This Row],[Numérotation Sud Infra Environnement]],SBT!$AT:$AT,1)</f>
        <v>0</v>
      </c>
      <c r="K77" s="80">
        <f>SUMIFS(SBT!L:L,SBT!$E:$E,Tableau3[[#This Row],[Numérotation Sud Infra Environnement]],SBT!$AT:$AT,1)</f>
        <v>0</v>
      </c>
      <c r="L77" s="80">
        <f>SUMIFS(SBT!M:M,SBT!$E:$E,Tableau3[[#This Row],[Numérotation Sud Infra Environnement]],SBT!$AT:$AT,1)</f>
        <v>0</v>
      </c>
      <c r="M77" s="80">
        <f>SUMIFS(SBT!N:N,SBT!$E:$E,Tableau3[[#This Row],[Numérotation Sud Infra Environnement]],SBT!$AT:$AT,1)</f>
        <v>0</v>
      </c>
      <c r="N77" s="80">
        <f>SUMIFS(SBT!O:O,SBT!$E:$E,Tableau3[[#This Row],[Numérotation Sud Infra Environnement]],SBT!$AT:$AT,1)</f>
        <v>0</v>
      </c>
      <c r="O77" s="80">
        <f>SUMIFS(SBT!P:P,SBT!$E:$E,Tableau3[[#This Row],[Numérotation Sud Infra Environnement]],SBT!$AT:$AT,1)</f>
        <v>0</v>
      </c>
      <c r="P77" s="80">
        <f>SUMIFS(SBT!Q:Q,SBT!$E:$E,Tableau3[[#This Row],[Numérotation Sud Infra Environnement]],SBT!$AT:$AT,1)</f>
        <v>0</v>
      </c>
      <c r="Q77" s="80">
        <f>SUMIFS(SBT!R:R,SBT!$E:$E,Tableau3[[#This Row],[Numérotation Sud Infra Environnement]],SBT!$AT:$AT,1)</f>
        <v>0</v>
      </c>
      <c r="R77" s="80">
        <f>SUMIFS(SBT!S:S,SBT!$E:$E,Tableau3[[#This Row],[Numérotation Sud Infra Environnement]],SBT!$AT:$AT,1)</f>
        <v>0</v>
      </c>
      <c r="S77" s="80">
        <f>SUMIFS(SBT!T:T,SBT!$E:$E,Tableau3[[#This Row],[Numérotation Sud Infra Environnement]],SBT!$AT:$AT,1)</f>
        <v>0</v>
      </c>
      <c r="T77" s="80">
        <f>SUMIFS(SBT!U:U,SBT!$E:$E,Tableau3[[#This Row],[Numérotation Sud Infra Environnement]],SBT!$AT:$AT,1)</f>
        <v>0</v>
      </c>
      <c r="U77" s="80">
        <f>SUMIFS(SBT!V:V,SBT!$E:$E,Tableau3[[#This Row],[Numérotation Sud Infra Environnement]],SBT!$AT:$AT,1)</f>
        <v>0</v>
      </c>
      <c r="V77" s="80">
        <f>SUMIFS(SBT!W:W,SBT!$E:$E,Tableau3[[#This Row],[Numérotation Sud Infra Environnement]],SBT!$AT:$AT,1)</f>
        <v>0</v>
      </c>
      <c r="W77" s="80">
        <f>SUMIFS(SBT!X:X,SBT!$E:$E,Tableau3[[#This Row],[Numérotation Sud Infra Environnement]],SBT!$AT:$AT,1)</f>
        <v>0</v>
      </c>
      <c r="X77" s="80">
        <f>SUMIFS(SBT!Y:Y,SBT!$E:$E,Tableau3[[#This Row],[Numérotation Sud Infra Environnement]],SBT!$AT:$AT,1)</f>
        <v>0</v>
      </c>
      <c r="Y77" s="80">
        <f>SUMIFS(SBT!Z:Z,SBT!$E:$E,Tableau3[[#This Row],[Numérotation Sud Infra Environnement]],SBT!$AT:$AT,1)</f>
        <v>0</v>
      </c>
      <c r="Z77" s="80">
        <f>SUMIFS(SBT!AA:AA,SBT!$E:$E,Tableau3[[#This Row],[Numérotation Sud Infra Environnement]],SBT!$AT:$AT,1)</f>
        <v>0</v>
      </c>
      <c r="AA77" s="80">
        <f>Tableau3[[#This Row],[TOTAUX TTC]]-Tableau3[[#This Row],[TVA récupérable]]</f>
        <v>0</v>
      </c>
    </row>
    <row r="78" spans="1:27" x14ac:dyDescent="0.25">
      <c r="A78" s="73" t="str">
        <f>Sourcecommande[[#This Row],[Numérotation Sud Infra Environnement]]</f>
        <v>ESP17-005</v>
      </c>
      <c r="B78" s="74" t="str">
        <f>VLOOKUP(A78,Sourcecommande[],2,FALSE)</f>
        <v>Avenue Tabardel phase A et B</v>
      </c>
      <c r="C78" s="74" t="str">
        <f>VLOOKUP(A78,Sourcecommande[],3,FALSE)</f>
        <v xml:space="preserve">Commune de Sébazac </v>
      </c>
      <c r="D78" s="75">
        <f>VLOOKUP(A78,Sourcecommande[],4,FALSE)</f>
        <v>2017</v>
      </c>
      <c r="E78" s="75" t="str">
        <f>VLOOKUP(A78,Sourcecommande[],5,FALSE)</f>
        <v>ANC</v>
      </c>
      <c r="F78" s="75" t="str">
        <f>VLOOKUP(A78,Sourcecommande[],6,FALSE)</f>
        <v>GMA</v>
      </c>
      <c r="G78" s="75">
        <f>VLOOKUP(A78,Sourcecommande[],7,FALSE)</f>
        <v>12</v>
      </c>
      <c r="H78" s="88">
        <f>SUMIFS(SBT!H:H,SBT!$E:$E,Tableau3[[#This Row],[Numérotation Sud Infra Environnement]],SBT!$AT:$AT,1)</f>
        <v>0</v>
      </c>
      <c r="I78" s="80">
        <f>SUMIFS(SBT!J:J,SBT!$E:$E,Tableau3[[#This Row],[Numérotation Sud Infra Environnement]],SBT!$AT:$AT,1)</f>
        <v>0</v>
      </c>
      <c r="J78" s="80">
        <f>SUMIFS(SBT!K:K,SBT!$E:$E,Tableau3[[#This Row],[Numérotation Sud Infra Environnement]],SBT!$AT:$AT,1)</f>
        <v>0</v>
      </c>
      <c r="K78" s="80">
        <f>SUMIFS(SBT!L:L,SBT!$E:$E,Tableau3[[#This Row],[Numérotation Sud Infra Environnement]],SBT!$AT:$AT,1)</f>
        <v>0</v>
      </c>
      <c r="L78" s="80">
        <f>SUMIFS(SBT!M:M,SBT!$E:$E,Tableau3[[#This Row],[Numérotation Sud Infra Environnement]],SBT!$AT:$AT,1)</f>
        <v>0</v>
      </c>
      <c r="M78" s="80">
        <f>SUMIFS(SBT!N:N,SBT!$E:$E,Tableau3[[#This Row],[Numérotation Sud Infra Environnement]],SBT!$AT:$AT,1)</f>
        <v>0</v>
      </c>
      <c r="N78" s="80">
        <f>SUMIFS(SBT!O:O,SBT!$E:$E,Tableau3[[#This Row],[Numérotation Sud Infra Environnement]],SBT!$AT:$AT,1)</f>
        <v>0</v>
      </c>
      <c r="O78" s="80">
        <f>SUMIFS(SBT!P:P,SBT!$E:$E,Tableau3[[#This Row],[Numérotation Sud Infra Environnement]],SBT!$AT:$AT,1)</f>
        <v>0</v>
      </c>
      <c r="P78" s="80">
        <f>SUMIFS(SBT!Q:Q,SBT!$E:$E,Tableau3[[#This Row],[Numérotation Sud Infra Environnement]],SBT!$AT:$AT,1)</f>
        <v>0</v>
      </c>
      <c r="Q78" s="80">
        <f>SUMIFS(SBT!R:R,SBT!$E:$E,Tableau3[[#This Row],[Numérotation Sud Infra Environnement]],SBT!$AT:$AT,1)</f>
        <v>0</v>
      </c>
      <c r="R78" s="80">
        <f>SUMIFS(SBT!S:S,SBT!$E:$E,Tableau3[[#This Row],[Numérotation Sud Infra Environnement]],SBT!$AT:$AT,1)</f>
        <v>0</v>
      </c>
      <c r="S78" s="80">
        <f>SUMIFS(SBT!T:T,SBT!$E:$E,Tableau3[[#This Row],[Numérotation Sud Infra Environnement]],SBT!$AT:$AT,1)</f>
        <v>0</v>
      </c>
      <c r="T78" s="80">
        <f>SUMIFS(SBT!U:U,SBT!$E:$E,Tableau3[[#This Row],[Numérotation Sud Infra Environnement]],SBT!$AT:$AT,1)</f>
        <v>0</v>
      </c>
      <c r="U78" s="80">
        <f>SUMIFS(SBT!V:V,SBT!$E:$E,Tableau3[[#This Row],[Numérotation Sud Infra Environnement]],SBT!$AT:$AT,1)</f>
        <v>0</v>
      </c>
      <c r="V78" s="80">
        <f>SUMIFS(SBT!W:W,SBT!$E:$E,Tableau3[[#This Row],[Numérotation Sud Infra Environnement]],SBT!$AT:$AT,1)</f>
        <v>0</v>
      </c>
      <c r="W78" s="80">
        <f>SUMIFS(SBT!X:X,SBT!$E:$E,Tableau3[[#This Row],[Numérotation Sud Infra Environnement]],SBT!$AT:$AT,1)</f>
        <v>0</v>
      </c>
      <c r="X78" s="80">
        <f>SUMIFS(SBT!Y:Y,SBT!$E:$E,Tableau3[[#This Row],[Numérotation Sud Infra Environnement]],SBT!$AT:$AT,1)</f>
        <v>0</v>
      </c>
      <c r="Y78" s="80">
        <f>SUMIFS(SBT!Z:Z,SBT!$E:$E,Tableau3[[#This Row],[Numérotation Sud Infra Environnement]],SBT!$AT:$AT,1)</f>
        <v>0</v>
      </c>
      <c r="Z78" s="80">
        <f>SUMIFS(SBT!AA:AA,SBT!$E:$E,Tableau3[[#This Row],[Numérotation Sud Infra Environnement]],SBT!$AT:$AT,1)</f>
        <v>0</v>
      </c>
      <c r="AA78" s="80">
        <f>Tableau3[[#This Row],[TOTAUX TTC]]-Tableau3[[#This Row],[TVA récupérable]]</f>
        <v>0</v>
      </c>
    </row>
    <row r="79" spans="1:27" x14ac:dyDescent="0.25">
      <c r="A79" s="73" t="str">
        <f>Sourcecommande[[#This Row],[Numérotation Sud Infra Environnement]]</f>
        <v>ESP17-006</v>
      </c>
      <c r="B79" s="74" t="str">
        <f>VLOOKUP(A79,Sourcecommande[],2,FALSE)</f>
        <v>Suivi de Travaux Pont de St Flour</v>
      </c>
      <c r="C79" s="74" t="str">
        <f>VLOOKUP(A79,Sourcecommande[],3,FALSE)</f>
        <v>Ville de ST FLOUR</v>
      </c>
      <c r="D79" s="75">
        <f>VLOOKUP(A79,Sourcecommande[],4,FALSE)</f>
        <v>2017</v>
      </c>
      <c r="E79" s="75" t="str">
        <f>VLOOKUP(A79,Sourcecommande[],5,FALSE)</f>
        <v>ANC</v>
      </c>
      <c r="F79" s="75" t="str">
        <f>VLOOKUP(A79,Sourcecommande[],6,FALSE)</f>
        <v>CPN</v>
      </c>
      <c r="G79" s="75">
        <f>VLOOKUP(A79,Sourcecommande[],7,FALSE)</f>
        <v>15</v>
      </c>
      <c r="H79" s="88">
        <f>SUMIFS(SBT!H:H,SBT!$E:$E,Tableau3[[#This Row],[Numérotation Sud Infra Environnement]],SBT!$AT:$AT,1)</f>
        <v>0</v>
      </c>
      <c r="I79" s="80">
        <f>SUMIFS(SBT!J:J,SBT!$E:$E,Tableau3[[#This Row],[Numérotation Sud Infra Environnement]],SBT!$AT:$AT,1)</f>
        <v>0</v>
      </c>
      <c r="J79" s="80">
        <f>SUMIFS(SBT!K:K,SBT!$E:$E,Tableau3[[#This Row],[Numérotation Sud Infra Environnement]],SBT!$AT:$AT,1)</f>
        <v>0</v>
      </c>
      <c r="K79" s="80">
        <f>SUMIFS(SBT!L:L,SBT!$E:$E,Tableau3[[#This Row],[Numérotation Sud Infra Environnement]],SBT!$AT:$AT,1)</f>
        <v>0</v>
      </c>
      <c r="L79" s="80">
        <f>SUMIFS(SBT!M:M,SBT!$E:$E,Tableau3[[#This Row],[Numérotation Sud Infra Environnement]],SBT!$AT:$AT,1)</f>
        <v>0</v>
      </c>
      <c r="M79" s="80">
        <f>SUMIFS(SBT!N:N,SBT!$E:$E,Tableau3[[#This Row],[Numérotation Sud Infra Environnement]],SBT!$AT:$AT,1)</f>
        <v>0</v>
      </c>
      <c r="N79" s="80">
        <f>SUMIFS(SBT!O:O,SBT!$E:$E,Tableau3[[#This Row],[Numérotation Sud Infra Environnement]],SBT!$AT:$AT,1)</f>
        <v>0</v>
      </c>
      <c r="O79" s="80">
        <f>SUMIFS(SBT!P:P,SBT!$E:$E,Tableau3[[#This Row],[Numérotation Sud Infra Environnement]],SBT!$AT:$AT,1)</f>
        <v>0</v>
      </c>
      <c r="P79" s="80">
        <f>SUMIFS(SBT!Q:Q,SBT!$E:$E,Tableau3[[#This Row],[Numérotation Sud Infra Environnement]],SBT!$AT:$AT,1)</f>
        <v>0</v>
      </c>
      <c r="Q79" s="80">
        <f>SUMIFS(SBT!R:R,SBT!$E:$E,Tableau3[[#This Row],[Numérotation Sud Infra Environnement]],SBT!$AT:$AT,1)</f>
        <v>0</v>
      </c>
      <c r="R79" s="80">
        <f>SUMIFS(SBT!S:S,SBT!$E:$E,Tableau3[[#This Row],[Numérotation Sud Infra Environnement]],SBT!$AT:$AT,1)</f>
        <v>0</v>
      </c>
      <c r="S79" s="80">
        <f>SUMIFS(SBT!T:T,SBT!$E:$E,Tableau3[[#This Row],[Numérotation Sud Infra Environnement]],SBT!$AT:$AT,1)</f>
        <v>0</v>
      </c>
      <c r="T79" s="80">
        <f>SUMIFS(SBT!U:U,SBT!$E:$E,Tableau3[[#This Row],[Numérotation Sud Infra Environnement]],SBT!$AT:$AT,1)</f>
        <v>0</v>
      </c>
      <c r="U79" s="80">
        <f>SUMIFS(SBT!V:V,SBT!$E:$E,Tableau3[[#This Row],[Numérotation Sud Infra Environnement]],SBT!$AT:$AT,1)</f>
        <v>0</v>
      </c>
      <c r="V79" s="80">
        <f>SUMIFS(SBT!W:W,SBT!$E:$E,Tableau3[[#This Row],[Numérotation Sud Infra Environnement]],SBT!$AT:$AT,1)</f>
        <v>0</v>
      </c>
      <c r="W79" s="80">
        <f>SUMIFS(SBT!X:X,SBT!$E:$E,Tableau3[[#This Row],[Numérotation Sud Infra Environnement]],SBT!$AT:$AT,1)</f>
        <v>0</v>
      </c>
      <c r="X79" s="80">
        <f>SUMIFS(SBT!Y:Y,SBT!$E:$E,Tableau3[[#This Row],[Numérotation Sud Infra Environnement]],SBT!$AT:$AT,1)</f>
        <v>0</v>
      </c>
      <c r="Y79" s="80">
        <f>SUMIFS(SBT!Z:Z,SBT!$E:$E,Tableau3[[#This Row],[Numérotation Sud Infra Environnement]],SBT!$AT:$AT,1)</f>
        <v>0</v>
      </c>
      <c r="Z79" s="80">
        <f>SUMIFS(SBT!AA:AA,SBT!$E:$E,Tableau3[[#This Row],[Numérotation Sud Infra Environnement]],SBT!$AT:$AT,1)</f>
        <v>0</v>
      </c>
      <c r="AA79" s="80">
        <f>Tableau3[[#This Row],[TOTAUX TTC]]-Tableau3[[#This Row],[TVA récupérable]]</f>
        <v>0</v>
      </c>
    </row>
    <row r="80" spans="1:27" ht="30" x14ac:dyDescent="0.25">
      <c r="A80" s="73" t="str">
        <f>Sourcecommande[[#This Row],[Numérotation Sud Infra Environnement]]</f>
        <v>ESP17-007</v>
      </c>
      <c r="B80" s="74" t="str">
        <f>VLOOKUP(A80,Sourcecommande[],2,FALSE)</f>
        <v>DIAGNOSTIC DU BASSIN VERSANT DE COLLECTE DU POSTE RELEVAGE VIEILLE GARE</v>
      </c>
      <c r="C80" s="74" t="str">
        <f>VLOOKUP(A80,Sourcecommande[],3,FALSE)</f>
        <v>RODEZ AGGLO</v>
      </c>
      <c r="D80" s="75">
        <f>VLOOKUP(A80,Sourcecommande[],4,FALSE)</f>
        <v>2017</v>
      </c>
      <c r="E80" s="75" t="str">
        <f>VLOOKUP(A80,Sourcecommande[],5,FALSE)</f>
        <v>ASS</v>
      </c>
      <c r="F80" s="75" t="str">
        <f>VLOOKUP(A80,Sourcecommande[],6,FALSE)</f>
        <v>HPN</v>
      </c>
      <c r="G80" s="75">
        <f>VLOOKUP(A80,Sourcecommande[],7,FALSE)</f>
        <v>12</v>
      </c>
      <c r="H80" s="88">
        <f>SUMIFS(SBT!H:H,SBT!$E:$E,Tableau3[[#This Row],[Numérotation Sud Infra Environnement]],SBT!$AT:$AT,1)</f>
        <v>0</v>
      </c>
      <c r="I80" s="80">
        <f>SUMIFS(SBT!J:J,SBT!$E:$E,Tableau3[[#This Row],[Numérotation Sud Infra Environnement]],SBT!$AT:$AT,1)</f>
        <v>0</v>
      </c>
      <c r="J80" s="80">
        <f>SUMIFS(SBT!K:K,SBT!$E:$E,Tableau3[[#This Row],[Numérotation Sud Infra Environnement]],SBT!$AT:$AT,1)</f>
        <v>0</v>
      </c>
      <c r="K80" s="80">
        <f>SUMIFS(SBT!L:L,SBT!$E:$E,Tableau3[[#This Row],[Numérotation Sud Infra Environnement]],SBT!$AT:$AT,1)</f>
        <v>0</v>
      </c>
      <c r="L80" s="80">
        <f>SUMIFS(SBT!M:M,SBT!$E:$E,Tableau3[[#This Row],[Numérotation Sud Infra Environnement]],SBT!$AT:$AT,1)</f>
        <v>0</v>
      </c>
      <c r="M80" s="80">
        <f>SUMIFS(SBT!N:N,SBT!$E:$E,Tableau3[[#This Row],[Numérotation Sud Infra Environnement]],SBT!$AT:$AT,1)</f>
        <v>0</v>
      </c>
      <c r="N80" s="80">
        <f>SUMIFS(SBT!O:O,SBT!$E:$E,Tableau3[[#This Row],[Numérotation Sud Infra Environnement]],SBT!$AT:$AT,1)</f>
        <v>0</v>
      </c>
      <c r="O80" s="80">
        <f>SUMIFS(SBT!P:P,SBT!$E:$E,Tableau3[[#This Row],[Numérotation Sud Infra Environnement]],SBT!$AT:$AT,1)</f>
        <v>0</v>
      </c>
      <c r="P80" s="80">
        <f>SUMIFS(SBT!Q:Q,SBT!$E:$E,Tableau3[[#This Row],[Numérotation Sud Infra Environnement]],SBT!$AT:$AT,1)</f>
        <v>0</v>
      </c>
      <c r="Q80" s="80">
        <f>SUMIFS(SBT!R:R,SBT!$E:$E,Tableau3[[#This Row],[Numérotation Sud Infra Environnement]],SBT!$AT:$AT,1)</f>
        <v>0</v>
      </c>
      <c r="R80" s="80">
        <f>SUMIFS(SBT!S:S,SBT!$E:$E,Tableau3[[#This Row],[Numérotation Sud Infra Environnement]],SBT!$AT:$AT,1)</f>
        <v>0</v>
      </c>
      <c r="S80" s="80">
        <f>SUMIFS(SBT!T:T,SBT!$E:$E,Tableau3[[#This Row],[Numérotation Sud Infra Environnement]],SBT!$AT:$AT,1)</f>
        <v>0</v>
      </c>
      <c r="T80" s="80">
        <f>SUMIFS(SBT!U:U,SBT!$E:$E,Tableau3[[#This Row],[Numérotation Sud Infra Environnement]],SBT!$AT:$AT,1)</f>
        <v>0</v>
      </c>
      <c r="U80" s="80">
        <f>SUMIFS(SBT!V:V,SBT!$E:$E,Tableau3[[#This Row],[Numérotation Sud Infra Environnement]],SBT!$AT:$AT,1)</f>
        <v>0</v>
      </c>
      <c r="V80" s="80">
        <f>SUMIFS(SBT!W:W,SBT!$E:$E,Tableau3[[#This Row],[Numérotation Sud Infra Environnement]],SBT!$AT:$AT,1)</f>
        <v>0</v>
      </c>
      <c r="W80" s="80">
        <f>SUMIFS(SBT!X:X,SBT!$E:$E,Tableau3[[#This Row],[Numérotation Sud Infra Environnement]],SBT!$AT:$AT,1)</f>
        <v>0</v>
      </c>
      <c r="X80" s="80">
        <f>SUMIFS(SBT!Y:Y,SBT!$E:$E,Tableau3[[#This Row],[Numérotation Sud Infra Environnement]],SBT!$AT:$AT,1)</f>
        <v>0</v>
      </c>
      <c r="Y80" s="80">
        <f>SUMIFS(SBT!Z:Z,SBT!$E:$E,Tableau3[[#This Row],[Numérotation Sud Infra Environnement]],SBT!$AT:$AT,1)</f>
        <v>0</v>
      </c>
      <c r="Z80" s="80">
        <f>SUMIFS(SBT!AA:AA,SBT!$E:$E,Tableau3[[#This Row],[Numérotation Sud Infra Environnement]],SBT!$AT:$AT,1)</f>
        <v>0</v>
      </c>
      <c r="AA80" s="80">
        <f>Tableau3[[#This Row],[TOTAUX TTC]]-Tableau3[[#This Row],[TVA récupérable]]</f>
        <v>0</v>
      </c>
    </row>
    <row r="81" spans="1:27" ht="30" x14ac:dyDescent="0.25">
      <c r="A81" s="73" t="str">
        <f>Sourcecommande[[#This Row],[Numérotation Sud Infra Environnement]]</f>
        <v>ESP17-008</v>
      </c>
      <c r="B81" s="74" t="str">
        <f>VLOOKUP(A81,Sourcecommande[],2,FALSE)</f>
        <v>CONSERVATOIRE REGIONAL</v>
      </c>
      <c r="C81" s="74" t="str">
        <f>VLOOKUP(A81,Sourcecommande[],3,FALSE)</f>
        <v>MONTPELLIER MEDITERRANEE</v>
      </c>
      <c r="D81" s="75">
        <f>VLOOKUP(A81,Sourcecommande[],4,FALSE)</f>
        <v>2017</v>
      </c>
      <c r="E81" s="75" t="str">
        <f>VLOOKUP(A81,Sourcecommande[],5,FALSE)</f>
        <v>VRD</v>
      </c>
      <c r="F81" s="75" t="str">
        <f>VLOOKUP(A81,Sourcecommande[],6,FALSE)</f>
        <v>GMA</v>
      </c>
      <c r="G81" s="75">
        <f>VLOOKUP(A81,Sourcecommande[],7,FALSE)</f>
        <v>34</v>
      </c>
      <c r="H81" s="88">
        <f>SUMIFS(SBT!H:H,SBT!$E:$E,Tableau3[[#This Row],[Numérotation Sud Infra Environnement]],SBT!$AT:$AT,1)</f>
        <v>0</v>
      </c>
      <c r="I81" s="80">
        <f>SUMIFS(SBT!J:J,SBT!$E:$E,Tableau3[[#This Row],[Numérotation Sud Infra Environnement]],SBT!$AT:$AT,1)</f>
        <v>0</v>
      </c>
      <c r="J81" s="80">
        <f>SUMIFS(SBT!K:K,SBT!$E:$E,Tableau3[[#This Row],[Numérotation Sud Infra Environnement]],SBT!$AT:$AT,1)</f>
        <v>0</v>
      </c>
      <c r="K81" s="80">
        <f>SUMIFS(SBT!L:L,SBT!$E:$E,Tableau3[[#This Row],[Numérotation Sud Infra Environnement]],SBT!$AT:$AT,1)</f>
        <v>0</v>
      </c>
      <c r="L81" s="80">
        <f>SUMIFS(SBT!M:M,SBT!$E:$E,Tableau3[[#This Row],[Numérotation Sud Infra Environnement]],SBT!$AT:$AT,1)</f>
        <v>0</v>
      </c>
      <c r="M81" s="80">
        <f>SUMIFS(SBT!N:N,SBT!$E:$E,Tableau3[[#This Row],[Numérotation Sud Infra Environnement]],SBT!$AT:$AT,1)</f>
        <v>0</v>
      </c>
      <c r="N81" s="80">
        <f>SUMIFS(SBT!O:O,SBT!$E:$E,Tableau3[[#This Row],[Numérotation Sud Infra Environnement]],SBT!$AT:$AT,1)</f>
        <v>0</v>
      </c>
      <c r="O81" s="80">
        <f>SUMIFS(SBT!P:P,SBT!$E:$E,Tableau3[[#This Row],[Numérotation Sud Infra Environnement]],SBT!$AT:$AT,1)</f>
        <v>0</v>
      </c>
      <c r="P81" s="80">
        <f>SUMIFS(SBT!Q:Q,SBT!$E:$E,Tableau3[[#This Row],[Numérotation Sud Infra Environnement]],SBT!$AT:$AT,1)</f>
        <v>0</v>
      </c>
      <c r="Q81" s="80">
        <f>SUMIFS(SBT!R:R,SBT!$E:$E,Tableau3[[#This Row],[Numérotation Sud Infra Environnement]],SBT!$AT:$AT,1)</f>
        <v>0</v>
      </c>
      <c r="R81" s="80">
        <f>SUMIFS(SBT!S:S,SBT!$E:$E,Tableau3[[#This Row],[Numérotation Sud Infra Environnement]],SBT!$AT:$AT,1)</f>
        <v>0</v>
      </c>
      <c r="S81" s="80">
        <f>SUMIFS(SBT!T:T,SBT!$E:$E,Tableau3[[#This Row],[Numérotation Sud Infra Environnement]],SBT!$AT:$AT,1)</f>
        <v>0</v>
      </c>
      <c r="T81" s="80">
        <f>SUMIFS(SBT!U:U,SBT!$E:$E,Tableau3[[#This Row],[Numérotation Sud Infra Environnement]],SBT!$AT:$AT,1)</f>
        <v>0</v>
      </c>
      <c r="U81" s="80">
        <f>SUMIFS(SBT!V:V,SBT!$E:$E,Tableau3[[#This Row],[Numérotation Sud Infra Environnement]],SBT!$AT:$AT,1)</f>
        <v>0</v>
      </c>
      <c r="V81" s="80">
        <f>SUMIFS(SBT!W:W,SBT!$E:$E,Tableau3[[#This Row],[Numérotation Sud Infra Environnement]],SBT!$AT:$AT,1)</f>
        <v>0</v>
      </c>
      <c r="W81" s="80">
        <f>SUMIFS(SBT!X:X,SBT!$E:$E,Tableau3[[#This Row],[Numérotation Sud Infra Environnement]],SBT!$AT:$AT,1)</f>
        <v>0</v>
      </c>
      <c r="X81" s="80">
        <f>SUMIFS(SBT!Y:Y,SBT!$E:$E,Tableau3[[#This Row],[Numérotation Sud Infra Environnement]],SBT!$AT:$AT,1)</f>
        <v>0</v>
      </c>
      <c r="Y81" s="80">
        <f>SUMIFS(SBT!Z:Z,SBT!$E:$E,Tableau3[[#This Row],[Numérotation Sud Infra Environnement]],SBT!$AT:$AT,1)</f>
        <v>0</v>
      </c>
      <c r="Z81" s="80">
        <f>SUMIFS(SBT!AA:AA,SBT!$E:$E,Tableau3[[#This Row],[Numérotation Sud Infra Environnement]],SBT!$AT:$AT,1)</f>
        <v>0</v>
      </c>
      <c r="AA81" s="80">
        <f>Tableau3[[#This Row],[TOTAUX TTC]]-Tableau3[[#This Row],[TVA récupérable]]</f>
        <v>0</v>
      </c>
    </row>
    <row r="82" spans="1:27" x14ac:dyDescent="0.25">
      <c r="A82" s="73" t="str">
        <f>Sourcecommande[[#This Row],[Numérotation Sud Infra Environnement]]</f>
        <v>ESP17-009</v>
      </c>
      <c r="B82" s="74" t="str">
        <f>VLOOKUP(A82,Sourcecommande[],2,FALSE)</f>
        <v>ASSISTANCE TECH AEP</v>
      </c>
      <c r="C82" s="74" t="str">
        <f>VLOOKUP(A82,Sourcecommande[],3,FALSE)</f>
        <v>LE FEL</v>
      </c>
      <c r="D82" s="75">
        <f>VLOOKUP(A82,Sourcecommande[],4,FALSE)</f>
        <v>2017</v>
      </c>
      <c r="E82" s="75" t="str">
        <f>VLOOKUP(A82,Sourcecommande[],5,FALSE)</f>
        <v>AEP</v>
      </c>
      <c r="F82" s="75" t="str">
        <f>VLOOKUP(A82,Sourcecommande[],6,FALSE)</f>
        <v>SBT</v>
      </c>
      <c r="G82" s="75">
        <f>VLOOKUP(A82,Sourcecommande[],7,FALSE)</f>
        <v>12</v>
      </c>
      <c r="H82" s="88">
        <f>SUMIFS(SBT!H:H,SBT!$E:$E,Tableau3[[#This Row],[Numérotation Sud Infra Environnement]],SBT!$AT:$AT,1)</f>
        <v>0</v>
      </c>
      <c r="I82" s="80">
        <f>SUMIFS(SBT!J:J,SBT!$E:$E,Tableau3[[#This Row],[Numérotation Sud Infra Environnement]],SBT!$AT:$AT,1)</f>
        <v>0</v>
      </c>
      <c r="J82" s="80">
        <f>SUMIFS(SBT!K:K,SBT!$E:$E,Tableau3[[#This Row],[Numérotation Sud Infra Environnement]],SBT!$AT:$AT,1)</f>
        <v>0</v>
      </c>
      <c r="K82" s="80">
        <f>SUMIFS(SBT!L:L,SBT!$E:$E,Tableau3[[#This Row],[Numérotation Sud Infra Environnement]],SBT!$AT:$AT,1)</f>
        <v>0</v>
      </c>
      <c r="L82" s="80">
        <f>SUMIFS(SBT!M:M,SBT!$E:$E,Tableau3[[#This Row],[Numérotation Sud Infra Environnement]],SBT!$AT:$AT,1)</f>
        <v>0</v>
      </c>
      <c r="M82" s="80">
        <f>SUMIFS(SBT!N:N,SBT!$E:$E,Tableau3[[#This Row],[Numérotation Sud Infra Environnement]],SBT!$AT:$AT,1)</f>
        <v>0</v>
      </c>
      <c r="N82" s="80">
        <f>SUMIFS(SBT!O:O,SBT!$E:$E,Tableau3[[#This Row],[Numérotation Sud Infra Environnement]],SBT!$AT:$AT,1)</f>
        <v>0</v>
      </c>
      <c r="O82" s="80">
        <f>SUMIFS(SBT!P:P,SBT!$E:$E,Tableau3[[#This Row],[Numérotation Sud Infra Environnement]],SBT!$AT:$AT,1)</f>
        <v>0</v>
      </c>
      <c r="P82" s="80">
        <f>SUMIFS(SBT!Q:Q,SBT!$E:$E,Tableau3[[#This Row],[Numérotation Sud Infra Environnement]],SBT!$AT:$AT,1)</f>
        <v>0</v>
      </c>
      <c r="Q82" s="80">
        <f>SUMIFS(SBT!R:R,SBT!$E:$E,Tableau3[[#This Row],[Numérotation Sud Infra Environnement]],SBT!$AT:$AT,1)</f>
        <v>0</v>
      </c>
      <c r="R82" s="80">
        <f>SUMIFS(SBT!S:S,SBT!$E:$E,Tableau3[[#This Row],[Numérotation Sud Infra Environnement]],SBT!$AT:$AT,1)</f>
        <v>0</v>
      </c>
      <c r="S82" s="80">
        <f>SUMIFS(SBT!T:T,SBT!$E:$E,Tableau3[[#This Row],[Numérotation Sud Infra Environnement]],SBT!$AT:$AT,1)</f>
        <v>0</v>
      </c>
      <c r="T82" s="80">
        <f>SUMIFS(SBT!U:U,SBT!$E:$E,Tableau3[[#This Row],[Numérotation Sud Infra Environnement]],SBT!$AT:$AT,1)</f>
        <v>0</v>
      </c>
      <c r="U82" s="80">
        <f>SUMIFS(SBT!V:V,SBT!$E:$E,Tableau3[[#This Row],[Numérotation Sud Infra Environnement]],SBT!$AT:$AT,1)</f>
        <v>0</v>
      </c>
      <c r="V82" s="80">
        <f>SUMIFS(SBT!W:W,SBT!$E:$E,Tableau3[[#This Row],[Numérotation Sud Infra Environnement]],SBT!$AT:$AT,1)</f>
        <v>0</v>
      </c>
      <c r="W82" s="80">
        <f>SUMIFS(SBT!X:X,SBT!$E:$E,Tableau3[[#This Row],[Numérotation Sud Infra Environnement]],SBT!$AT:$AT,1)</f>
        <v>0</v>
      </c>
      <c r="X82" s="80">
        <f>SUMIFS(SBT!Y:Y,SBT!$E:$E,Tableau3[[#This Row],[Numérotation Sud Infra Environnement]],SBT!$AT:$AT,1)</f>
        <v>0</v>
      </c>
      <c r="Y82" s="80">
        <f>SUMIFS(SBT!Z:Z,SBT!$E:$E,Tableau3[[#This Row],[Numérotation Sud Infra Environnement]],SBT!$AT:$AT,1)</f>
        <v>0</v>
      </c>
      <c r="Z82" s="80">
        <f>SUMIFS(SBT!AA:AA,SBT!$E:$E,Tableau3[[#This Row],[Numérotation Sud Infra Environnement]],SBT!$AT:$AT,1)</f>
        <v>0</v>
      </c>
      <c r="AA82" s="80">
        <f>Tableau3[[#This Row],[TOTAUX TTC]]-Tableau3[[#This Row],[TVA récupérable]]</f>
        <v>0</v>
      </c>
    </row>
    <row r="83" spans="1:27" x14ac:dyDescent="0.25">
      <c r="A83" s="73" t="str">
        <f>Sourcecommande[[#This Row],[Numérotation Sud Infra Environnement]]</f>
        <v>ESP17-010</v>
      </c>
      <c r="B83" s="74" t="str">
        <f>VLOOKUP(A83,Sourcecommande[],2,FALSE)</f>
        <v>ASSAINSSEMENT MARZIALS</v>
      </c>
      <c r="C83" s="74" t="str">
        <f>VLOOKUP(A83,Sourcecommande[],3,FALSE)</f>
        <v>MONTJAUX</v>
      </c>
      <c r="D83" s="75">
        <f>VLOOKUP(A83,Sourcecommande[],4,FALSE)</f>
        <v>2017</v>
      </c>
      <c r="E83" s="75" t="str">
        <f>VLOOKUP(A83,Sourcecommande[],5,FALSE)</f>
        <v>ASS</v>
      </c>
      <c r="F83" s="75" t="str">
        <f>VLOOKUP(A83,Sourcecommande[],6,FALSE)</f>
        <v>SBT</v>
      </c>
      <c r="G83" s="75">
        <f>VLOOKUP(A83,Sourcecommande[],7,FALSE)</f>
        <v>12</v>
      </c>
      <c r="H83" s="88">
        <f>SUMIFS(SBT!H:H,SBT!$E:$E,Tableau3[[#This Row],[Numérotation Sud Infra Environnement]],SBT!$AT:$AT,1)</f>
        <v>408</v>
      </c>
      <c r="I83" s="80">
        <f>SUMIFS(SBT!J:J,SBT!$E:$E,Tableau3[[#This Row],[Numérotation Sud Infra Environnement]],SBT!$AT:$AT,1)</f>
        <v>124.43999999999998</v>
      </c>
      <c r="J83" s="80">
        <f>SUMIFS(SBT!K:K,SBT!$E:$E,Tableau3[[#This Row],[Numérotation Sud Infra Environnement]],SBT!$AT:$AT,1)</f>
        <v>0</v>
      </c>
      <c r="K83" s="80">
        <f>SUMIFS(SBT!L:L,SBT!$E:$E,Tableau3[[#This Row],[Numérotation Sud Infra Environnement]],SBT!$AT:$AT,1)</f>
        <v>0</v>
      </c>
      <c r="L83" s="80">
        <f>SUMIFS(SBT!M:M,SBT!$E:$E,Tableau3[[#This Row],[Numérotation Sud Infra Environnement]],SBT!$AT:$AT,1)</f>
        <v>0</v>
      </c>
      <c r="M83" s="80">
        <f>SUMIFS(SBT!N:N,SBT!$E:$E,Tableau3[[#This Row],[Numérotation Sud Infra Environnement]],SBT!$AT:$AT,1)</f>
        <v>0</v>
      </c>
      <c r="N83" s="80">
        <f>SUMIFS(SBT!O:O,SBT!$E:$E,Tableau3[[#This Row],[Numérotation Sud Infra Environnement]],SBT!$AT:$AT,1)</f>
        <v>0</v>
      </c>
      <c r="O83" s="80">
        <f>SUMIFS(SBT!P:P,SBT!$E:$E,Tableau3[[#This Row],[Numérotation Sud Infra Environnement]],SBT!$AT:$AT,1)</f>
        <v>0</v>
      </c>
      <c r="P83" s="80">
        <f>SUMIFS(SBT!Q:Q,SBT!$E:$E,Tableau3[[#This Row],[Numérotation Sud Infra Environnement]],SBT!$AT:$AT,1)</f>
        <v>0</v>
      </c>
      <c r="Q83" s="80">
        <f>SUMIFS(SBT!R:R,SBT!$E:$E,Tableau3[[#This Row],[Numérotation Sud Infra Environnement]],SBT!$AT:$AT,1)</f>
        <v>0</v>
      </c>
      <c r="R83" s="80">
        <f>SUMIFS(SBT!S:S,SBT!$E:$E,Tableau3[[#This Row],[Numérotation Sud Infra Environnement]],SBT!$AT:$AT,1)</f>
        <v>0</v>
      </c>
      <c r="S83" s="80">
        <f>SUMIFS(SBT!T:T,SBT!$E:$E,Tableau3[[#This Row],[Numérotation Sud Infra Environnement]],SBT!$AT:$AT,1)</f>
        <v>0</v>
      </c>
      <c r="T83" s="80">
        <f>SUMIFS(SBT!U:U,SBT!$E:$E,Tableau3[[#This Row],[Numérotation Sud Infra Environnement]],SBT!$AT:$AT,1)</f>
        <v>0</v>
      </c>
      <c r="U83" s="80">
        <f>SUMIFS(SBT!V:V,SBT!$E:$E,Tableau3[[#This Row],[Numérotation Sud Infra Environnement]],SBT!$AT:$AT,1)</f>
        <v>0</v>
      </c>
      <c r="V83" s="80">
        <f>SUMIFS(SBT!W:W,SBT!$E:$E,Tableau3[[#This Row],[Numérotation Sud Infra Environnement]],SBT!$AT:$AT,1)</f>
        <v>0</v>
      </c>
      <c r="W83" s="80">
        <f>SUMIFS(SBT!X:X,SBT!$E:$E,Tableau3[[#This Row],[Numérotation Sud Infra Environnement]],SBT!$AT:$AT,1)</f>
        <v>0</v>
      </c>
      <c r="X83" s="80">
        <f>SUMIFS(SBT!Y:Y,SBT!$E:$E,Tableau3[[#This Row],[Numérotation Sud Infra Environnement]],SBT!$AT:$AT,1)</f>
        <v>0</v>
      </c>
      <c r="Y83" s="80">
        <f>SUMIFS(SBT!Z:Z,SBT!$E:$E,Tableau3[[#This Row],[Numérotation Sud Infra Environnement]],SBT!$AT:$AT,1)</f>
        <v>124.43999999999998</v>
      </c>
      <c r="Z83" s="80">
        <f>SUMIFS(SBT!AA:AA,SBT!$E:$E,Tableau3[[#This Row],[Numérotation Sud Infra Environnement]],SBT!$AT:$AT,1)</f>
        <v>0</v>
      </c>
      <c r="AA83" s="80">
        <f>Tableau3[[#This Row],[TOTAUX TTC]]-Tableau3[[#This Row],[TVA récupérable]]</f>
        <v>124.43999999999998</v>
      </c>
    </row>
    <row r="84" spans="1:27" x14ac:dyDescent="0.25">
      <c r="A84" s="73" t="str">
        <f>Sourcecommande[[#This Row],[Numérotation Sud Infra Environnement]]</f>
        <v>ESP17-011</v>
      </c>
      <c r="B84" s="74" t="str">
        <f>VLOOKUP(A84,Sourcecommande[],2,FALSE)</f>
        <v>DIAG ET SDA</v>
      </c>
      <c r="C84" s="74" t="str">
        <f>VLOOKUP(A84,Sourcecommande[],3,FALSE)</f>
        <v>ARGENCE EN AUBRAC</v>
      </c>
      <c r="D84" s="75">
        <f>VLOOKUP(A84,Sourcecommande[],4,FALSE)</f>
        <v>2017</v>
      </c>
      <c r="E84" s="75" t="str">
        <f>VLOOKUP(A84,Sourcecommande[],5,FALSE)</f>
        <v>ASS</v>
      </c>
      <c r="F84" s="75" t="str">
        <f>VLOOKUP(A84,Sourcecommande[],6,FALSE)</f>
        <v>HPN</v>
      </c>
      <c r="G84" s="75">
        <f>VLOOKUP(A84,Sourcecommande[],7,FALSE)</f>
        <v>12</v>
      </c>
      <c r="H84" s="88">
        <f>SUMIFS(SBT!H:H,SBT!$E:$E,Tableau3[[#This Row],[Numérotation Sud Infra Environnement]],SBT!$AT:$AT,1)</f>
        <v>0</v>
      </c>
      <c r="I84" s="80">
        <f>SUMIFS(SBT!J:J,SBT!$E:$E,Tableau3[[#This Row],[Numérotation Sud Infra Environnement]],SBT!$AT:$AT,1)</f>
        <v>0</v>
      </c>
      <c r="J84" s="80">
        <f>SUMIFS(SBT!K:K,SBT!$E:$E,Tableau3[[#This Row],[Numérotation Sud Infra Environnement]],SBT!$AT:$AT,1)</f>
        <v>0</v>
      </c>
      <c r="K84" s="80">
        <f>SUMIFS(SBT!L:L,SBT!$E:$E,Tableau3[[#This Row],[Numérotation Sud Infra Environnement]],SBT!$AT:$AT,1)</f>
        <v>0</v>
      </c>
      <c r="L84" s="80">
        <f>SUMIFS(SBT!M:M,SBT!$E:$E,Tableau3[[#This Row],[Numérotation Sud Infra Environnement]],SBT!$AT:$AT,1)</f>
        <v>0</v>
      </c>
      <c r="M84" s="80">
        <f>SUMIFS(SBT!N:N,SBT!$E:$E,Tableau3[[#This Row],[Numérotation Sud Infra Environnement]],SBT!$AT:$AT,1)</f>
        <v>0</v>
      </c>
      <c r="N84" s="80">
        <f>SUMIFS(SBT!O:O,SBT!$E:$E,Tableau3[[#This Row],[Numérotation Sud Infra Environnement]],SBT!$AT:$AT,1)</f>
        <v>0</v>
      </c>
      <c r="O84" s="80">
        <f>SUMIFS(SBT!P:P,SBT!$E:$E,Tableau3[[#This Row],[Numérotation Sud Infra Environnement]],SBT!$AT:$AT,1)</f>
        <v>0</v>
      </c>
      <c r="P84" s="80">
        <f>SUMIFS(SBT!Q:Q,SBT!$E:$E,Tableau3[[#This Row],[Numérotation Sud Infra Environnement]],SBT!$AT:$AT,1)</f>
        <v>0</v>
      </c>
      <c r="Q84" s="80">
        <f>SUMIFS(SBT!R:R,SBT!$E:$E,Tableau3[[#This Row],[Numérotation Sud Infra Environnement]],SBT!$AT:$AT,1)</f>
        <v>0</v>
      </c>
      <c r="R84" s="80">
        <f>SUMIFS(SBT!S:S,SBT!$E:$E,Tableau3[[#This Row],[Numérotation Sud Infra Environnement]],SBT!$AT:$AT,1)</f>
        <v>0</v>
      </c>
      <c r="S84" s="80">
        <f>SUMIFS(SBT!T:T,SBT!$E:$E,Tableau3[[#This Row],[Numérotation Sud Infra Environnement]],SBT!$AT:$AT,1)</f>
        <v>0</v>
      </c>
      <c r="T84" s="80">
        <f>SUMIFS(SBT!U:U,SBT!$E:$E,Tableau3[[#This Row],[Numérotation Sud Infra Environnement]],SBT!$AT:$AT,1)</f>
        <v>0</v>
      </c>
      <c r="U84" s="80">
        <f>SUMIFS(SBT!V:V,SBT!$E:$E,Tableau3[[#This Row],[Numérotation Sud Infra Environnement]],SBT!$AT:$AT,1)</f>
        <v>0</v>
      </c>
      <c r="V84" s="80">
        <f>SUMIFS(SBT!W:W,SBT!$E:$E,Tableau3[[#This Row],[Numérotation Sud Infra Environnement]],SBT!$AT:$AT,1)</f>
        <v>0</v>
      </c>
      <c r="W84" s="80">
        <f>SUMIFS(SBT!X:X,SBT!$E:$E,Tableau3[[#This Row],[Numérotation Sud Infra Environnement]],SBT!$AT:$AT,1)</f>
        <v>0</v>
      </c>
      <c r="X84" s="80">
        <f>SUMIFS(SBT!Y:Y,SBT!$E:$E,Tableau3[[#This Row],[Numérotation Sud Infra Environnement]],SBT!$AT:$AT,1)</f>
        <v>0</v>
      </c>
      <c r="Y84" s="80">
        <f>SUMIFS(SBT!Z:Z,SBT!$E:$E,Tableau3[[#This Row],[Numérotation Sud Infra Environnement]],SBT!$AT:$AT,1)</f>
        <v>0</v>
      </c>
      <c r="Z84" s="80">
        <f>SUMIFS(SBT!AA:AA,SBT!$E:$E,Tableau3[[#This Row],[Numérotation Sud Infra Environnement]],SBT!$AT:$AT,1)</f>
        <v>0</v>
      </c>
      <c r="AA84" s="80">
        <f>Tableau3[[#This Row],[TOTAUX TTC]]-Tableau3[[#This Row],[TVA récupérable]]</f>
        <v>0</v>
      </c>
    </row>
    <row r="85" spans="1:27" x14ac:dyDescent="0.25">
      <c r="A85" s="73" t="str">
        <f>Sourcecommande[[#This Row],[Numérotation Sud Infra Environnement]]</f>
        <v>ESP17-012</v>
      </c>
      <c r="B85" s="74" t="str">
        <f>VLOOKUP(A85,Sourcecommande[],2,FALSE)</f>
        <v>BILAN 24H STEP ÉTÉ 2017</v>
      </c>
      <c r="C85" s="74" t="str">
        <f>VLOOKUP(A85,Sourcecommande[],3,FALSE)</f>
        <v>CASTELNAU PEGAYROLS</v>
      </c>
      <c r="D85" s="75">
        <f>VLOOKUP(A85,Sourcecommande[],4,FALSE)</f>
        <v>2017</v>
      </c>
      <c r="E85" s="75" t="str">
        <f>VLOOKUP(A85,Sourcecommande[],5,FALSE)</f>
        <v>ASS</v>
      </c>
      <c r="F85" s="75" t="str">
        <f>VLOOKUP(A85,Sourcecommande[],6,FALSE)</f>
        <v>SBT</v>
      </c>
      <c r="G85" s="75">
        <f>VLOOKUP(A85,Sourcecommande[],7,FALSE)</f>
        <v>12</v>
      </c>
      <c r="H85" s="88">
        <f>SUMIFS(SBT!H:H,SBT!$E:$E,Tableau3[[#This Row],[Numérotation Sud Infra Environnement]],SBT!$AT:$AT,1)</f>
        <v>0</v>
      </c>
      <c r="I85" s="80">
        <f>SUMIFS(SBT!J:J,SBT!$E:$E,Tableau3[[#This Row],[Numérotation Sud Infra Environnement]],SBT!$AT:$AT,1)</f>
        <v>0</v>
      </c>
      <c r="J85" s="80">
        <f>SUMIFS(SBT!K:K,SBT!$E:$E,Tableau3[[#This Row],[Numérotation Sud Infra Environnement]],SBT!$AT:$AT,1)</f>
        <v>0</v>
      </c>
      <c r="K85" s="80">
        <f>SUMIFS(SBT!L:L,SBT!$E:$E,Tableau3[[#This Row],[Numérotation Sud Infra Environnement]],SBT!$AT:$AT,1)</f>
        <v>0</v>
      </c>
      <c r="L85" s="80">
        <f>SUMIFS(SBT!M:M,SBT!$E:$E,Tableau3[[#This Row],[Numérotation Sud Infra Environnement]],SBT!$AT:$AT,1)</f>
        <v>0</v>
      </c>
      <c r="M85" s="80">
        <f>SUMIFS(SBT!N:N,SBT!$E:$E,Tableau3[[#This Row],[Numérotation Sud Infra Environnement]],SBT!$AT:$AT,1)</f>
        <v>0</v>
      </c>
      <c r="N85" s="80">
        <f>SUMIFS(SBT!O:O,SBT!$E:$E,Tableau3[[#This Row],[Numérotation Sud Infra Environnement]],SBT!$AT:$AT,1)</f>
        <v>0</v>
      </c>
      <c r="O85" s="80">
        <f>SUMIFS(SBT!P:P,SBT!$E:$E,Tableau3[[#This Row],[Numérotation Sud Infra Environnement]],SBT!$AT:$AT,1)</f>
        <v>0</v>
      </c>
      <c r="P85" s="80">
        <f>SUMIFS(SBT!Q:Q,SBT!$E:$E,Tableau3[[#This Row],[Numérotation Sud Infra Environnement]],SBT!$AT:$AT,1)</f>
        <v>0</v>
      </c>
      <c r="Q85" s="80">
        <f>SUMIFS(SBT!R:R,SBT!$E:$E,Tableau3[[#This Row],[Numérotation Sud Infra Environnement]],SBT!$AT:$AT,1)</f>
        <v>0</v>
      </c>
      <c r="R85" s="80">
        <f>SUMIFS(SBT!S:S,SBT!$E:$E,Tableau3[[#This Row],[Numérotation Sud Infra Environnement]],SBT!$AT:$AT,1)</f>
        <v>0</v>
      </c>
      <c r="S85" s="80">
        <f>SUMIFS(SBT!T:T,SBT!$E:$E,Tableau3[[#This Row],[Numérotation Sud Infra Environnement]],SBT!$AT:$AT,1)</f>
        <v>0</v>
      </c>
      <c r="T85" s="80">
        <f>SUMIFS(SBT!U:U,SBT!$E:$E,Tableau3[[#This Row],[Numérotation Sud Infra Environnement]],SBT!$AT:$AT,1)</f>
        <v>0</v>
      </c>
      <c r="U85" s="80">
        <f>SUMIFS(SBT!V:V,SBT!$E:$E,Tableau3[[#This Row],[Numérotation Sud Infra Environnement]],SBT!$AT:$AT,1)</f>
        <v>0</v>
      </c>
      <c r="V85" s="80">
        <f>SUMIFS(SBT!W:W,SBT!$E:$E,Tableau3[[#This Row],[Numérotation Sud Infra Environnement]],SBT!$AT:$AT,1)</f>
        <v>0</v>
      </c>
      <c r="W85" s="80">
        <f>SUMIFS(SBT!X:X,SBT!$E:$E,Tableau3[[#This Row],[Numérotation Sud Infra Environnement]],SBT!$AT:$AT,1)</f>
        <v>0</v>
      </c>
      <c r="X85" s="80">
        <f>SUMIFS(SBT!Y:Y,SBT!$E:$E,Tableau3[[#This Row],[Numérotation Sud Infra Environnement]],SBT!$AT:$AT,1)</f>
        <v>0</v>
      </c>
      <c r="Y85" s="80">
        <f>SUMIFS(SBT!Z:Z,SBT!$E:$E,Tableau3[[#This Row],[Numérotation Sud Infra Environnement]],SBT!$AT:$AT,1)</f>
        <v>0</v>
      </c>
      <c r="Z85" s="80">
        <f>SUMIFS(SBT!AA:AA,SBT!$E:$E,Tableau3[[#This Row],[Numérotation Sud Infra Environnement]],SBT!$AT:$AT,1)</f>
        <v>0</v>
      </c>
      <c r="AA85" s="80">
        <f>Tableau3[[#This Row],[TOTAUX TTC]]-Tableau3[[#This Row],[TVA récupérable]]</f>
        <v>0</v>
      </c>
    </row>
    <row r="86" spans="1:27" x14ac:dyDescent="0.25">
      <c r="A86" s="73" t="str">
        <f>Sourcecommande[[#This Row],[Numérotation Sud Infra Environnement]]</f>
        <v>ESP17-013</v>
      </c>
      <c r="B86" s="74" t="str">
        <f>VLOOKUP(A86,Sourcecommande[],2,FALSE)</f>
        <v>ASSAINISSEMENT de Tanavelle</v>
      </c>
      <c r="C86" s="74" t="str">
        <f>VLOOKUP(A86,Sourcecommande[],3,FALSE)</f>
        <v>TANAVELLE</v>
      </c>
      <c r="D86" s="75">
        <f>VLOOKUP(A86,Sourcecommande[],4,FALSE)</f>
        <v>2017</v>
      </c>
      <c r="E86" s="75" t="str">
        <f>VLOOKUP(A86,Sourcecommande[],5,FALSE)</f>
        <v>ASS</v>
      </c>
      <c r="F86" s="75" t="str">
        <f>VLOOKUP(A86,Sourcecommande[],6,FALSE)</f>
        <v>SBT</v>
      </c>
      <c r="G86" s="75">
        <f>VLOOKUP(A86,Sourcecommande[],7,FALSE)</f>
        <v>15</v>
      </c>
      <c r="H86" s="88">
        <f>SUMIFS(SBT!H:H,SBT!$E:$E,Tableau3[[#This Row],[Numérotation Sud Infra Environnement]],SBT!$AT:$AT,1)</f>
        <v>0</v>
      </c>
      <c r="I86" s="80">
        <f>SUMIFS(SBT!J:J,SBT!$E:$E,Tableau3[[#This Row],[Numérotation Sud Infra Environnement]],SBT!$AT:$AT,1)</f>
        <v>0</v>
      </c>
      <c r="J86" s="80">
        <f>SUMIFS(SBT!K:K,SBT!$E:$E,Tableau3[[#This Row],[Numérotation Sud Infra Environnement]],SBT!$AT:$AT,1)</f>
        <v>0</v>
      </c>
      <c r="K86" s="80">
        <f>SUMIFS(SBT!L:L,SBT!$E:$E,Tableau3[[#This Row],[Numérotation Sud Infra Environnement]],SBT!$AT:$AT,1)</f>
        <v>0</v>
      </c>
      <c r="L86" s="80">
        <f>SUMIFS(SBT!M:M,SBT!$E:$E,Tableau3[[#This Row],[Numérotation Sud Infra Environnement]],SBT!$AT:$AT,1)</f>
        <v>0</v>
      </c>
      <c r="M86" s="80">
        <f>SUMIFS(SBT!N:N,SBT!$E:$E,Tableau3[[#This Row],[Numérotation Sud Infra Environnement]],SBT!$AT:$AT,1)</f>
        <v>0</v>
      </c>
      <c r="N86" s="80">
        <f>SUMIFS(SBT!O:O,SBT!$E:$E,Tableau3[[#This Row],[Numérotation Sud Infra Environnement]],SBT!$AT:$AT,1)</f>
        <v>0</v>
      </c>
      <c r="O86" s="80">
        <f>SUMIFS(SBT!P:P,SBT!$E:$E,Tableau3[[#This Row],[Numérotation Sud Infra Environnement]],SBT!$AT:$AT,1)</f>
        <v>0</v>
      </c>
      <c r="P86" s="80">
        <f>SUMIFS(SBT!Q:Q,SBT!$E:$E,Tableau3[[#This Row],[Numérotation Sud Infra Environnement]],SBT!$AT:$AT,1)</f>
        <v>0</v>
      </c>
      <c r="Q86" s="80">
        <f>SUMIFS(SBT!R:R,SBT!$E:$E,Tableau3[[#This Row],[Numérotation Sud Infra Environnement]],SBT!$AT:$AT,1)</f>
        <v>0</v>
      </c>
      <c r="R86" s="80">
        <f>SUMIFS(SBT!S:S,SBT!$E:$E,Tableau3[[#This Row],[Numérotation Sud Infra Environnement]],SBT!$AT:$AT,1)</f>
        <v>0</v>
      </c>
      <c r="S86" s="80">
        <f>SUMIFS(SBT!T:T,SBT!$E:$E,Tableau3[[#This Row],[Numérotation Sud Infra Environnement]],SBT!$AT:$AT,1)</f>
        <v>0</v>
      </c>
      <c r="T86" s="80">
        <f>SUMIFS(SBT!U:U,SBT!$E:$E,Tableau3[[#This Row],[Numérotation Sud Infra Environnement]],SBT!$AT:$AT,1)</f>
        <v>0</v>
      </c>
      <c r="U86" s="80">
        <f>SUMIFS(SBT!V:V,SBT!$E:$E,Tableau3[[#This Row],[Numérotation Sud Infra Environnement]],SBT!$AT:$AT,1)</f>
        <v>0</v>
      </c>
      <c r="V86" s="80">
        <f>SUMIFS(SBT!W:W,SBT!$E:$E,Tableau3[[#This Row],[Numérotation Sud Infra Environnement]],SBT!$AT:$AT,1)</f>
        <v>0</v>
      </c>
      <c r="W86" s="80">
        <f>SUMIFS(SBT!X:X,SBT!$E:$E,Tableau3[[#This Row],[Numérotation Sud Infra Environnement]],SBT!$AT:$AT,1)</f>
        <v>0</v>
      </c>
      <c r="X86" s="80">
        <f>SUMIFS(SBT!Y:Y,SBT!$E:$E,Tableau3[[#This Row],[Numérotation Sud Infra Environnement]],SBT!$AT:$AT,1)</f>
        <v>0</v>
      </c>
      <c r="Y86" s="80">
        <f>SUMIFS(SBT!Z:Z,SBT!$E:$E,Tableau3[[#This Row],[Numérotation Sud Infra Environnement]],SBT!$AT:$AT,1)</f>
        <v>0</v>
      </c>
      <c r="Z86" s="80">
        <f>SUMIFS(SBT!AA:AA,SBT!$E:$E,Tableau3[[#This Row],[Numérotation Sud Infra Environnement]],SBT!$AT:$AT,1)</f>
        <v>0</v>
      </c>
      <c r="AA86" s="80">
        <f>Tableau3[[#This Row],[TOTAUX TTC]]-Tableau3[[#This Row],[TVA récupérable]]</f>
        <v>0</v>
      </c>
    </row>
    <row r="87" spans="1:27" x14ac:dyDescent="0.25">
      <c r="A87" s="73" t="str">
        <f>Sourcecommande[[#This Row],[Numérotation Sud Infra Environnement]]</f>
        <v>ESP17-014</v>
      </c>
      <c r="B87" s="74" t="str">
        <f>VLOOKUP(A87,Sourcecommande[],2,FALSE)</f>
        <v>RESEAU AEP</v>
      </c>
      <c r="C87" s="74" t="str">
        <f>VLOOKUP(A87,Sourcecommande[],3,FALSE)</f>
        <v>BROQUIES</v>
      </c>
      <c r="D87" s="75">
        <f>VLOOKUP(A87,Sourcecommande[],4,FALSE)</f>
        <v>2017</v>
      </c>
      <c r="E87" s="75" t="str">
        <f>VLOOKUP(A87,Sourcecommande[],5,FALSE)</f>
        <v>AEP</v>
      </c>
      <c r="F87" s="75" t="str">
        <f>VLOOKUP(A87,Sourcecommande[],6,FALSE)</f>
        <v>ALA</v>
      </c>
      <c r="G87" s="75">
        <f>VLOOKUP(A87,Sourcecommande[],7,FALSE)</f>
        <v>12</v>
      </c>
      <c r="H87" s="88">
        <f>SUMIFS(SBT!H:H,SBT!$E:$E,Tableau3[[#This Row],[Numérotation Sud Infra Environnement]],SBT!$AT:$AT,1)</f>
        <v>0</v>
      </c>
      <c r="I87" s="80">
        <f>SUMIFS(SBT!J:J,SBT!$E:$E,Tableau3[[#This Row],[Numérotation Sud Infra Environnement]],SBT!$AT:$AT,1)</f>
        <v>0</v>
      </c>
      <c r="J87" s="80">
        <f>SUMIFS(SBT!K:K,SBT!$E:$E,Tableau3[[#This Row],[Numérotation Sud Infra Environnement]],SBT!$AT:$AT,1)</f>
        <v>0</v>
      </c>
      <c r="K87" s="80">
        <f>SUMIFS(SBT!L:L,SBT!$E:$E,Tableau3[[#This Row],[Numérotation Sud Infra Environnement]],SBT!$AT:$AT,1)</f>
        <v>0</v>
      </c>
      <c r="L87" s="80">
        <f>SUMIFS(SBT!M:M,SBT!$E:$E,Tableau3[[#This Row],[Numérotation Sud Infra Environnement]],SBT!$AT:$AT,1)</f>
        <v>0</v>
      </c>
      <c r="M87" s="80">
        <f>SUMIFS(SBT!N:N,SBT!$E:$E,Tableau3[[#This Row],[Numérotation Sud Infra Environnement]],SBT!$AT:$AT,1)</f>
        <v>0</v>
      </c>
      <c r="N87" s="80">
        <f>SUMIFS(SBT!O:O,SBT!$E:$E,Tableau3[[#This Row],[Numérotation Sud Infra Environnement]],SBT!$AT:$AT,1)</f>
        <v>0</v>
      </c>
      <c r="O87" s="80">
        <f>SUMIFS(SBT!P:P,SBT!$E:$E,Tableau3[[#This Row],[Numérotation Sud Infra Environnement]],SBT!$AT:$AT,1)</f>
        <v>0</v>
      </c>
      <c r="P87" s="80">
        <f>SUMIFS(SBT!Q:Q,SBT!$E:$E,Tableau3[[#This Row],[Numérotation Sud Infra Environnement]],SBT!$AT:$AT,1)</f>
        <v>0</v>
      </c>
      <c r="Q87" s="80">
        <f>SUMIFS(SBT!R:R,SBT!$E:$E,Tableau3[[#This Row],[Numérotation Sud Infra Environnement]],SBT!$AT:$AT,1)</f>
        <v>0</v>
      </c>
      <c r="R87" s="80">
        <f>SUMIFS(SBT!S:S,SBT!$E:$E,Tableau3[[#This Row],[Numérotation Sud Infra Environnement]],SBT!$AT:$AT,1)</f>
        <v>0</v>
      </c>
      <c r="S87" s="80">
        <f>SUMIFS(SBT!T:T,SBT!$E:$E,Tableau3[[#This Row],[Numérotation Sud Infra Environnement]],SBT!$AT:$AT,1)</f>
        <v>0</v>
      </c>
      <c r="T87" s="80">
        <f>SUMIFS(SBT!U:U,SBT!$E:$E,Tableau3[[#This Row],[Numérotation Sud Infra Environnement]],SBT!$AT:$AT,1)</f>
        <v>0</v>
      </c>
      <c r="U87" s="80">
        <f>SUMIFS(SBT!V:V,SBT!$E:$E,Tableau3[[#This Row],[Numérotation Sud Infra Environnement]],SBT!$AT:$AT,1)</f>
        <v>0</v>
      </c>
      <c r="V87" s="80">
        <f>SUMIFS(SBT!W:W,SBT!$E:$E,Tableau3[[#This Row],[Numérotation Sud Infra Environnement]],SBT!$AT:$AT,1)</f>
        <v>0</v>
      </c>
      <c r="W87" s="80">
        <f>SUMIFS(SBT!X:X,SBT!$E:$E,Tableau3[[#This Row],[Numérotation Sud Infra Environnement]],SBT!$AT:$AT,1)</f>
        <v>0</v>
      </c>
      <c r="X87" s="80">
        <f>SUMIFS(SBT!Y:Y,SBT!$E:$E,Tableau3[[#This Row],[Numérotation Sud Infra Environnement]],SBT!$AT:$AT,1)</f>
        <v>0</v>
      </c>
      <c r="Y87" s="80">
        <f>SUMIFS(SBT!Z:Z,SBT!$E:$E,Tableau3[[#This Row],[Numérotation Sud Infra Environnement]],SBT!$AT:$AT,1)</f>
        <v>0</v>
      </c>
      <c r="Z87" s="80">
        <f>SUMIFS(SBT!AA:AA,SBT!$E:$E,Tableau3[[#This Row],[Numérotation Sud Infra Environnement]],SBT!$AT:$AT,1)</f>
        <v>0</v>
      </c>
      <c r="AA87" s="80">
        <f>Tableau3[[#This Row],[TOTAUX TTC]]-Tableau3[[#This Row],[TVA récupérable]]</f>
        <v>0</v>
      </c>
    </row>
    <row r="88" spans="1:27" x14ac:dyDescent="0.25">
      <c r="A88" s="73" t="str">
        <f>Sourcecommande[[#This Row],[Numérotation Sud Infra Environnement]]</f>
        <v>ESP17-016</v>
      </c>
      <c r="B88" s="74" t="str">
        <f>VLOOKUP(A88,Sourcecommande[],2,FALSE)</f>
        <v>BILAN 24H AOUT 2017</v>
      </c>
      <c r="C88" s="74" t="str">
        <f>VLOOKUP(A88,Sourcecommande[],3,FALSE)</f>
        <v>ST BEAUZELY</v>
      </c>
      <c r="D88" s="75">
        <f>VLOOKUP(A88,Sourcecommande[],4,FALSE)</f>
        <v>2017</v>
      </c>
      <c r="E88" s="75" t="str">
        <f>VLOOKUP(A88,Sourcecommande[],5,FALSE)</f>
        <v>ASS</v>
      </c>
      <c r="F88" s="75" t="str">
        <f>VLOOKUP(A88,Sourcecommande[],6,FALSE)</f>
        <v>SBT</v>
      </c>
      <c r="G88" s="75">
        <f>VLOOKUP(A88,Sourcecommande[],7,FALSE)</f>
        <v>12</v>
      </c>
      <c r="H88" s="88">
        <f>SUMIFS(SBT!H:H,SBT!$E:$E,Tableau3[[#This Row],[Numérotation Sud Infra Environnement]],SBT!$AT:$AT,1)</f>
        <v>0</v>
      </c>
      <c r="I88" s="80">
        <f>SUMIFS(SBT!J:J,SBT!$E:$E,Tableau3[[#This Row],[Numérotation Sud Infra Environnement]],SBT!$AT:$AT,1)</f>
        <v>0</v>
      </c>
      <c r="J88" s="80">
        <f>SUMIFS(SBT!K:K,SBT!$E:$E,Tableau3[[#This Row],[Numérotation Sud Infra Environnement]],SBT!$AT:$AT,1)</f>
        <v>0</v>
      </c>
      <c r="K88" s="80">
        <f>SUMIFS(SBT!L:L,SBT!$E:$E,Tableau3[[#This Row],[Numérotation Sud Infra Environnement]],SBT!$AT:$AT,1)</f>
        <v>0</v>
      </c>
      <c r="L88" s="80">
        <f>SUMIFS(SBT!M:M,SBT!$E:$E,Tableau3[[#This Row],[Numérotation Sud Infra Environnement]],SBT!$AT:$AT,1)</f>
        <v>0</v>
      </c>
      <c r="M88" s="80">
        <f>SUMIFS(SBT!N:N,SBT!$E:$E,Tableau3[[#This Row],[Numérotation Sud Infra Environnement]],SBT!$AT:$AT,1)</f>
        <v>0</v>
      </c>
      <c r="N88" s="80">
        <f>SUMIFS(SBT!O:O,SBT!$E:$E,Tableau3[[#This Row],[Numérotation Sud Infra Environnement]],SBT!$AT:$AT,1)</f>
        <v>0</v>
      </c>
      <c r="O88" s="80">
        <f>SUMIFS(SBT!P:P,SBT!$E:$E,Tableau3[[#This Row],[Numérotation Sud Infra Environnement]],SBT!$AT:$AT,1)</f>
        <v>0</v>
      </c>
      <c r="P88" s="80">
        <f>SUMIFS(SBT!Q:Q,SBT!$E:$E,Tableau3[[#This Row],[Numérotation Sud Infra Environnement]],SBT!$AT:$AT,1)</f>
        <v>0</v>
      </c>
      <c r="Q88" s="80">
        <f>SUMIFS(SBT!R:R,SBT!$E:$E,Tableau3[[#This Row],[Numérotation Sud Infra Environnement]],SBT!$AT:$AT,1)</f>
        <v>0</v>
      </c>
      <c r="R88" s="80">
        <f>SUMIFS(SBT!S:S,SBT!$E:$E,Tableau3[[#This Row],[Numérotation Sud Infra Environnement]],SBT!$AT:$AT,1)</f>
        <v>0</v>
      </c>
      <c r="S88" s="80">
        <f>SUMIFS(SBT!T:T,SBT!$E:$E,Tableau3[[#This Row],[Numérotation Sud Infra Environnement]],SBT!$AT:$AT,1)</f>
        <v>0</v>
      </c>
      <c r="T88" s="80">
        <f>SUMIFS(SBT!U:U,SBT!$E:$E,Tableau3[[#This Row],[Numérotation Sud Infra Environnement]],SBT!$AT:$AT,1)</f>
        <v>0</v>
      </c>
      <c r="U88" s="80">
        <f>SUMIFS(SBT!V:V,SBT!$E:$E,Tableau3[[#This Row],[Numérotation Sud Infra Environnement]],SBT!$AT:$AT,1)</f>
        <v>0</v>
      </c>
      <c r="V88" s="80">
        <f>SUMIFS(SBT!W:W,SBT!$E:$E,Tableau3[[#This Row],[Numérotation Sud Infra Environnement]],SBT!$AT:$AT,1)</f>
        <v>0</v>
      </c>
      <c r="W88" s="80">
        <f>SUMIFS(SBT!X:X,SBT!$E:$E,Tableau3[[#This Row],[Numérotation Sud Infra Environnement]],SBT!$AT:$AT,1)</f>
        <v>0</v>
      </c>
      <c r="X88" s="80">
        <f>SUMIFS(SBT!Y:Y,SBT!$E:$E,Tableau3[[#This Row],[Numérotation Sud Infra Environnement]],SBT!$AT:$AT,1)</f>
        <v>0</v>
      </c>
      <c r="Y88" s="80">
        <f>SUMIFS(SBT!Z:Z,SBT!$E:$E,Tableau3[[#This Row],[Numérotation Sud Infra Environnement]],SBT!$AT:$AT,1)</f>
        <v>0</v>
      </c>
      <c r="Z88" s="80">
        <f>SUMIFS(SBT!AA:AA,SBT!$E:$E,Tableau3[[#This Row],[Numérotation Sud Infra Environnement]],SBT!$AT:$AT,1)</f>
        <v>0</v>
      </c>
      <c r="AA88" s="80">
        <f>Tableau3[[#This Row],[TOTAUX TTC]]-Tableau3[[#This Row],[TVA récupérable]]</f>
        <v>0</v>
      </c>
    </row>
    <row r="89" spans="1:27" ht="30" x14ac:dyDescent="0.25">
      <c r="A89" s="73" t="str">
        <f>Sourcecommande[[#This Row],[Numérotation Sud Infra Environnement]]</f>
        <v>ESP17-017</v>
      </c>
      <c r="B89" s="74" t="str">
        <f>VLOOKUP(A89,Sourcecommande[],2,FALSE)</f>
        <v>D840 EN TRAVERSE ST CHRISTOPHE VALLON</v>
      </c>
      <c r="C89" s="74" t="str">
        <f>VLOOKUP(A89,Sourcecommande[],3,FALSE)</f>
        <v>COMMUNAUTE CONQUES MARCILLAC</v>
      </c>
      <c r="D89" s="75">
        <f>VLOOKUP(A89,Sourcecommande[],4,FALSE)</f>
        <v>2017</v>
      </c>
      <c r="E89" s="75" t="str">
        <f>VLOOKUP(A89,Sourcecommande[],5,FALSE)</f>
        <v>ASS</v>
      </c>
      <c r="F89" s="75" t="str">
        <f>VLOOKUP(A89,Sourcecommande[],6,FALSE)</f>
        <v>HPN</v>
      </c>
      <c r="G89" s="75">
        <f>VLOOKUP(A89,Sourcecommande[],7,FALSE)</f>
        <v>12</v>
      </c>
      <c r="H89" s="88">
        <f>SUMIFS(SBT!H:H,SBT!$E:$E,Tableau3[[#This Row],[Numérotation Sud Infra Environnement]],SBT!$AT:$AT,1)</f>
        <v>0</v>
      </c>
      <c r="I89" s="80">
        <f>SUMIFS(SBT!J:J,SBT!$E:$E,Tableau3[[#This Row],[Numérotation Sud Infra Environnement]],SBT!$AT:$AT,1)</f>
        <v>0</v>
      </c>
      <c r="J89" s="80">
        <f>SUMIFS(SBT!K:K,SBT!$E:$E,Tableau3[[#This Row],[Numérotation Sud Infra Environnement]],SBT!$AT:$AT,1)</f>
        <v>0</v>
      </c>
      <c r="K89" s="80">
        <f>SUMIFS(SBT!L:L,SBT!$E:$E,Tableau3[[#This Row],[Numérotation Sud Infra Environnement]],SBT!$AT:$AT,1)</f>
        <v>0</v>
      </c>
      <c r="L89" s="80">
        <f>SUMIFS(SBT!M:M,SBT!$E:$E,Tableau3[[#This Row],[Numérotation Sud Infra Environnement]],SBT!$AT:$AT,1)</f>
        <v>0</v>
      </c>
      <c r="M89" s="80">
        <f>SUMIFS(SBT!N:N,SBT!$E:$E,Tableau3[[#This Row],[Numérotation Sud Infra Environnement]],SBT!$AT:$AT,1)</f>
        <v>0</v>
      </c>
      <c r="N89" s="80">
        <f>SUMIFS(SBT!O:O,SBT!$E:$E,Tableau3[[#This Row],[Numérotation Sud Infra Environnement]],SBT!$AT:$AT,1)</f>
        <v>0</v>
      </c>
      <c r="O89" s="80">
        <f>SUMIFS(SBT!P:P,SBT!$E:$E,Tableau3[[#This Row],[Numérotation Sud Infra Environnement]],SBT!$AT:$AT,1)</f>
        <v>0</v>
      </c>
      <c r="P89" s="80">
        <f>SUMIFS(SBT!Q:Q,SBT!$E:$E,Tableau3[[#This Row],[Numérotation Sud Infra Environnement]],SBT!$AT:$AT,1)</f>
        <v>0</v>
      </c>
      <c r="Q89" s="80">
        <f>SUMIFS(SBT!R:R,SBT!$E:$E,Tableau3[[#This Row],[Numérotation Sud Infra Environnement]],SBT!$AT:$AT,1)</f>
        <v>0</v>
      </c>
      <c r="R89" s="80">
        <f>SUMIFS(SBT!S:S,SBT!$E:$E,Tableau3[[#This Row],[Numérotation Sud Infra Environnement]],SBT!$AT:$AT,1)</f>
        <v>0</v>
      </c>
      <c r="S89" s="80">
        <f>SUMIFS(SBT!T:T,SBT!$E:$E,Tableau3[[#This Row],[Numérotation Sud Infra Environnement]],SBT!$AT:$AT,1)</f>
        <v>0</v>
      </c>
      <c r="T89" s="80">
        <f>SUMIFS(SBT!U:U,SBT!$E:$E,Tableau3[[#This Row],[Numérotation Sud Infra Environnement]],SBT!$AT:$AT,1)</f>
        <v>0</v>
      </c>
      <c r="U89" s="80">
        <f>SUMIFS(SBT!V:V,SBT!$E:$E,Tableau3[[#This Row],[Numérotation Sud Infra Environnement]],SBT!$AT:$AT,1)</f>
        <v>0</v>
      </c>
      <c r="V89" s="80">
        <f>SUMIFS(SBT!W:W,SBT!$E:$E,Tableau3[[#This Row],[Numérotation Sud Infra Environnement]],SBT!$AT:$AT,1)</f>
        <v>0</v>
      </c>
      <c r="W89" s="80">
        <f>SUMIFS(SBT!X:X,SBT!$E:$E,Tableau3[[#This Row],[Numérotation Sud Infra Environnement]],SBT!$AT:$AT,1)</f>
        <v>0</v>
      </c>
      <c r="X89" s="80">
        <f>SUMIFS(SBT!Y:Y,SBT!$E:$E,Tableau3[[#This Row],[Numérotation Sud Infra Environnement]],SBT!$AT:$AT,1)</f>
        <v>0</v>
      </c>
      <c r="Y89" s="80">
        <f>SUMIFS(SBT!Z:Z,SBT!$E:$E,Tableau3[[#This Row],[Numérotation Sud Infra Environnement]],SBT!$AT:$AT,1)</f>
        <v>0</v>
      </c>
      <c r="Z89" s="80">
        <f>SUMIFS(SBT!AA:AA,SBT!$E:$E,Tableau3[[#This Row],[Numérotation Sud Infra Environnement]],SBT!$AT:$AT,1)</f>
        <v>0</v>
      </c>
      <c r="AA89" s="80">
        <f>Tableau3[[#This Row],[TOTAUX TTC]]-Tableau3[[#This Row],[TVA récupérable]]</f>
        <v>0</v>
      </c>
    </row>
    <row r="90" spans="1:27" ht="30" x14ac:dyDescent="0.25">
      <c r="A90" s="73" t="str">
        <f>Sourcecommande[[#This Row],[Numérotation Sud Infra Environnement]]</f>
        <v>ESP17-018</v>
      </c>
      <c r="B90" s="74" t="str">
        <f>VLOOKUP(A90,Sourcecommande[],2,FALSE)</f>
        <v>ENTRETIEN ET REPARATION VOIRIE  COMMUNAL PROGRAMME 2017</v>
      </c>
      <c r="C90" s="74" t="str">
        <f>VLOOKUP(A90,Sourcecommande[],3,FALSE)</f>
        <v>SEBAZAC</v>
      </c>
      <c r="D90" s="75">
        <f>VLOOKUP(A90,Sourcecommande[],4,FALSE)</f>
        <v>2017</v>
      </c>
      <c r="E90" s="75" t="str">
        <f>VLOOKUP(A90,Sourcecommande[],5,FALSE)</f>
        <v>VRD</v>
      </c>
      <c r="F90" s="75" t="str">
        <f>VLOOKUP(A90,Sourcecommande[],6,FALSE)</f>
        <v>GMA</v>
      </c>
      <c r="G90" s="75">
        <f>VLOOKUP(A90,Sourcecommande[],7,FALSE)</f>
        <v>12</v>
      </c>
      <c r="H90" s="88">
        <f>SUMIFS(SBT!H:H,SBT!$E:$E,Tableau3[[#This Row],[Numérotation Sud Infra Environnement]],SBT!$AT:$AT,1)</f>
        <v>0</v>
      </c>
      <c r="I90" s="80">
        <f>SUMIFS(SBT!J:J,SBT!$E:$E,Tableau3[[#This Row],[Numérotation Sud Infra Environnement]],SBT!$AT:$AT,1)</f>
        <v>0</v>
      </c>
      <c r="J90" s="80">
        <f>SUMIFS(SBT!K:K,SBT!$E:$E,Tableau3[[#This Row],[Numérotation Sud Infra Environnement]],SBT!$AT:$AT,1)</f>
        <v>0</v>
      </c>
      <c r="K90" s="80">
        <f>SUMIFS(SBT!L:L,SBT!$E:$E,Tableau3[[#This Row],[Numérotation Sud Infra Environnement]],SBT!$AT:$AT,1)</f>
        <v>0</v>
      </c>
      <c r="L90" s="80">
        <f>SUMIFS(SBT!M:M,SBT!$E:$E,Tableau3[[#This Row],[Numérotation Sud Infra Environnement]],SBT!$AT:$AT,1)</f>
        <v>0</v>
      </c>
      <c r="M90" s="80">
        <f>SUMIFS(SBT!N:N,SBT!$E:$E,Tableau3[[#This Row],[Numérotation Sud Infra Environnement]],SBT!$AT:$AT,1)</f>
        <v>0</v>
      </c>
      <c r="N90" s="80">
        <f>SUMIFS(SBT!O:O,SBT!$E:$E,Tableau3[[#This Row],[Numérotation Sud Infra Environnement]],SBT!$AT:$AT,1)</f>
        <v>0</v>
      </c>
      <c r="O90" s="80">
        <f>SUMIFS(SBT!P:P,SBT!$E:$E,Tableau3[[#This Row],[Numérotation Sud Infra Environnement]],SBT!$AT:$AT,1)</f>
        <v>0</v>
      </c>
      <c r="P90" s="80">
        <f>SUMIFS(SBT!Q:Q,SBT!$E:$E,Tableau3[[#This Row],[Numérotation Sud Infra Environnement]],SBT!$AT:$AT,1)</f>
        <v>0</v>
      </c>
      <c r="Q90" s="80">
        <f>SUMIFS(SBT!R:R,SBT!$E:$E,Tableau3[[#This Row],[Numérotation Sud Infra Environnement]],SBT!$AT:$AT,1)</f>
        <v>0</v>
      </c>
      <c r="R90" s="80">
        <f>SUMIFS(SBT!S:S,SBT!$E:$E,Tableau3[[#This Row],[Numérotation Sud Infra Environnement]],SBT!$AT:$AT,1)</f>
        <v>0</v>
      </c>
      <c r="S90" s="80">
        <f>SUMIFS(SBT!T:T,SBT!$E:$E,Tableau3[[#This Row],[Numérotation Sud Infra Environnement]],SBT!$AT:$AT,1)</f>
        <v>0</v>
      </c>
      <c r="T90" s="80">
        <f>SUMIFS(SBT!U:U,SBT!$E:$E,Tableau3[[#This Row],[Numérotation Sud Infra Environnement]],SBT!$AT:$AT,1)</f>
        <v>0</v>
      </c>
      <c r="U90" s="80">
        <f>SUMIFS(SBT!V:V,SBT!$E:$E,Tableau3[[#This Row],[Numérotation Sud Infra Environnement]],SBT!$AT:$AT,1)</f>
        <v>0</v>
      </c>
      <c r="V90" s="80">
        <f>SUMIFS(SBT!W:W,SBT!$E:$E,Tableau3[[#This Row],[Numérotation Sud Infra Environnement]],SBT!$AT:$AT,1)</f>
        <v>0</v>
      </c>
      <c r="W90" s="80">
        <f>SUMIFS(SBT!X:X,SBT!$E:$E,Tableau3[[#This Row],[Numérotation Sud Infra Environnement]],SBT!$AT:$AT,1)</f>
        <v>0</v>
      </c>
      <c r="X90" s="80">
        <f>SUMIFS(SBT!Y:Y,SBT!$E:$E,Tableau3[[#This Row],[Numérotation Sud Infra Environnement]],SBT!$AT:$AT,1)</f>
        <v>0</v>
      </c>
      <c r="Y90" s="80">
        <f>SUMIFS(SBT!Z:Z,SBT!$E:$E,Tableau3[[#This Row],[Numérotation Sud Infra Environnement]],SBT!$AT:$AT,1)</f>
        <v>0</v>
      </c>
      <c r="Z90" s="80">
        <f>SUMIFS(SBT!AA:AA,SBT!$E:$E,Tableau3[[#This Row],[Numérotation Sud Infra Environnement]],SBT!$AT:$AT,1)</f>
        <v>0</v>
      </c>
      <c r="AA90" s="80">
        <f>Tableau3[[#This Row],[TOTAUX TTC]]-Tableau3[[#This Row],[TVA récupérable]]</f>
        <v>0</v>
      </c>
    </row>
    <row r="91" spans="1:27" x14ac:dyDescent="0.25">
      <c r="A91" s="73" t="str">
        <f>Sourcecommande[[#This Row],[Numérotation Sud Infra Environnement]]</f>
        <v>ESP17-019</v>
      </c>
      <c r="B91" s="74" t="str">
        <f>VLOOKUP(A91,Sourcecommande[],2,FALSE)</f>
        <v>ASSAINISSEMENT DE BARRUQUES</v>
      </c>
      <c r="C91" s="74" t="str">
        <f>VLOOKUP(A91,Sourcecommande[],3,FALSE)</f>
        <v>ST BEAUZELY</v>
      </c>
      <c r="D91" s="75">
        <f>VLOOKUP(A91,Sourcecommande[],4,FALSE)</f>
        <v>2017</v>
      </c>
      <c r="E91" s="75" t="str">
        <f>VLOOKUP(A91,Sourcecommande[],5,FALSE)</f>
        <v>ASS</v>
      </c>
      <c r="F91" s="75" t="str">
        <f>VLOOKUP(A91,Sourcecommande[],6,FALSE)</f>
        <v>SBT</v>
      </c>
      <c r="G91" s="75">
        <f>VLOOKUP(A91,Sourcecommande[],7,FALSE)</f>
        <v>12</v>
      </c>
      <c r="H91" s="88">
        <f>SUMIFS(SBT!H:H,SBT!$E:$E,Tableau3[[#This Row],[Numérotation Sud Infra Environnement]],SBT!$AT:$AT,1)</f>
        <v>0</v>
      </c>
      <c r="I91" s="80">
        <f>SUMIFS(SBT!J:J,SBT!$E:$E,Tableau3[[#This Row],[Numérotation Sud Infra Environnement]],SBT!$AT:$AT,1)</f>
        <v>0</v>
      </c>
      <c r="J91" s="80">
        <f>SUMIFS(SBT!K:K,SBT!$E:$E,Tableau3[[#This Row],[Numérotation Sud Infra Environnement]],SBT!$AT:$AT,1)</f>
        <v>0</v>
      </c>
      <c r="K91" s="80">
        <f>SUMIFS(SBT!L:L,SBT!$E:$E,Tableau3[[#This Row],[Numérotation Sud Infra Environnement]],SBT!$AT:$AT,1)</f>
        <v>0</v>
      </c>
      <c r="L91" s="80">
        <f>SUMIFS(SBT!M:M,SBT!$E:$E,Tableau3[[#This Row],[Numérotation Sud Infra Environnement]],SBT!$AT:$AT,1)</f>
        <v>0</v>
      </c>
      <c r="M91" s="80">
        <f>SUMIFS(SBT!N:N,SBT!$E:$E,Tableau3[[#This Row],[Numérotation Sud Infra Environnement]],SBT!$AT:$AT,1)</f>
        <v>0</v>
      </c>
      <c r="N91" s="80">
        <f>SUMIFS(SBT!O:O,SBT!$E:$E,Tableau3[[#This Row],[Numérotation Sud Infra Environnement]],SBT!$AT:$AT,1)</f>
        <v>0</v>
      </c>
      <c r="O91" s="80">
        <f>SUMIFS(SBT!P:P,SBT!$E:$E,Tableau3[[#This Row],[Numérotation Sud Infra Environnement]],SBT!$AT:$AT,1)</f>
        <v>0</v>
      </c>
      <c r="P91" s="80">
        <f>SUMIFS(SBT!Q:Q,SBT!$E:$E,Tableau3[[#This Row],[Numérotation Sud Infra Environnement]],SBT!$AT:$AT,1)</f>
        <v>0</v>
      </c>
      <c r="Q91" s="80">
        <f>SUMIFS(SBT!R:R,SBT!$E:$E,Tableau3[[#This Row],[Numérotation Sud Infra Environnement]],SBT!$AT:$AT,1)</f>
        <v>0</v>
      </c>
      <c r="R91" s="80">
        <f>SUMIFS(SBT!S:S,SBT!$E:$E,Tableau3[[#This Row],[Numérotation Sud Infra Environnement]],SBT!$AT:$AT,1)</f>
        <v>0</v>
      </c>
      <c r="S91" s="80">
        <f>SUMIFS(SBT!T:T,SBT!$E:$E,Tableau3[[#This Row],[Numérotation Sud Infra Environnement]],SBT!$AT:$AT,1)</f>
        <v>0</v>
      </c>
      <c r="T91" s="80">
        <f>SUMIFS(SBT!U:U,SBT!$E:$E,Tableau3[[#This Row],[Numérotation Sud Infra Environnement]],SBT!$AT:$AT,1)</f>
        <v>0</v>
      </c>
      <c r="U91" s="80">
        <f>SUMIFS(SBT!V:V,SBT!$E:$E,Tableau3[[#This Row],[Numérotation Sud Infra Environnement]],SBT!$AT:$AT,1)</f>
        <v>0</v>
      </c>
      <c r="V91" s="80">
        <f>SUMIFS(SBT!W:W,SBT!$E:$E,Tableau3[[#This Row],[Numérotation Sud Infra Environnement]],SBT!$AT:$AT,1)</f>
        <v>0</v>
      </c>
      <c r="W91" s="80">
        <f>SUMIFS(SBT!X:X,SBT!$E:$E,Tableau3[[#This Row],[Numérotation Sud Infra Environnement]],SBT!$AT:$AT,1)</f>
        <v>0</v>
      </c>
      <c r="X91" s="80">
        <f>SUMIFS(SBT!Y:Y,SBT!$E:$E,Tableau3[[#This Row],[Numérotation Sud Infra Environnement]],SBT!$AT:$AT,1)</f>
        <v>0</v>
      </c>
      <c r="Y91" s="80">
        <f>SUMIFS(SBT!Z:Z,SBT!$E:$E,Tableau3[[#This Row],[Numérotation Sud Infra Environnement]],SBT!$AT:$AT,1)</f>
        <v>0</v>
      </c>
      <c r="Z91" s="80">
        <f>SUMIFS(SBT!AA:AA,SBT!$E:$E,Tableau3[[#This Row],[Numérotation Sud Infra Environnement]],SBT!$AT:$AT,1)</f>
        <v>0</v>
      </c>
      <c r="AA91" s="80">
        <f>Tableau3[[#This Row],[TOTAUX TTC]]-Tableau3[[#This Row],[TVA récupérable]]</f>
        <v>0</v>
      </c>
    </row>
    <row r="92" spans="1:27" x14ac:dyDescent="0.25">
      <c r="A92" s="73" t="str">
        <f>Sourcecommande[[#This Row],[Numérotation Sud Infra Environnement]]</f>
        <v>ESP17-020</v>
      </c>
      <c r="B92" s="74" t="str">
        <f>VLOOKUP(A92,Sourcecommande[],2,FALSE)</f>
        <v>MESURE DEBIT RESEAU MARZIALS</v>
      </c>
      <c r="C92" s="74" t="str">
        <f>VLOOKUP(A92,Sourcecommande[],3,FALSE)</f>
        <v>MONTJAUX</v>
      </c>
      <c r="D92" s="75">
        <f>VLOOKUP(A92,Sourcecommande[],4,FALSE)</f>
        <v>2017</v>
      </c>
      <c r="E92" s="75" t="str">
        <f>VLOOKUP(A92,Sourcecommande[],5,FALSE)</f>
        <v>ASS</v>
      </c>
      <c r="F92" s="75" t="str">
        <f>VLOOKUP(A92,Sourcecommande[],6,FALSE)</f>
        <v>SBT</v>
      </c>
      <c r="G92" s="75">
        <f>VLOOKUP(A92,Sourcecommande[],7,FALSE)</f>
        <v>12</v>
      </c>
      <c r="H92" s="88">
        <f>SUMIFS(SBT!H:H,SBT!$E:$E,Tableau3[[#This Row],[Numérotation Sud Infra Environnement]],SBT!$AT:$AT,1)</f>
        <v>0</v>
      </c>
      <c r="I92" s="80">
        <f>SUMIFS(SBT!J:J,SBT!$E:$E,Tableau3[[#This Row],[Numérotation Sud Infra Environnement]],SBT!$AT:$AT,1)</f>
        <v>0</v>
      </c>
      <c r="J92" s="80">
        <f>SUMIFS(SBT!K:K,SBT!$E:$E,Tableau3[[#This Row],[Numérotation Sud Infra Environnement]],SBT!$AT:$AT,1)</f>
        <v>0</v>
      </c>
      <c r="K92" s="80">
        <f>SUMIFS(SBT!L:L,SBT!$E:$E,Tableau3[[#This Row],[Numérotation Sud Infra Environnement]],SBT!$AT:$AT,1)</f>
        <v>0</v>
      </c>
      <c r="L92" s="80">
        <f>SUMIFS(SBT!M:M,SBT!$E:$E,Tableau3[[#This Row],[Numérotation Sud Infra Environnement]],SBT!$AT:$AT,1)</f>
        <v>0</v>
      </c>
      <c r="M92" s="80">
        <f>SUMIFS(SBT!N:N,SBT!$E:$E,Tableau3[[#This Row],[Numérotation Sud Infra Environnement]],SBT!$AT:$AT,1)</f>
        <v>0</v>
      </c>
      <c r="N92" s="80">
        <f>SUMIFS(SBT!O:O,SBT!$E:$E,Tableau3[[#This Row],[Numérotation Sud Infra Environnement]],SBT!$AT:$AT,1)</f>
        <v>0</v>
      </c>
      <c r="O92" s="80">
        <f>SUMIFS(SBT!P:P,SBT!$E:$E,Tableau3[[#This Row],[Numérotation Sud Infra Environnement]],SBT!$AT:$AT,1)</f>
        <v>0</v>
      </c>
      <c r="P92" s="80">
        <f>SUMIFS(SBT!Q:Q,SBT!$E:$E,Tableau3[[#This Row],[Numérotation Sud Infra Environnement]],SBT!$AT:$AT,1)</f>
        <v>0</v>
      </c>
      <c r="Q92" s="80">
        <f>SUMIFS(SBT!R:R,SBT!$E:$E,Tableau3[[#This Row],[Numérotation Sud Infra Environnement]],SBT!$AT:$AT,1)</f>
        <v>0</v>
      </c>
      <c r="R92" s="80">
        <f>SUMIFS(SBT!S:S,SBT!$E:$E,Tableau3[[#This Row],[Numérotation Sud Infra Environnement]],SBT!$AT:$AT,1)</f>
        <v>0</v>
      </c>
      <c r="S92" s="80">
        <f>SUMIFS(SBT!T:T,SBT!$E:$E,Tableau3[[#This Row],[Numérotation Sud Infra Environnement]],SBT!$AT:$AT,1)</f>
        <v>0</v>
      </c>
      <c r="T92" s="80">
        <f>SUMIFS(SBT!U:U,SBT!$E:$E,Tableau3[[#This Row],[Numérotation Sud Infra Environnement]],SBT!$AT:$AT,1)</f>
        <v>0</v>
      </c>
      <c r="U92" s="80">
        <f>SUMIFS(SBT!V:V,SBT!$E:$E,Tableau3[[#This Row],[Numérotation Sud Infra Environnement]],SBT!$AT:$AT,1)</f>
        <v>0</v>
      </c>
      <c r="V92" s="80">
        <f>SUMIFS(SBT!W:W,SBT!$E:$E,Tableau3[[#This Row],[Numérotation Sud Infra Environnement]],SBT!$AT:$AT,1)</f>
        <v>0</v>
      </c>
      <c r="W92" s="80">
        <f>SUMIFS(SBT!X:X,SBT!$E:$E,Tableau3[[#This Row],[Numérotation Sud Infra Environnement]],SBT!$AT:$AT,1)</f>
        <v>0</v>
      </c>
      <c r="X92" s="80">
        <f>SUMIFS(SBT!Y:Y,SBT!$E:$E,Tableau3[[#This Row],[Numérotation Sud Infra Environnement]],SBT!$AT:$AT,1)</f>
        <v>0</v>
      </c>
      <c r="Y92" s="80">
        <f>SUMIFS(SBT!Z:Z,SBT!$E:$E,Tableau3[[#This Row],[Numérotation Sud Infra Environnement]],SBT!$AT:$AT,1)</f>
        <v>0</v>
      </c>
      <c r="Z92" s="80">
        <f>SUMIFS(SBT!AA:AA,SBT!$E:$E,Tableau3[[#This Row],[Numérotation Sud Infra Environnement]],SBT!$AT:$AT,1)</f>
        <v>0</v>
      </c>
      <c r="AA92" s="80">
        <f>Tableau3[[#This Row],[TOTAUX TTC]]-Tableau3[[#This Row],[TVA récupérable]]</f>
        <v>0</v>
      </c>
    </row>
    <row r="93" spans="1:27" x14ac:dyDescent="0.25">
      <c r="A93" s="73" t="str">
        <f>Sourcecommande[[#This Row],[Numérotation Sud Infra Environnement]]</f>
        <v>ESP17-021</v>
      </c>
      <c r="B93" s="74" t="str">
        <f>VLOOKUP(A93,Sourcecommande[],2,FALSE)</f>
        <v>MAJ SDA</v>
      </c>
      <c r="C93" s="74" t="str">
        <f>VLOOKUP(A93,Sourcecommande[],3,FALSE)</f>
        <v>LAGUIOLE</v>
      </c>
      <c r="D93" s="75">
        <f>VLOOKUP(A93,Sourcecommande[],4,FALSE)</f>
        <v>2017</v>
      </c>
      <c r="E93" s="75" t="str">
        <f>VLOOKUP(A93,Sourcecommande[],5,FALSE)</f>
        <v>ASS</v>
      </c>
      <c r="F93" s="75" t="str">
        <f>VLOOKUP(A93,Sourcecommande[],6,FALSE)</f>
        <v>ALA</v>
      </c>
      <c r="G93" s="75">
        <f>VLOOKUP(A93,Sourcecommande[],7,FALSE)</f>
        <v>12</v>
      </c>
      <c r="H93" s="88">
        <f>SUMIFS(SBT!H:H,SBT!$E:$E,Tableau3[[#This Row],[Numérotation Sud Infra Environnement]],SBT!$AT:$AT,1)</f>
        <v>0</v>
      </c>
      <c r="I93" s="80">
        <f>SUMIFS(SBT!J:J,SBT!$E:$E,Tableau3[[#This Row],[Numérotation Sud Infra Environnement]],SBT!$AT:$AT,1)</f>
        <v>0</v>
      </c>
      <c r="J93" s="80">
        <f>SUMIFS(SBT!K:K,SBT!$E:$E,Tableau3[[#This Row],[Numérotation Sud Infra Environnement]],SBT!$AT:$AT,1)</f>
        <v>0</v>
      </c>
      <c r="K93" s="80">
        <f>SUMIFS(SBT!L:L,SBT!$E:$E,Tableau3[[#This Row],[Numérotation Sud Infra Environnement]],SBT!$AT:$AT,1)</f>
        <v>0</v>
      </c>
      <c r="L93" s="80">
        <f>SUMIFS(SBT!M:M,SBT!$E:$E,Tableau3[[#This Row],[Numérotation Sud Infra Environnement]],SBT!$AT:$AT,1)</f>
        <v>0</v>
      </c>
      <c r="M93" s="80">
        <f>SUMIFS(SBT!N:N,SBT!$E:$E,Tableau3[[#This Row],[Numérotation Sud Infra Environnement]],SBT!$AT:$AT,1)</f>
        <v>0</v>
      </c>
      <c r="N93" s="80">
        <f>SUMIFS(SBT!O:O,SBT!$E:$E,Tableau3[[#This Row],[Numérotation Sud Infra Environnement]],SBT!$AT:$AT,1)</f>
        <v>0</v>
      </c>
      <c r="O93" s="80">
        <f>SUMIFS(SBT!P:P,SBT!$E:$E,Tableau3[[#This Row],[Numérotation Sud Infra Environnement]],SBT!$AT:$AT,1)</f>
        <v>0</v>
      </c>
      <c r="P93" s="80">
        <f>SUMIFS(SBT!Q:Q,SBT!$E:$E,Tableau3[[#This Row],[Numérotation Sud Infra Environnement]],SBT!$AT:$AT,1)</f>
        <v>0</v>
      </c>
      <c r="Q93" s="80">
        <f>SUMIFS(SBT!R:R,SBT!$E:$E,Tableau3[[#This Row],[Numérotation Sud Infra Environnement]],SBT!$AT:$AT,1)</f>
        <v>0</v>
      </c>
      <c r="R93" s="80">
        <f>SUMIFS(SBT!S:S,SBT!$E:$E,Tableau3[[#This Row],[Numérotation Sud Infra Environnement]],SBT!$AT:$AT,1)</f>
        <v>0</v>
      </c>
      <c r="S93" s="80">
        <f>SUMIFS(SBT!T:T,SBT!$E:$E,Tableau3[[#This Row],[Numérotation Sud Infra Environnement]],SBT!$AT:$AT,1)</f>
        <v>0</v>
      </c>
      <c r="T93" s="80">
        <f>SUMIFS(SBT!U:U,SBT!$E:$E,Tableau3[[#This Row],[Numérotation Sud Infra Environnement]],SBT!$AT:$AT,1)</f>
        <v>0</v>
      </c>
      <c r="U93" s="80">
        <f>SUMIFS(SBT!V:V,SBT!$E:$E,Tableau3[[#This Row],[Numérotation Sud Infra Environnement]],SBT!$AT:$AT,1)</f>
        <v>0</v>
      </c>
      <c r="V93" s="80">
        <f>SUMIFS(SBT!W:W,SBT!$E:$E,Tableau3[[#This Row],[Numérotation Sud Infra Environnement]],SBT!$AT:$AT,1)</f>
        <v>0</v>
      </c>
      <c r="W93" s="80">
        <f>SUMIFS(SBT!X:X,SBT!$E:$E,Tableau3[[#This Row],[Numérotation Sud Infra Environnement]],SBT!$AT:$AT,1)</f>
        <v>0</v>
      </c>
      <c r="X93" s="80">
        <f>SUMIFS(SBT!Y:Y,SBT!$E:$E,Tableau3[[#This Row],[Numérotation Sud Infra Environnement]],SBT!$AT:$AT,1)</f>
        <v>0</v>
      </c>
      <c r="Y93" s="80">
        <f>SUMIFS(SBT!Z:Z,SBT!$E:$E,Tableau3[[#This Row],[Numérotation Sud Infra Environnement]],SBT!$AT:$AT,1)</f>
        <v>0</v>
      </c>
      <c r="Z93" s="80">
        <f>SUMIFS(SBT!AA:AA,SBT!$E:$E,Tableau3[[#This Row],[Numérotation Sud Infra Environnement]],SBT!$AT:$AT,1)</f>
        <v>0</v>
      </c>
      <c r="AA93" s="80">
        <f>Tableau3[[#This Row],[TOTAUX TTC]]-Tableau3[[#This Row],[TVA récupérable]]</f>
        <v>0</v>
      </c>
    </row>
    <row r="94" spans="1:27" x14ac:dyDescent="0.25">
      <c r="A94" s="73" t="str">
        <f>Sourcecommande[[#This Row],[Numérotation Sud Infra Environnement]]</f>
        <v>ESP17-022</v>
      </c>
      <c r="B94" s="74" t="str">
        <f>VLOOKUP(A94,Sourcecommande[],2,FALSE)</f>
        <v>STEP LIOUJAS</v>
      </c>
      <c r="C94" s="74" t="str">
        <f>VLOOKUP(A94,Sourcecommande[],3,FALSE)</f>
        <v>COM COM CLT</v>
      </c>
      <c r="D94" s="75">
        <f>VLOOKUP(A94,Sourcecommande[],4,FALSE)</f>
        <v>2017</v>
      </c>
      <c r="E94" s="75" t="str">
        <f>VLOOKUP(A94,Sourcecommande[],5,FALSE)</f>
        <v>ASS</v>
      </c>
      <c r="F94" s="75" t="str">
        <f>VLOOKUP(A94,Sourcecommande[],6,FALSE)</f>
        <v>HPN</v>
      </c>
      <c r="G94" s="75">
        <f>VLOOKUP(A94,Sourcecommande[],7,FALSE)</f>
        <v>12</v>
      </c>
      <c r="H94" s="88">
        <f>SUMIFS(SBT!H:H,SBT!$E:$E,Tableau3[[#This Row],[Numérotation Sud Infra Environnement]],SBT!$AT:$AT,1)</f>
        <v>0</v>
      </c>
      <c r="I94" s="80">
        <f>SUMIFS(SBT!J:J,SBT!$E:$E,Tableau3[[#This Row],[Numérotation Sud Infra Environnement]],SBT!$AT:$AT,1)</f>
        <v>0</v>
      </c>
      <c r="J94" s="80">
        <f>SUMIFS(SBT!K:K,SBT!$E:$E,Tableau3[[#This Row],[Numérotation Sud Infra Environnement]],SBT!$AT:$AT,1)</f>
        <v>0</v>
      </c>
      <c r="K94" s="80">
        <f>SUMIFS(SBT!L:L,SBT!$E:$E,Tableau3[[#This Row],[Numérotation Sud Infra Environnement]],SBT!$AT:$AT,1)</f>
        <v>0</v>
      </c>
      <c r="L94" s="80">
        <f>SUMIFS(SBT!M:M,SBT!$E:$E,Tableau3[[#This Row],[Numérotation Sud Infra Environnement]],SBT!$AT:$AT,1)</f>
        <v>0</v>
      </c>
      <c r="M94" s="80">
        <f>SUMIFS(SBT!N:N,SBT!$E:$E,Tableau3[[#This Row],[Numérotation Sud Infra Environnement]],SBT!$AT:$AT,1)</f>
        <v>0</v>
      </c>
      <c r="N94" s="80">
        <f>SUMIFS(SBT!O:O,SBT!$E:$E,Tableau3[[#This Row],[Numérotation Sud Infra Environnement]],SBT!$AT:$AT,1)</f>
        <v>0</v>
      </c>
      <c r="O94" s="80">
        <f>SUMIFS(SBT!P:P,SBT!$E:$E,Tableau3[[#This Row],[Numérotation Sud Infra Environnement]],SBT!$AT:$AT,1)</f>
        <v>0</v>
      </c>
      <c r="P94" s="80">
        <f>SUMIFS(SBT!Q:Q,SBT!$E:$E,Tableau3[[#This Row],[Numérotation Sud Infra Environnement]],SBT!$AT:$AT,1)</f>
        <v>0</v>
      </c>
      <c r="Q94" s="80">
        <f>SUMIFS(SBT!R:R,SBT!$E:$E,Tableau3[[#This Row],[Numérotation Sud Infra Environnement]],SBT!$AT:$AT,1)</f>
        <v>0</v>
      </c>
      <c r="R94" s="80">
        <f>SUMIFS(SBT!S:S,SBT!$E:$E,Tableau3[[#This Row],[Numérotation Sud Infra Environnement]],SBT!$AT:$AT,1)</f>
        <v>0</v>
      </c>
      <c r="S94" s="80">
        <f>SUMIFS(SBT!T:T,SBT!$E:$E,Tableau3[[#This Row],[Numérotation Sud Infra Environnement]],SBT!$AT:$AT,1)</f>
        <v>0</v>
      </c>
      <c r="T94" s="80">
        <f>SUMIFS(SBT!U:U,SBT!$E:$E,Tableau3[[#This Row],[Numérotation Sud Infra Environnement]],SBT!$AT:$AT,1)</f>
        <v>0</v>
      </c>
      <c r="U94" s="80">
        <f>SUMIFS(SBT!V:V,SBT!$E:$E,Tableau3[[#This Row],[Numérotation Sud Infra Environnement]],SBT!$AT:$AT,1)</f>
        <v>0</v>
      </c>
      <c r="V94" s="80">
        <f>SUMIFS(SBT!W:W,SBT!$E:$E,Tableau3[[#This Row],[Numérotation Sud Infra Environnement]],SBT!$AT:$AT,1)</f>
        <v>0</v>
      </c>
      <c r="W94" s="80">
        <f>SUMIFS(SBT!X:X,SBT!$E:$E,Tableau3[[#This Row],[Numérotation Sud Infra Environnement]],SBT!$AT:$AT,1)</f>
        <v>0</v>
      </c>
      <c r="X94" s="80">
        <f>SUMIFS(SBT!Y:Y,SBT!$E:$E,Tableau3[[#This Row],[Numérotation Sud Infra Environnement]],SBT!$AT:$AT,1)</f>
        <v>0</v>
      </c>
      <c r="Y94" s="80">
        <f>SUMIFS(SBT!Z:Z,SBT!$E:$E,Tableau3[[#This Row],[Numérotation Sud Infra Environnement]],SBT!$AT:$AT,1)</f>
        <v>0</v>
      </c>
      <c r="Z94" s="80">
        <f>SUMIFS(SBT!AA:AA,SBT!$E:$E,Tableau3[[#This Row],[Numérotation Sud Infra Environnement]],SBT!$AT:$AT,1)</f>
        <v>0</v>
      </c>
      <c r="AA94" s="80">
        <f>Tableau3[[#This Row],[TOTAUX TTC]]-Tableau3[[#This Row],[TVA récupérable]]</f>
        <v>0</v>
      </c>
    </row>
    <row r="95" spans="1:27" x14ac:dyDescent="0.25">
      <c r="A95" s="73" t="str">
        <f>Sourcecommande[[#This Row],[Numérotation Sud Infra Environnement]]</f>
        <v>ESP17-023</v>
      </c>
      <c r="B95" s="74" t="str">
        <f>VLOOKUP(A95,Sourcecommande[],2,FALSE)</f>
        <v>PLAN EAU IRRIGATION A ST PAUL</v>
      </c>
      <c r="C95" s="74" t="str">
        <f>VLOOKUP(A95,Sourcecommande[],3,FALSE)</f>
        <v>M. BLANC RENE</v>
      </c>
      <c r="D95" s="75">
        <f>VLOOKUP(A95,Sourcecommande[],4,FALSE)</f>
        <v>2017</v>
      </c>
      <c r="E95" s="75" t="str">
        <f>VLOOKUP(A95,Sourcecommande[],5,FALSE)</f>
        <v>HYDRO</v>
      </c>
      <c r="F95" s="75" t="str">
        <f>VLOOKUP(A95,Sourcecommande[],6,FALSE)</f>
        <v>ALA</v>
      </c>
      <c r="G95" s="75">
        <f>VLOOKUP(A95,Sourcecommande[],7,FALSE)</f>
        <v>12</v>
      </c>
      <c r="H95" s="88">
        <f>SUMIFS(SBT!H:H,SBT!$E:$E,Tableau3[[#This Row],[Numérotation Sud Infra Environnement]],SBT!$AT:$AT,1)</f>
        <v>0</v>
      </c>
      <c r="I95" s="80">
        <f>SUMIFS(SBT!J:J,SBT!$E:$E,Tableau3[[#This Row],[Numérotation Sud Infra Environnement]],SBT!$AT:$AT,1)</f>
        <v>0</v>
      </c>
      <c r="J95" s="80">
        <f>SUMIFS(SBT!K:K,SBT!$E:$E,Tableau3[[#This Row],[Numérotation Sud Infra Environnement]],SBT!$AT:$AT,1)</f>
        <v>0</v>
      </c>
      <c r="K95" s="80">
        <f>SUMIFS(SBT!L:L,SBT!$E:$E,Tableau3[[#This Row],[Numérotation Sud Infra Environnement]],SBT!$AT:$AT,1)</f>
        <v>0</v>
      </c>
      <c r="L95" s="80">
        <f>SUMIFS(SBT!M:M,SBT!$E:$E,Tableau3[[#This Row],[Numérotation Sud Infra Environnement]],SBT!$AT:$AT,1)</f>
        <v>0</v>
      </c>
      <c r="M95" s="80">
        <f>SUMIFS(SBT!N:N,SBT!$E:$E,Tableau3[[#This Row],[Numérotation Sud Infra Environnement]],SBT!$AT:$AT,1)</f>
        <v>0</v>
      </c>
      <c r="N95" s="80">
        <f>SUMIFS(SBT!O:O,SBT!$E:$E,Tableau3[[#This Row],[Numérotation Sud Infra Environnement]],SBT!$AT:$AT,1)</f>
        <v>0</v>
      </c>
      <c r="O95" s="80">
        <f>SUMIFS(SBT!P:P,SBT!$E:$E,Tableau3[[#This Row],[Numérotation Sud Infra Environnement]],SBT!$AT:$AT,1)</f>
        <v>0</v>
      </c>
      <c r="P95" s="80">
        <f>SUMIFS(SBT!Q:Q,SBT!$E:$E,Tableau3[[#This Row],[Numérotation Sud Infra Environnement]],SBT!$AT:$AT,1)</f>
        <v>0</v>
      </c>
      <c r="Q95" s="80">
        <f>SUMIFS(SBT!R:R,SBT!$E:$E,Tableau3[[#This Row],[Numérotation Sud Infra Environnement]],SBT!$AT:$AT,1)</f>
        <v>0</v>
      </c>
      <c r="R95" s="80">
        <f>SUMIFS(SBT!S:S,SBT!$E:$E,Tableau3[[#This Row],[Numérotation Sud Infra Environnement]],SBT!$AT:$AT,1)</f>
        <v>0</v>
      </c>
      <c r="S95" s="80">
        <f>SUMIFS(SBT!T:T,SBT!$E:$E,Tableau3[[#This Row],[Numérotation Sud Infra Environnement]],SBT!$AT:$AT,1)</f>
        <v>0</v>
      </c>
      <c r="T95" s="80">
        <f>SUMIFS(SBT!U:U,SBT!$E:$E,Tableau3[[#This Row],[Numérotation Sud Infra Environnement]],SBT!$AT:$AT,1)</f>
        <v>0</v>
      </c>
      <c r="U95" s="80">
        <f>SUMIFS(SBT!V:V,SBT!$E:$E,Tableau3[[#This Row],[Numérotation Sud Infra Environnement]],SBT!$AT:$AT,1)</f>
        <v>0</v>
      </c>
      <c r="V95" s="80">
        <f>SUMIFS(SBT!W:W,SBT!$E:$E,Tableau3[[#This Row],[Numérotation Sud Infra Environnement]],SBT!$AT:$AT,1)</f>
        <v>0</v>
      </c>
      <c r="W95" s="80">
        <f>SUMIFS(SBT!X:X,SBT!$E:$E,Tableau3[[#This Row],[Numérotation Sud Infra Environnement]],SBT!$AT:$AT,1)</f>
        <v>0</v>
      </c>
      <c r="X95" s="80">
        <f>SUMIFS(SBT!Y:Y,SBT!$E:$E,Tableau3[[#This Row],[Numérotation Sud Infra Environnement]],SBT!$AT:$AT,1)</f>
        <v>0</v>
      </c>
      <c r="Y95" s="80">
        <f>SUMIFS(SBT!Z:Z,SBT!$E:$E,Tableau3[[#This Row],[Numérotation Sud Infra Environnement]],SBT!$AT:$AT,1)</f>
        <v>0</v>
      </c>
      <c r="Z95" s="80">
        <f>SUMIFS(SBT!AA:AA,SBT!$E:$E,Tableau3[[#This Row],[Numérotation Sud Infra Environnement]],SBT!$AT:$AT,1)</f>
        <v>0</v>
      </c>
      <c r="AA95" s="80">
        <f>Tableau3[[#This Row],[TOTAUX TTC]]-Tableau3[[#This Row],[TVA récupérable]]</f>
        <v>0</v>
      </c>
    </row>
    <row r="96" spans="1:27" x14ac:dyDescent="0.25">
      <c r="A96" s="73" t="str">
        <f>Sourcecommande[[#This Row],[Numérotation Sud Infra Environnement]]</f>
        <v>ESP17-024</v>
      </c>
      <c r="B96" s="74" t="str">
        <f>VLOOKUP(A96,Sourcecommande[],2,FALSE)</f>
        <v>AMENAG CAMPING</v>
      </c>
      <c r="C96" s="74" t="str">
        <f>VLOOKUP(A96,Sourcecommande[],3,FALSE)</f>
        <v>LE FEL</v>
      </c>
      <c r="D96" s="75">
        <f>VLOOKUP(A96,Sourcecommande[],4,FALSE)</f>
        <v>2017</v>
      </c>
      <c r="E96" s="75" t="str">
        <f>VLOOKUP(A96,Sourcecommande[],5,FALSE)</f>
        <v>VRD</v>
      </c>
      <c r="F96" s="75" t="str">
        <f>VLOOKUP(A96,Sourcecommande[],6,FALSE)</f>
        <v>GMA</v>
      </c>
      <c r="G96" s="75">
        <f>VLOOKUP(A96,Sourcecommande[],7,FALSE)</f>
        <v>12</v>
      </c>
      <c r="H96" s="88">
        <f>SUMIFS(SBT!H:H,SBT!$E:$E,Tableau3[[#This Row],[Numérotation Sud Infra Environnement]],SBT!$AT:$AT,1)</f>
        <v>0</v>
      </c>
      <c r="I96" s="80">
        <f>SUMIFS(SBT!J:J,SBT!$E:$E,Tableau3[[#This Row],[Numérotation Sud Infra Environnement]],SBT!$AT:$AT,1)</f>
        <v>0</v>
      </c>
      <c r="J96" s="80">
        <f>SUMIFS(SBT!K:K,SBT!$E:$E,Tableau3[[#This Row],[Numérotation Sud Infra Environnement]],SBT!$AT:$AT,1)</f>
        <v>0</v>
      </c>
      <c r="K96" s="80">
        <f>SUMIFS(SBT!L:L,SBT!$E:$E,Tableau3[[#This Row],[Numérotation Sud Infra Environnement]],SBT!$AT:$AT,1)</f>
        <v>0</v>
      </c>
      <c r="L96" s="80">
        <f>SUMIFS(SBT!M:M,SBT!$E:$E,Tableau3[[#This Row],[Numérotation Sud Infra Environnement]],SBT!$AT:$AT,1)</f>
        <v>0</v>
      </c>
      <c r="M96" s="80">
        <f>SUMIFS(SBT!N:N,SBT!$E:$E,Tableau3[[#This Row],[Numérotation Sud Infra Environnement]],SBT!$AT:$AT,1)</f>
        <v>0</v>
      </c>
      <c r="N96" s="80">
        <f>SUMIFS(SBT!O:O,SBT!$E:$E,Tableau3[[#This Row],[Numérotation Sud Infra Environnement]],SBT!$AT:$AT,1)</f>
        <v>0</v>
      </c>
      <c r="O96" s="80">
        <f>SUMIFS(SBT!P:P,SBT!$E:$E,Tableau3[[#This Row],[Numérotation Sud Infra Environnement]],SBT!$AT:$AT,1)</f>
        <v>0</v>
      </c>
      <c r="P96" s="80">
        <f>SUMIFS(SBT!Q:Q,SBT!$E:$E,Tableau3[[#This Row],[Numérotation Sud Infra Environnement]],SBT!$AT:$AT,1)</f>
        <v>0</v>
      </c>
      <c r="Q96" s="80">
        <f>SUMIFS(SBT!R:R,SBT!$E:$E,Tableau3[[#This Row],[Numérotation Sud Infra Environnement]],SBT!$AT:$AT,1)</f>
        <v>0</v>
      </c>
      <c r="R96" s="80">
        <f>SUMIFS(SBT!S:S,SBT!$E:$E,Tableau3[[#This Row],[Numérotation Sud Infra Environnement]],SBT!$AT:$AT,1)</f>
        <v>0</v>
      </c>
      <c r="S96" s="80">
        <f>SUMIFS(SBT!T:T,SBT!$E:$E,Tableau3[[#This Row],[Numérotation Sud Infra Environnement]],SBT!$AT:$AT,1)</f>
        <v>0</v>
      </c>
      <c r="T96" s="80">
        <f>SUMIFS(SBT!U:U,SBT!$E:$E,Tableau3[[#This Row],[Numérotation Sud Infra Environnement]],SBT!$AT:$AT,1)</f>
        <v>0</v>
      </c>
      <c r="U96" s="80">
        <f>SUMIFS(SBT!V:V,SBT!$E:$E,Tableau3[[#This Row],[Numérotation Sud Infra Environnement]],SBT!$AT:$AT,1)</f>
        <v>0</v>
      </c>
      <c r="V96" s="80">
        <f>SUMIFS(SBT!W:W,SBT!$E:$E,Tableau3[[#This Row],[Numérotation Sud Infra Environnement]],SBT!$AT:$AT,1)</f>
        <v>0</v>
      </c>
      <c r="W96" s="80">
        <f>SUMIFS(SBT!X:X,SBT!$E:$E,Tableau3[[#This Row],[Numérotation Sud Infra Environnement]],SBT!$AT:$AT,1)</f>
        <v>0</v>
      </c>
      <c r="X96" s="80">
        <f>SUMIFS(SBT!Y:Y,SBT!$E:$E,Tableau3[[#This Row],[Numérotation Sud Infra Environnement]],SBT!$AT:$AT,1)</f>
        <v>0</v>
      </c>
      <c r="Y96" s="80">
        <f>SUMIFS(SBT!Z:Z,SBT!$E:$E,Tableau3[[#This Row],[Numérotation Sud Infra Environnement]],SBT!$AT:$AT,1)</f>
        <v>0</v>
      </c>
      <c r="Z96" s="80">
        <f>SUMIFS(SBT!AA:AA,SBT!$E:$E,Tableau3[[#This Row],[Numérotation Sud Infra Environnement]],SBT!$AT:$AT,1)</f>
        <v>0</v>
      </c>
      <c r="AA96" s="80">
        <f>Tableau3[[#This Row],[TOTAUX TTC]]-Tableau3[[#This Row],[TVA récupérable]]</f>
        <v>0</v>
      </c>
    </row>
    <row r="97" spans="1:27" x14ac:dyDescent="0.25">
      <c r="A97" s="73" t="str">
        <f>Sourcecommande[[#This Row],[Numérotation Sud Infra Environnement]]</f>
        <v>ESP17-025</v>
      </c>
      <c r="B97" s="74" t="str">
        <f>VLOOKUP(A97,Sourcecommande[],2,FALSE)</f>
        <v>VTA BARRAGE BRACOUS</v>
      </c>
      <c r="C97" s="74" t="str">
        <f>VLOOKUP(A97,Sourcecommande[],3,FALSE)</f>
        <v>PRIVEZAC</v>
      </c>
      <c r="D97" s="75">
        <f>VLOOKUP(A97,Sourcecommande[],4,FALSE)</f>
        <v>2017</v>
      </c>
      <c r="E97" s="75" t="str">
        <f>VLOOKUP(A97,Sourcecommande[],5,FALSE)</f>
        <v>HYDRO</v>
      </c>
      <c r="F97" s="75" t="str">
        <f>VLOOKUP(A97,Sourcecommande[],6,FALSE)</f>
        <v>AVA</v>
      </c>
      <c r="G97" s="75">
        <f>VLOOKUP(A97,Sourcecommande[],7,FALSE)</f>
        <v>12</v>
      </c>
      <c r="H97" s="88">
        <f>SUMIFS(SBT!H:H,SBT!$E:$E,Tableau3[[#This Row],[Numérotation Sud Infra Environnement]],SBT!$AT:$AT,1)</f>
        <v>0</v>
      </c>
      <c r="I97" s="80">
        <f>SUMIFS(SBT!J:J,SBT!$E:$E,Tableau3[[#This Row],[Numérotation Sud Infra Environnement]],SBT!$AT:$AT,1)</f>
        <v>0</v>
      </c>
      <c r="J97" s="80">
        <f>SUMIFS(SBT!K:K,SBT!$E:$E,Tableau3[[#This Row],[Numérotation Sud Infra Environnement]],SBT!$AT:$AT,1)</f>
        <v>0</v>
      </c>
      <c r="K97" s="80">
        <f>SUMIFS(SBT!L:L,SBT!$E:$E,Tableau3[[#This Row],[Numérotation Sud Infra Environnement]],SBT!$AT:$AT,1)</f>
        <v>0</v>
      </c>
      <c r="L97" s="80">
        <f>SUMIFS(SBT!M:M,SBT!$E:$E,Tableau3[[#This Row],[Numérotation Sud Infra Environnement]],SBT!$AT:$AT,1)</f>
        <v>0</v>
      </c>
      <c r="M97" s="80">
        <f>SUMIFS(SBT!N:N,SBT!$E:$E,Tableau3[[#This Row],[Numérotation Sud Infra Environnement]],SBT!$AT:$AT,1)</f>
        <v>0</v>
      </c>
      <c r="N97" s="80">
        <f>SUMIFS(SBT!O:O,SBT!$E:$E,Tableau3[[#This Row],[Numérotation Sud Infra Environnement]],SBT!$AT:$AT,1)</f>
        <v>0</v>
      </c>
      <c r="O97" s="80">
        <f>SUMIFS(SBT!P:P,SBT!$E:$E,Tableau3[[#This Row],[Numérotation Sud Infra Environnement]],SBT!$AT:$AT,1)</f>
        <v>0</v>
      </c>
      <c r="P97" s="80">
        <f>SUMIFS(SBT!Q:Q,SBT!$E:$E,Tableau3[[#This Row],[Numérotation Sud Infra Environnement]],SBT!$AT:$AT,1)</f>
        <v>0</v>
      </c>
      <c r="Q97" s="80">
        <f>SUMIFS(SBT!R:R,SBT!$E:$E,Tableau3[[#This Row],[Numérotation Sud Infra Environnement]],SBT!$AT:$AT,1)</f>
        <v>0</v>
      </c>
      <c r="R97" s="80">
        <f>SUMIFS(SBT!S:S,SBT!$E:$E,Tableau3[[#This Row],[Numérotation Sud Infra Environnement]],SBT!$AT:$AT,1)</f>
        <v>0</v>
      </c>
      <c r="S97" s="80">
        <f>SUMIFS(SBT!T:T,SBT!$E:$E,Tableau3[[#This Row],[Numérotation Sud Infra Environnement]],SBT!$AT:$AT,1)</f>
        <v>0</v>
      </c>
      <c r="T97" s="80">
        <f>SUMIFS(SBT!U:U,SBT!$E:$E,Tableau3[[#This Row],[Numérotation Sud Infra Environnement]],SBT!$AT:$AT,1)</f>
        <v>0</v>
      </c>
      <c r="U97" s="80">
        <f>SUMIFS(SBT!V:V,SBT!$E:$E,Tableau3[[#This Row],[Numérotation Sud Infra Environnement]],SBT!$AT:$AT,1)</f>
        <v>0</v>
      </c>
      <c r="V97" s="80">
        <f>SUMIFS(SBT!W:W,SBT!$E:$E,Tableau3[[#This Row],[Numérotation Sud Infra Environnement]],SBT!$AT:$AT,1)</f>
        <v>0</v>
      </c>
      <c r="W97" s="80">
        <f>SUMIFS(SBT!X:X,SBT!$E:$E,Tableau3[[#This Row],[Numérotation Sud Infra Environnement]],SBT!$AT:$AT,1)</f>
        <v>0</v>
      </c>
      <c r="X97" s="80">
        <f>SUMIFS(SBT!Y:Y,SBT!$E:$E,Tableau3[[#This Row],[Numérotation Sud Infra Environnement]],SBT!$AT:$AT,1)</f>
        <v>0</v>
      </c>
      <c r="Y97" s="80">
        <f>SUMIFS(SBT!Z:Z,SBT!$E:$E,Tableau3[[#This Row],[Numérotation Sud Infra Environnement]],SBT!$AT:$AT,1)</f>
        <v>0</v>
      </c>
      <c r="Z97" s="80">
        <f>SUMIFS(SBT!AA:AA,SBT!$E:$E,Tableau3[[#This Row],[Numérotation Sud Infra Environnement]],SBT!$AT:$AT,1)</f>
        <v>0</v>
      </c>
      <c r="AA97" s="80">
        <f>Tableau3[[#This Row],[TOTAUX TTC]]-Tableau3[[#This Row],[TVA récupérable]]</f>
        <v>0</v>
      </c>
    </row>
    <row r="98" spans="1:27" x14ac:dyDescent="0.25">
      <c r="A98" s="73" t="str">
        <f>Sourcecommande[[#This Row],[Numérotation Sud Infra Environnement]]</f>
        <v>ESP17-026</v>
      </c>
      <c r="B98" s="74" t="str">
        <f>VLOOKUP(A98,Sourcecommande[],2,FALSE)</f>
        <v>ETUDE SOL POUR ANC</v>
      </c>
      <c r="C98" s="74" t="str">
        <f>VLOOKUP(A98,Sourcecommande[],3,FALSE)</f>
        <v>SOMEDA</v>
      </c>
      <c r="D98" s="75">
        <f>VLOOKUP(A98,Sourcecommande[],4,FALSE)</f>
        <v>2017</v>
      </c>
      <c r="E98" s="75" t="str">
        <f>VLOOKUP(A98,Sourcecommande[],5,FALSE)</f>
        <v>ANC</v>
      </c>
      <c r="F98" s="75" t="str">
        <f>VLOOKUP(A98,Sourcecommande[],6,FALSE)</f>
        <v>ALA</v>
      </c>
      <c r="G98" s="75">
        <f>VLOOKUP(A98,Sourcecommande[],7,FALSE)</f>
        <v>12</v>
      </c>
      <c r="H98" s="88">
        <f>SUMIFS(SBT!H:H,SBT!$E:$E,Tableau3[[#This Row],[Numérotation Sud Infra Environnement]],SBT!$AT:$AT,1)</f>
        <v>0</v>
      </c>
      <c r="I98" s="80">
        <f>SUMIFS(SBT!J:J,SBT!$E:$E,Tableau3[[#This Row],[Numérotation Sud Infra Environnement]],SBT!$AT:$AT,1)</f>
        <v>0</v>
      </c>
      <c r="J98" s="80">
        <f>SUMIFS(SBT!K:K,SBT!$E:$E,Tableau3[[#This Row],[Numérotation Sud Infra Environnement]],SBT!$AT:$AT,1)</f>
        <v>0</v>
      </c>
      <c r="K98" s="80">
        <f>SUMIFS(SBT!L:L,SBT!$E:$E,Tableau3[[#This Row],[Numérotation Sud Infra Environnement]],SBT!$AT:$AT,1)</f>
        <v>0</v>
      </c>
      <c r="L98" s="80">
        <f>SUMIFS(SBT!M:M,SBT!$E:$E,Tableau3[[#This Row],[Numérotation Sud Infra Environnement]],SBT!$AT:$AT,1)</f>
        <v>0</v>
      </c>
      <c r="M98" s="80">
        <f>SUMIFS(SBT!N:N,SBT!$E:$E,Tableau3[[#This Row],[Numérotation Sud Infra Environnement]],SBT!$AT:$AT,1)</f>
        <v>0</v>
      </c>
      <c r="N98" s="80">
        <f>SUMIFS(SBT!O:O,SBT!$E:$E,Tableau3[[#This Row],[Numérotation Sud Infra Environnement]],SBT!$AT:$AT,1)</f>
        <v>0</v>
      </c>
      <c r="O98" s="80">
        <f>SUMIFS(SBT!P:P,SBT!$E:$E,Tableau3[[#This Row],[Numérotation Sud Infra Environnement]],SBT!$AT:$AT,1)</f>
        <v>0</v>
      </c>
      <c r="P98" s="80">
        <f>SUMIFS(SBT!Q:Q,SBT!$E:$E,Tableau3[[#This Row],[Numérotation Sud Infra Environnement]],SBT!$AT:$AT,1)</f>
        <v>0</v>
      </c>
      <c r="Q98" s="80">
        <f>SUMIFS(SBT!R:R,SBT!$E:$E,Tableau3[[#This Row],[Numérotation Sud Infra Environnement]],SBT!$AT:$AT,1)</f>
        <v>0</v>
      </c>
      <c r="R98" s="80">
        <f>SUMIFS(SBT!S:S,SBT!$E:$E,Tableau3[[#This Row],[Numérotation Sud Infra Environnement]],SBT!$AT:$AT,1)</f>
        <v>0</v>
      </c>
      <c r="S98" s="80">
        <f>SUMIFS(SBT!T:T,SBT!$E:$E,Tableau3[[#This Row],[Numérotation Sud Infra Environnement]],SBT!$AT:$AT,1)</f>
        <v>0</v>
      </c>
      <c r="T98" s="80">
        <f>SUMIFS(SBT!U:U,SBT!$E:$E,Tableau3[[#This Row],[Numérotation Sud Infra Environnement]],SBT!$AT:$AT,1)</f>
        <v>0</v>
      </c>
      <c r="U98" s="80">
        <f>SUMIFS(SBT!V:V,SBT!$E:$E,Tableau3[[#This Row],[Numérotation Sud Infra Environnement]],SBT!$AT:$AT,1)</f>
        <v>0</v>
      </c>
      <c r="V98" s="80">
        <f>SUMIFS(SBT!W:W,SBT!$E:$E,Tableau3[[#This Row],[Numérotation Sud Infra Environnement]],SBT!$AT:$AT,1)</f>
        <v>0</v>
      </c>
      <c r="W98" s="80">
        <f>SUMIFS(SBT!X:X,SBT!$E:$E,Tableau3[[#This Row],[Numérotation Sud Infra Environnement]],SBT!$AT:$AT,1)</f>
        <v>0</v>
      </c>
      <c r="X98" s="80">
        <f>SUMIFS(SBT!Y:Y,SBT!$E:$E,Tableau3[[#This Row],[Numérotation Sud Infra Environnement]],SBT!$AT:$AT,1)</f>
        <v>0</v>
      </c>
      <c r="Y98" s="80">
        <f>SUMIFS(SBT!Z:Z,SBT!$E:$E,Tableau3[[#This Row],[Numérotation Sud Infra Environnement]],SBT!$AT:$AT,1)</f>
        <v>0</v>
      </c>
      <c r="Z98" s="80">
        <f>SUMIFS(SBT!AA:AA,SBT!$E:$E,Tableau3[[#This Row],[Numérotation Sud Infra Environnement]],SBT!$AT:$AT,1)</f>
        <v>0</v>
      </c>
      <c r="AA98" s="80">
        <f>Tableau3[[#This Row],[TOTAUX TTC]]-Tableau3[[#This Row],[TVA récupérable]]</f>
        <v>0</v>
      </c>
    </row>
    <row r="99" spans="1:27" x14ac:dyDescent="0.25">
      <c r="A99" s="73" t="str">
        <f>Sourcecommande[[#This Row],[Numérotation Sud Infra Environnement]]</f>
        <v>ESP17-027</v>
      </c>
      <c r="B99" s="74" t="str">
        <f>VLOOKUP(A99,Sourcecommande[],2,FALSE)</f>
        <v>VACATION SUPP SUIVI TRAVAUX ASS</v>
      </c>
      <c r="C99" s="74" t="str">
        <f>VLOOKUP(A99,Sourcecommande[],3,FALSE)</f>
        <v>PRADES AUBRAC</v>
      </c>
      <c r="D99" s="75">
        <f>VLOOKUP(A99,Sourcecommande[],4,FALSE)</f>
        <v>2017</v>
      </c>
      <c r="E99" s="75" t="str">
        <f>VLOOKUP(A99,Sourcecommande[],5,FALSE)</f>
        <v>ASS</v>
      </c>
      <c r="F99" s="75" t="str">
        <f>VLOOKUP(A99,Sourcecommande[],6,FALSE)</f>
        <v>SBT</v>
      </c>
      <c r="G99" s="75">
        <f>VLOOKUP(A99,Sourcecommande[],7,FALSE)</f>
        <v>12</v>
      </c>
      <c r="H99" s="88">
        <f>SUMIFS(SBT!H:H,SBT!$E:$E,Tableau3[[#This Row],[Numérotation Sud Infra Environnement]],SBT!$AT:$AT,1)</f>
        <v>0</v>
      </c>
      <c r="I99" s="80">
        <f>SUMIFS(SBT!J:J,SBT!$E:$E,Tableau3[[#This Row],[Numérotation Sud Infra Environnement]],SBT!$AT:$AT,1)</f>
        <v>0</v>
      </c>
      <c r="J99" s="80">
        <f>SUMIFS(SBT!K:K,SBT!$E:$E,Tableau3[[#This Row],[Numérotation Sud Infra Environnement]],SBT!$AT:$AT,1)</f>
        <v>0</v>
      </c>
      <c r="K99" s="80">
        <f>SUMIFS(SBT!L:L,SBT!$E:$E,Tableau3[[#This Row],[Numérotation Sud Infra Environnement]],SBT!$AT:$AT,1)</f>
        <v>0</v>
      </c>
      <c r="L99" s="80">
        <f>SUMIFS(SBT!M:M,SBT!$E:$E,Tableau3[[#This Row],[Numérotation Sud Infra Environnement]],SBT!$AT:$AT,1)</f>
        <v>0</v>
      </c>
      <c r="M99" s="80">
        <f>SUMIFS(SBT!N:N,SBT!$E:$E,Tableau3[[#This Row],[Numérotation Sud Infra Environnement]],SBT!$AT:$AT,1)</f>
        <v>0</v>
      </c>
      <c r="N99" s="80">
        <f>SUMIFS(SBT!O:O,SBT!$E:$E,Tableau3[[#This Row],[Numérotation Sud Infra Environnement]],SBT!$AT:$AT,1)</f>
        <v>0</v>
      </c>
      <c r="O99" s="80">
        <f>SUMIFS(SBT!P:P,SBT!$E:$E,Tableau3[[#This Row],[Numérotation Sud Infra Environnement]],SBT!$AT:$AT,1)</f>
        <v>0</v>
      </c>
      <c r="P99" s="80">
        <f>SUMIFS(SBT!Q:Q,SBT!$E:$E,Tableau3[[#This Row],[Numérotation Sud Infra Environnement]],SBT!$AT:$AT,1)</f>
        <v>0</v>
      </c>
      <c r="Q99" s="80">
        <f>SUMIFS(SBT!R:R,SBT!$E:$E,Tableau3[[#This Row],[Numérotation Sud Infra Environnement]],SBT!$AT:$AT,1)</f>
        <v>0</v>
      </c>
      <c r="R99" s="80">
        <f>SUMIFS(SBT!S:S,SBT!$E:$E,Tableau3[[#This Row],[Numérotation Sud Infra Environnement]],SBT!$AT:$AT,1)</f>
        <v>0</v>
      </c>
      <c r="S99" s="80">
        <f>SUMIFS(SBT!T:T,SBT!$E:$E,Tableau3[[#This Row],[Numérotation Sud Infra Environnement]],SBT!$AT:$AT,1)</f>
        <v>0</v>
      </c>
      <c r="T99" s="80">
        <f>SUMIFS(SBT!U:U,SBT!$E:$E,Tableau3[[#This Row],[Numérotation Sud Infra Environnement]],SBT!$AT:$AT,1)</f>
        <v>0</v>
      </c>
      <c r="U99" s="80">
        <f>SUMIFS(SBT!V:V,SBT!$E:$E,Tableau3[[#This Row],[Numérotation Sud Infra Environnement]],SBT!$AT:$AT,1)</f>
        <v>0</v>
      </c>
      <c r="V99" s="80">
        <f>SUMIFS(SBT!W:W,SBT!$E:$E,Tableau3[[#This Row],[Numérotation Sud Infra Environnement]],SBT!$AT:$AT,1)</f>
        <v>0</v>
      </c>
      <c r="W99" s="80">
        <f>SUMIFS(SBT!X:X,SBT!$E:$E,Tableau3[[#This Row],[Numérotation Sud Infra Environnement]],SBT!$AT:$AT,1)</f>
        <v>0</v>
      </c>
      <c r="X99" s="80">
        <f>SUMIFS(SBT!Y:Y,SBT!$E:$E,Tableau3[[#This Row],[Numérotation Sud Infra Environnement]],SBT!$AT:$AT,1)</f>
        <v>0</v>
      </c>
      <c r="Y99" s="80">
        <f>SUMIFS(SBT!Z:Z,SBT!$E:$E,Tableau3[[#This Row],[Numérotation Sud Infra Environnement]],SBT!$AT:$AT,1)</f>
        <v>0</v>
      </c>
      <c r="Z99" s="80">
        <f>SUMIFS(SBT!AA:AA,SBT!$E:$E,Tableau3[[#This Row],[Numérotation Sud Infra Environnement]],SBT!$AT:$AT,1)</f>
        <v>0</v>
      </c>
      <c r="AA99" s="80">
        <f>Tableau3[[#This Row],[TOTAUX TTC]]-Tableau3[[#This Row],[TVA récupérable]]</f>
        <v>0</v>
      </c>
    </row>
    <row r="100" spans="1:27" x14ac:dyDescent="0.25">
      <c r="A100" s="73" t="str">
        <f>Sourcecommande[[#This Row],[Numérotation Sud Infra Environnement]]</f>
        <v>ESP17-028</v>
      </c>
      <c r="B100" s="74" t="str">
        <f>VLOOKUP(A100,Sourcecommande[],2,FALSE)</f>
        <v>BILAN 24H 2 STEP</v>
      </c>
      <c r="C100" s="74" t="str">
        <f>VLOOKUP(A100,Sourcecommande[],3,FALSE)</f>
        <v>FONDAMENTE</v>
      </c>
      <c r="D100" s="75">
        <f>VLOOKUP(A100,Sourcecommande[],4,FALSE)</f>
        <v>2017</v>
      </c>
      <c r="E100" s="75" t="str">
        <f>VLOOKUP(A100,Sourcecommande[],5,FALSE)</f>
        <v>ASS</v>
      </c>
      <c r="F100" s="75" t="str">
        <f>VLOOKUP(A100,Sourcecommande[],6,FALSE)</f>
        <v>SBT</v>
      </c>
      <c r="G100" s="75">
        <f>VLOOKUP(A100,Sourcecommande[],7,FALSE)</f>
        <v>12</v>
      </c>
      <c r="H100" s="88">
        <f>SUMIFS(SBT!H:H,SBT!$E:$E,Tableau3[[#This Row],[Numérotation Sud Infra Environnement]],SBT!$AT:$AT,1)</f>
        <v>0</v>
      </c>
      <c r="I100" s="80">
        <f>SUMIFS(SBT!J:J,SBT!$E:$E,Tableau3[[#This Row],[Numérotation Sud Infra Environnement]],SBT!$AT:$AT,1)</f>
        <v>0</v>
      </c>
      <c r="J100" s="80">
        <f>SUMIFS(SBT!K:K,SBT!$E:$E,Tableau3[[#This Row],[Numérotation Sud Infra Environnement]],SBT!$AT:$AT,1)</f>
        <v>0</v>
      </c>
      <c r="K100" s="80">
        <f>SUMIFS(SBT!L:L,SBT!$E:$E,Tableau3[[#This Row],[Numérotation Sud Infra Environnement]],SBT!$AT:$AT,1)</f>
        <v>0</v>
      </c>
      <c r="L100" s="80">
        <f>SUMIFS(SBT!M:M,SBT!$E:$E,Tableau3[[#This Row],[Numérotation Sud Infra Environnement]],SBT!$AT:$AT,1)</f>
        <v>0</v>
      </c>
      <c r="M100" s="80">
        <f>SUMIFS(SBT!N:N,SBT!$E:$E,Tableau3[[#This Row],[Numérotation Sud Infra Environnement]],SBT!$AT:$AT,1)</f>
        <v>0</v>
      </c>
      <c r="N100" s="80">
        <f>SUMIFS(SBT!O:O,SBT!$E:$E,Tableau3[[#This Row],[Numérotation Sud Infra Environnement]],SBT!$AT:$AT,1)</f>
        <v>0</v>
      </c>
      <c r="O100" s="80">
        <f>SUMIFS(SBT!P:P,SBT!$E:$E,Tableau3[[#This Row],[Numérotation Sud Infra Environnement]],SBT!$AT:$AT,1)</f>
        <v>0</v>
      </c>
      <c r="P100" s="80">
        <f>SUMIFS(SBT!Q:Q,SBT!$E:$E,Tableau3[[#This Row],[Numérotation Sud Infra Environnement]],SBT!$AT:$AT,1)</f>
        <v>0</v>
      </c>
      <c r="Q100" s="80">
        <f>SUMIFS(SBT!R:R,SBT!$E:$E,Tableau3[[#This Row],[Numérotation Sud Infra Environnement]],SBT!$AT:$AT,1)</f>
        <v>0</v>
      </c>
      <c r="R100" s="80">
        <f>SUMIFS(SBT!S:S,SBT!$E:$E,Tableau3[[#This Row],[Numérotation Sud Infra Environnement]],SBT!$AT:$AT,1)</f>
        <v>0</v>
      </c>
      <c r="S100" s="80">
        <f>SUMIFS(SBT!T:T,SBT!$E:$E,Tableau3[[#This Row],[Numérotation Sud Infra Environnement]],SBT!$AT:$AT,1)</f>
        <v>0</v>
      </c>
      <c r="T100" s="80">
        <f>SUMIFS(SBT!U:U,SBT!$E:$E,Tableau3[[#This Row],[Numérotation Sud Infra Environnement]],SBT!$AT:$AT,1)</f>
        <v>0</v>
      </c>
      <c r="U100" s="80">
        <f>SUMIFS(SBT!V:V,SBT!$E:$E,Tableau3[[#This Row],[Numérotation Sud Infra Environnement]],SBT!$AT:$AT,1)</f>
        <v>0</v>
      </c>
      <c r="V100" s="80">
        <f>SUMIFS(SBT!W:W,SBT!$E:$E,Tableau3[[#This Row],[Numérotation Sud Infra Environnement]],SBT!$AT:$AT,1)</f>
        <v>0</v>
      </c>
      <c r="W100" s="80">
        <f>SUMIFS(SBT!X:X,SBT!$E:$E,Tableau3[[#This Row],[Numérotation Sud Infra Environnement]],SBT!$AT:$AT,1)</f>
        <v>0</v>
      </c>
      <c r="X100" s="80">
        <f>SUMIFS(SBT!Y:Y,SBT!$E:$E,Tableau3[[#This Row],[Numérotation Sud Infra Environnement]],SBT!$AT:$AT,1)</f>
        <v>0</v>
      </c>
      <c r="Y100" s="80">
        <f>SUMIFS(SBT!Z:Z,SBT!$E:$E,Tableau3[[#This Row],[Numérotation Sud Infra Environnement]],SBT!$AT:$AT,1)</f>
        <v>0</v>
      </c>
      <c r="Z100" s="80">
        <f>SUMIFS(SBT!AA:AA,SBT!$E:$E,Tableau3[[#This Row],[Numérotation Sud Infra Environnement]],SBT!$AT:$AT,1)</f>
        <v>0</v>
      </c>
      <c r="AA100" s="80">
        <f>Tableau3[[#This Row],[TOTAUX TTC]]-Tableau3[[#This Row],[TVA récupérable]]</f>
        <v>0</v>
      </c>
    </row>
    <row r="101" spans="1:27" ht="30" x14ac:dyDescent="0.25">
      <c r="A101" s="73" t="str">
        <f>Sourcecommande[[#This Row],[Numérotation Sud Infra Environnement]]</f>
        <v>ESP17-029</v>
      </c>
      <c r="B101" s="74" t="str">
        <f>VLOOKUP(A101,Sourcecommande[],2,FALSE)</f>
        <v>AMENAG PLAN EAU VEZINS</v>
      </c>
      <c r="C101" s="74" t="str">
        <f>VLOOKUP(A101,Sourcecommande[],3,FALSE)</f>
        <v>COM COM LEVEZOU PARELOUP</v>
      </c>
      <c r="D101" s="75">
        <f>VLOOKUP(A101,Sourcecommande[],4,FALSE)</f>
        <v>2017</v>
      </c>
      <c r="E101" s="75" t="str">
        <f>VLOOKUP(A101,Sourcecommande[],5,FALSE)</f>
        <v>VRD</v>
      </c>
      <c r="F101" s="75" t="str">
        <f>VLOOKUP(A101,Sourcecommande[],6,FALSE)</f>
        <v>GMA</v>
      </c>
      <c r="G101" s="75">
        <f>VLOOKUP(A101,Sourcecommande[],7,FALSE)</f>
        <v>12</v>
      </c>
      <c r="H101" s="88">
        <f>SUMIFS(SBT!H:H,SBT!$E:$E,Tableau3[[#This Row],[Numérotation Sud Infra Environnement]],SBT!$AT:$AT,1)</f>
        <v>0</v>
      </c>
      <c r="I101" s="80">
        <f>SUMIFS(SBT!J:J,SBT!$E:$E,Tableau3[[#This Row],[Numérotation Sud Infra Environnement]],SBT!$AT:$AT,1)</f>
        <v>0</v>
      </c>
      <c r="J101" s="80">
        <f>SUMIFS(SBT!K:K,SBT!$E:$E,Tableau3[[#This Row],[Numérotation Sud Infra Environnement]],SBT!$AT:$AT,1)</f>
        <v>0</v>
      </c>
      <c r="K101" s="80">
        <f>SUMIFS(SBT!L:L,SBT!$E:$E,Tableau3[[#This Row],[Numérotation Sud Infra Environnement]],SBT!$AT:$AT,1)</f>
        <v>0</v>
      </c>
      <c r="L101" s="80">
        <f>SUMIFS(SBT!M:M,SBT!$E:$E,Tableau3[[#This Row],[Numérotation Sud Infra Environnement]],SBT!$AT:$AT,1)</f>
        <v>0</v>
      </c>
      <c r="M101" s="80">
        <f>SUMIFS(SBT!N:N,SBT!$E:$E,Tableau3[[#This Row],[Numérotation Sud Infra Environnement]],SBT!$AT:$AT,1)</f>
        <v>0</v>
      </c>
      <c r="N101" s="80">
        <f>SUMIFS(SBT!O:O,SBT!$E:$E,Tableau3[[#This Row],[Numérotation Sud Infra Environnement]],SBT!$AT:$AT,1)</f>
        <v>0</v>
      </c>
      <c r="O101" s="80">
        <f>SUMIFS(SBT!P:P,SBT!$E:$E,Tableau3[[#This Row],[Numérotation Sud Infra Environnement]],SBT!$AT:$AT,1)</f>
        <v>0</v>
      </c>
      <c r="P101" s="80">
        <f>SUMIFS(SBT!Q:Q,SBT!$E:$E,Tableau3[[#This Row],[Numérotation Sud Infra Environnement]],SBT!$AT:$AT,1)</f>
        <v>0</v>
      </c>
      <c r="Q101" s="80">
        <f>SUMIFS(SBT!R:R,SBT!$E:$E,Tableau3[[#This Row],[Numérotation Sud Infra Environnement]],SBT!$AT:$AT,1)</f>
        <v>0</v>
      </c>
      <c r="R101" s="80">
        <f>SUMIFS(SBT!S:S,SBT!$E:$E,Tableau3[[#This Row],[Numérotation Sud Infra Environnement]],SBT!$AT:$AT,1)</f>
        <v>0</v>
      </c>
      <c r="S101" s="80">
        <f>SUMIFS(SBT!T:T,SBT!$E:$E,Tableau3[[#This Row],[Numérotation Sud Infra Environnement]],SBT!$AT:$AT,1)</f>
        <v>0</v>
      </c>
      <c r="T101" s="80">
        <f>SUMIFS(SBT!U:U,SBT!$E:$E,Tableau3[[#This Row],[Numérotation Sud Infra Environnement]],SBT!$AT:$AT,1)</f>
        <v>0</v>
      </c>
      <c r="U101" s="80">
        <f>SUMIFS(SBT!V:V,SBT!$E:$E,Tableau3[[#This Row],[Numérotation Sud Infra Environnement]],SBT!$AT:$AT,1)</f>
        <v>0</v>
      </c>
      <c r="V101" s="80">
        <f>SUMIFS(SBT!W:W,SBT!$E:$E,Tableau3[[#This Row],[Numérotation Sud Infra Environnement]],SBT!$AT:$AT,1)</f>
        <v>0</v>
      </c>
      <c r="W101" s="80">
        <f>SUMIFS(SBT!X:X,SBT!$E:$E,Tableau3[[#This Row],[Numérotation Sud Infra Environnement]],SBT!$AT:$AT,1)</f>
        <v>0</v>
      </c>
      <c r="X101" s="80">
        <f>SUMIFS(SBT!Y:Y,SBT!$E:$E,Tableau3[[#This Row],[Numérotation Sud Infra Environnement]],SBT!$AT:$AT,1)</f>
        <v>0</v>
      </c>
      <c r="Y101" s="80">
        <f>SUMIFS(SBT!Z:Z,SBT!$E:$E,Tableau3[[#This Row],[Numérotation Sud Infra Environnement]],SBT!$AT:$AT,1)</f>
        <v>0</v>
      </c>
      <c r="Z101" s="80">
        <f>SUMIFS(SBT!AA:AA,SBT!$E:$E,Tableau3[[#This Row],[Numérotation Sud Infra Environnement]],SBT!$AT:$AT,1)</f>
        <v>0</v>
      </c>
      <c r="AA101" s="80">
        <f>Tableau3[[#This Row],[TOTAUX TTC]]-Tableau3[[#This Row],[TVA récupérable]]</f>
        <v>0</v>
      </c>
    </row>
    <row r="102" spans="1:27" ht="30" x14ac:dyDescent="0.25">
      <c r="A102" s="73" t="str">
        <f>Sourcecommande[[#This Row],[Numérotation Sud Infra Environnement]]</f>
        <v>ESP17-030</v>
      </c>
      <c r="B102" s="74" t="str">
        <f>VLOOKUP(A102,Sourcecommande[],2,FALSE)</f>
        <v>RENFORCEMENT CANA AEP ENTRE RESERVOIR SERRE AIGLE ET BOURG CAVALERIE</v>
      </c>
      <c r="C102" s="74" t="str">
        <f>VLOOKUP(A102,Sourcecommande[],3,FALSE)</f>
        <v>SIAEP LARZAC</v>
      </c>
      <c r="D102" s="75">
        <f>VLOOKUP(A102,Sourcecommande[],4,FALSE)</f>
        <v>2017</v>
      </c>
      <c r="E102" s="75" t="str">
        <f>VLOOKUP(A102,Sourcecommande[],5,FALSE)</f>
        <v>AEP</v>
      </c>
      <c r="F102" s="75" t="str">
        <f>VLOOKUP(A102,Sourcecommande[],6,FALSE)</f>
        <v>SBT</v>
      </c>
      <c r="G102" s="75">
        <f>VLOOKUP(A102,Sourcecommande[],7,FALSE)</f>
        <v>12</v>
      </c>
      <c r="H102" s="88">
        <f>SUMIFS(SBT!H:H,SBT!$E:$E,Tableau3[[#This Row],[Numérotation Sud Infra Environnement]],SBT!$AT:$AT,1)</f>
        <v>0</v>
      </c>
      <c r="I102" s="80">
        <f>SUMIFS(SBT!J:J,SBT!$E:$E,Tableau3[[#This Row],[Numérotation Sud Infra Environnement]],SBT!$AT:$AT,1)</f>
        <v>0</v>
      </c>
      <c r="J102" s="80">
        <f>SUMIFS(SBT!K:K,SBT!$E:$E,Tableau3[[#This Row],[Numérotation Sud Infra Environnement]],SBT!$AT:$AT,1)</f>
        <v>0</v>
      </c>
      <c r="K102" s="80">
        <f>SUMIFS(SBT!L:L,SBT!$E:$E,Tableau3[[#This Row],[Numérotation Sud Infra Environnement]],SBT!$AT:$AT,1)</f>
        <v>0</v>
      </c>
      <c r="L102" s="80">
        <f>SUMIFS(SBT!M:M,SBT!$E:$E,Tableau3[[#This Row],[Numérotation Sud Infra Environnement]],SBT!$AT:$AT,1)</f>
        <v>0</v>
      </c>
      <c r="M102" s="80">
        <f>SUMIFS(SBT!N:N,SBT!$E:$E,Tableau3[[#This Row],[Numérotation Sud Infra Environnement]],SBT!$AT:$AT,1)</f>
        <v>0</v>
      </c>
      <c r="N102" s="80">
        <f>SUMIFS(SBT!O:O,SBT!$E:$E,Tableau3[[#This Row],[Numérotation Sud Infra Environnement]],SBT!$AT:$AT,1)</f>
        <v>0</v>
      </c>
      <c r="O102" s="80">
        <f>SUMIFS(SBT!P:P,SBT!$E:$E,Tableau3[[#This Row],[Numérotation Sud Infra Environnement]],SBT!$AT:$AT,1)</f>
        <v>0</v>
      </c>
      <c r="P102" s="80">
        <f>SUMIFS(SBT!Q:Q,SBT!$E:$E,Tableau3[[#This Row],[Numérotation Sud Infra Environnement]],SBT!$AT:$AT,1)</f>
        <v>0</v>
      </c>
      <c r="Q102" s="80">
        <f>SUMIFS(SBT!R:R,SBT!$E:$E,Tableau3[[#This Row],[Numérotation Sud Infra Environnement]],SBT!$AT:$AT,1)</f>
        <v>0</v>
      </c>
      <c r="R102" s="80">
        <f>SUMIFS(SBT!S:S,SBT!$E:$E,Tableau3[[#This Row],[Numérotation Sud Infra Environnement]],SBT!$AT:$AT,1)</f>
        <v>0</v>
      </c>
      <c r="S102" s="80">
        <f>SUMIFS(SBT!T:T,SBT!$E:$E,Tableau3[[#This Row],[Numérotation Sud Infra Environnement]],SBT!$AT:$AT,1)</f>
        <v>0</v>
      </c>
      <c r="T102" s="80">
        <f>SUMIFS(SBT!U:U,SBT!$E:$E,Tableau3[[#This Row],[Numérotation Sud Infra Environnement]],SBT!$AT:$AT,1)</f>
        <v>0</v>
      </c>
      <c r="U102" s="80">
        <f>SUMIFS(SBT!V:V,SBT!$E:$E,Tableau3[[#This Row],[Numérotation Sud Infra Environnement]],SBT!$AT:$AT,1)</f>
        <v>0</v>
      </c>
      <c r="V102" s="80">
        <f>SUMIFS(SBT!W:W,SBT!$E:$E,Tableau3[[#This Row],[Numérotation Sud Infra Environnement]],SBT!$AT:$AT,1)</f>
        <v>0</v>
      </c>
      <c r="W102" s="80">
        <f>SUMIFS(SBT!X:X,SBT!$E:$E,Tableau3[[#This Row],[Numérotation Sud Infra Environnement]],SBT!$AT:$AT,1)</f>
        <v>0</v>
      </c>
      <c r="X102" s="80">
        <f>SUMIFS(SBT!Y:Y,SBT!$E:$E,Tableau3[[#This Row],[Numérotation Sud Infra Environnement]],SBT!$AT:$AT,1)</f>
        <v>0</v>
      </c>
      <c r="Y102" s="80">
        <f>SUMIFS(SBT!Z:Z,SBT!$E:$E,Tableau3[[#This Row],[Numérotation Sud Infra Environnement]],SBT!$AT:$AT,1)</f>
        <v>0</v>
      </c>
      <c r="Z102" s="80">
        <f>SUMIFS(SBT!AA:AA,SBT!$E:$E,Tableau3[[#This Row],[Numérotation Sud Infra Environnement]],SBT!$AT:$AT,1)</f>
        <v>0</v>
      </c>
      <c r="AA102" s="80">
        <f>Tableau3[[#This Row],[TOTAUX TTC]]-Tableau3[[#This Row],[TVA récupérable]]</f>
        <v>0</v>
      </c>
    </row>
    <row r="103" spans="1:27" x14ac:dyDescent="0.25">
      <c r="A103" s="73" t="str">
        <f>Sourcecommande[[#This Row],[Numérotation Sud Infra Environnement]]</f>
        <v>ESP17-031</v>
      </c>
      <c r="B103" s="74" t="str">
        <f>VLOOKUP(A103,Sourcecommande[],2,FALSE)</f>
        <v>Journée technique, programme Serene 2017</v>
      </c>
      <c r="C103" s="74" t="str">
        <f>VLOOKUP(A103,Sourcecommande[],3,FALSE)</f>
        <v>SMBV2A</v>
      </c>
      <c r="D103" s="75">
        <f>VLOOKUP(A103,Sourcecommande[],4,FALSE)</f>
        <v>2017</v>
      </c>
      <c r="E103" s="75" t="str">
        <f>VLOOKUP(A103,Sourcecommande[],5,FALSE)</f>
        <v>HYDRO</v>
      </c>
      <c r="F103" s="75" t="str">
        <f>VLOOKUP(A103,Sourcecommande[],6,FALSE)</f>
        <v>CPN</v>
      </c>
      <c r="G103" s="75">
        <f>VLOOKUP(A103,Sourcecommande[],7,FALSE)</f>
        <v>12</v>
      </c>
      <c r="H103" s="88">
        <f>SUMIFS(SBT!H:H,SBT!$E:$E,Tableau3[[#This Row],[Numérotation Sud Infra Environnement]],SBT!$AT:$AT,1)</f>
        <v>0</v>
      </c>
      <c r="I103" s="80">
        <f>SUMIFS(SBT!J:J,SBT!$E:$E,Tableau3[[#This Row],[Numérotation Sud Infra Environnement]],SBT!$AT:$AT,1)</f>
        <v>0</v>
      </c>
      <c r="J103" s="80">
        <f>SUMIFS(SBT!K:K,SBT!$E:$E,Tableau3[[#This Row],[Numérotation Sud Infra Environnement]],SBT!$AT:$AT,1)</f>
        <v>0</v>
      </c>
      <c r="K103" s="80">
        <f>SUMIFS(SBT!L:L,SBT!$E:$E,Tableau3[[#This Row],[Numérotation Sud Infra Environnement]],SBT!$AT:$AT,1)</f>
        <v>0</v>
      </c>
      <c r="L103" s="80">
        <f>SUMIFS(SBT!M:M,SBT!$E:$E,Tableau3[[#This Row],[Numérotation Sud Infra Environnement]],SBT!$AT:$AT,1)</f>
        <v>0</v>
      </c>
      <c r="M103" s="80">
        <f>SUMIFS(SBT!N:N,SBT!$E:$E,Tableau3[[#This Row],[Numérotation Sud Infra Environnement]],SBT!$AT:$AT,1)</f>
        <v>0</v>
      </c>
      <c r="N103" s="80">
        <f>SUMIFS(SBT!O:O,SBT!$E:$E,Tableau3[[#This Row],[Numérotation Sud Infra Environnement]],SBT!$AT:$AT,1)</f>
        <v>0</v>
      </c>
      <c r="O103" s="80">
        <f>SUMIFS(SBT!P:P,SBT!$E:$E,Tableau3[[#This Row],[Numérotation Sud Infra Environnement]],SBT!$AT:$AT,1)</f>
        <v>0</v>
      </c>
      <c r="P103" s="80">
        <f>SUMIFS(SBT!Q:Q,SBT!$E:$E,Tableau3[[#This Row],[Numérotation Sud Infra Environnement]],SBT!$AT:$AT,1)</f>
        <v>0</v>
      </c>
      <c r="Q103" s="80">
        <f>SUMIFS(SBT!R:R,SBT!$E:$E,Tableau3[[#This Row],[Numérotation Sud Infra Environnement]],SBT!$AT:$AT,1)</f>
        <v>0</v>
      </c>
      <c r="R103" s="80">
        <f>SUMIFS(SBT!S:S,SBT!$E:$E,Tableau3[[#This Row],[Numérotation Sud Infra Environnement]],SBT!$AT:$AT,1)</f>
        <v>0</v>
      </c>
      <c r="S103" s="80">
        <f>SUMIFS(SBT!T:T,SBT!$E:$E,Tableau3[[#This Row],[Numérotation Sud Infra Environnement]],SBT!$AT:$AT,1)</f>
        <v>0</v>
      </c>
      <c r="T103" s="80">
        <f>SUMIFS(SBT!U:U,SBT!$E:$E,Tableau3[[#This Row],[Numérotation Sud Infra Environnement]],SBT!$AT:$AT,1)</f>
        <v>0</v>
      </c>
      <c r="U103" s="80">
        <f>SUMIFS(SBT!V:V,SBT!$E:$E,Tableau3[[#This Row],[Numérotation Sud Infra Environnement]],SBT!$AT:$AT,1)</f>
        <v>0</v>
      </c>
      <c r="V103" s="80">
        <f>SUMIFS(SBT!W:W,SBT!$E:$E,Tableau3[[#This Row],[Numérotation Sud Infra Environnement]],SBT!$AT:$AT,1)</f>
        <v>0</v>
      </c>
      <c r="W103" s="80">
        <f>SUMIFS(SBT!X:X,SBT!$E:$E,Tableau3[[#This Row],[Numérotation Sud Infra Environnement]],SBT!$AT:$AT,1)</f>
        <v>0</v>
      </c>
      <c r="X103" s="80">
        <f>SUMIFS(SBT!Y:Y,SBT!$E:$E,Tableau3[[#This Row],[Numérotation Sud Infra Environnement]],SBT!$AT:$AT,1)</f>
        <v>0</v>
      </c>
      <c r="Y103" s="80">
        <f>SUMIFS(SBT!Z:Z,SBT!$E:$E,Tableau3[[#This Row],[Numérotation Sud Infra Environnement]],SBT!$AT:$AT,1)</f>
        <v>0</v>
      </c>
      <c r="Z103" s="80">
        <f>SUMIFS(SBT!AA:AA,SBT!$E:$E,Tableau3[[#This Row],[Numérotation Sud Infra Environnement]],SBT!$AT:$AT,1)</f>
        <v>0</v>
      </c>
      <c r="AA103" s="80">
        <f>Tableau3[[#This Row],[TOTAUX TTC]]-Tableau3[[#This Row],[TVA récupérable]]</f>
        <v>0</v>
      </c>
    </row>
    <row r="104" spans="1:27" ht="30" x14ac:dyDescent="0.25">
      <c r="A104" s="73" t="str">
        <f>Sourcecommande[[#This Row],[Numérotation Sud Infra Environnement]]</f>
        <v>ESP17-032</v>
      </c>
      <c r="B104" s="74" t="str">
        <f>VLOOKUP(A104,Sourcecommande[],2,FALSE)</f>
        <v>Etude faisabilité aménagement espace public du foirail</v>
      </c>
      <c r="C104" s="74" t="str">
        <f>VLOOKUP(A104,Sourcecommande[],3,FALSE)</f>
        <v>ESTAING</v>
      </c>
      <c r="D104" s="75">
        <f>VLOOKUP(A104,Sourcecommande[],4,FALSE)</f>
        <v>2017</v>
      </c>
      <c r="E104" s="75" t="str">
        <f>VLOOKUP(A104,Sourcecommande[],5,FALSE)</f>
        <v>VRD</v>
      </c>
      <c r="F104" s="75" t="str">
        <f>VLOOKUP(A104,Sourcecommande[],6,FALSE)</f>
        <v>AVA</v>
      </c>
      <c r="G104" s="75">
        <f>VLOOKUP(A104,Sourcecommande[],7,FALSE)</f>
        <v>12</v>
      </c>
      <c r="H104" s="88">
        <f>SUMIFS(SBT!H:H,SBT!$E:$E,Tableau3[[#This Row],[Numérotation Sud Infra Environnement]],SBT!$AT:$AT,1)</f>
        <v>0</v>
      </c>
      <c r="I104" s="80">
        <f>SUMIFS(SBT!J:J,SBT!$E:$E,Tableau3[[#This Row],[Numérotation Sud Infra Environnement]],SBT!$AT:$AT,1)</f>
        <v>0</v>
      </c>
      <c r="J104" s="80">
        <f>SUMIFS(SBT!K:K,SBT!$E:$E,Tableau3[[#This Row],[Numérotation Sud Infra Environnement]],SBT!$AT:$AT,1)</f>
        <v>0</v>
      </c>
      <c r="K104" s="80">
        <f>SUMIFS(SBT!L:L,SBT!$E:$E,Tableau3[[#This Row],[Numérotation Sud Infra Environnement]],SBT!$AT:$AT,1)</f>
        <v>0</v>
      </c>
      <c r="L104" s="80">
        <f>SUMIFS(SBT!M:M,SBT!$E:$E,Tableau3[[#This Row],[Numérotation Sud Infra Environnement]],SBT!$AT:$AT,1)</f>
        <v>0</v>
      </c>
      <c r="M104" s="80">
        <f>SUMIFS(SBT!N:N,SBT!$E:$E,Tableau3[[#This Row],[Numérotation Sud Infra Environnement]],SBT!$AT:$AT,1)</f>
        <v>0</v>
      </c>
      <c r="N104" s="80">
        <f>SUMIFS(SBT!O:O,SBT!$E:$E,Tableau3[[#This Row],[Numérotation Sud Infra Environnement]],SBT!$AT:$AT,1)</f>
        <v>0</v>
      </c>
      <c r="O104" s="80">
        <f>SUMIFS(SBT!P:P,SBT!$E:$E,Tableau3[[#This Row],[Numérotation Sud Infra Environnement]],SBT!$AT:$AT,1)</f>
        <v>0</v>
      </c>
      <c r="P104" s="80">
        <f>SUMIFS(SBT!Q:Q,SBT!$E:$E,Tableau3[[#This Row],[Numérotation Sud Infra Environnement]],SBT!$AT:$AT,1)</f>
        <v>0</v>
      </c>
      <c r="Q104" s="80">
        <f>SUMIFS(SBT!R:R,SBT!$E:$E,Tableau3[[#This Row],[Numérotation Sud Infra Environnement]],SBT!$AT:$AT,1)</f>
        <v>0</v>
      </c>
      <c r="R104" s="80">
        <f>SUMIFS(SBT!S:S,SBT!$E:$E,Tableau3[[#This Row],[Numérotation Sud Infra Environnement]],SBT!$AT:$AT,1)</f>
        <v>0</v>
      </c>
      <c r="S104" s="80">
        <f>SUMIFS(SBT!T:T,SBT!$E:$E,Tableau3[[#This Row],[Numérotation Sud Infra Environnement]],SBT!$AT:$AT,1)</f>
        <v>0</v>
      </c>
      <c r="T104" s="80">
        <f>SUMIFS(SBT!U:U,SBT!$E:$E,Tableau3[[#This Row],[Numérotation Sud Infra Environnement]],SBT!$AT:$AT,1)</f>
        <v>0</v>
      </c>
      <c r="U104" s="80">
        <f>SUMIFS(SBT!V:V,SBT!$E:$E,Tableau3[[#This Row],[Numérotation Sud Infra Environnement]],SBT!$AT:$AT,1)</f>
        <v>0</v>
      </c>
      <c r="V104" s="80">
        <f>SUMIFS(SBT!W:W,SBT!$E:$E,Tableau3[[#This Row],[Numérotation Sud Infra Environnement]],SBT!$AT:$AT,1)</f>
        <v>0</v>
      </c>
      <c r="W104" s="80">
        <f>SUMIFS(SBT!X:X,SBT!$E:$E,Tableau3[[#This Row],[Numérotation Sud Infra Environnement]],SBT!$AT:$AT,1)</f>
        <v>0</v>
      </c>
      <c r="X104" s="80">
        <f>SUMIFS(SBT!Y:Y,SBT!$E:$E,Tableau3[[#This Row],[Numérotation Sud Infra Environnement]],SBT!$AT:$AT,1)</f>
        <v>0</v>
      </c>
      <c r="Y104" s="80">
        <f>SUMIFS(SBT!Z:Z,SBT!$E:$E,Tableau3[[#This Row],[Numérotation Sud Infra Environnement]],SBT!$AT:$AT,1)</f>
        <v>0</v>
      </c>
      <c r="Z104" s="80">
        <f>SUMIFS(SBT!AA:AA,SBT!$E:$E,Tableau3[[#This Row],[Numérotation Sud Infra Environnement]],SBT!$AT:$AT,1)</f>
        <v>0</v>
      </c>
      <c r="AA104" s="80">
        <f>Tableau3[[#This Row],[TOTAUX TTC]]-Tableau3[[#This Row],[TVA récupérable]]</f>
        <v>0</v>
      </c>
    </row>
    <row r="105" spans="1:27" ht="30" x14ac:dyDescent="0.25">
      <c r="A105" s="73" t="str">
        <f>Sourcecommande[[#This Row],[Numérotation Sud Infra Environnement]]</f>
        <v>ESP17-033</v>
      </c>
      <c r="B105" s="74" t="str">
        <f>VLOOKUP(A105,Sourcecommande[],2,FALSE)</f>
        <v>ETUDE FAISABILITE AMENAGEMENT RUE CHAMOINE AUZUECH</v>
      </c>
      <c r="C105" s="74" t="str">
        <f>VLOOKUP(A105,Sourcecommande[],3,FALSE)</f>
        <v>ESPALION</v>
      </c>
      <c r="D105" s="75">
        <f>VLOOKUP(A105,Sourcecommande[],4,FALSE)</f>
        <v>2017</v>
      </c>
      <c r="E105" s="75" t="str">
        <f>VLOOKUP(A105,Sourcecommande[],5,FALSE)</f>
        <v>VRD</v>
      </c>
      <c r="F105" s="75" t="str">
        <f>VLOOKUP(A105,Sourcecommande[],6,FALSE)</f>
        <v>AVA</v>
      </c>
      <c r="G105" s="75">
        <f>VLOOKUP(A105,Sourcecommande[],7,FALSE)</f>
        <v>12</v>
      </c>
      <c r="H105" s="88">
        <f>SUMIFS(SBT!H:H,SBT!$E:$E,Tableau3[[#This Row],[Numérotation Sud Infra Environnement]],SBT!$AT:$AT,1)</f>
        <v>0</v>
      </c>
      <c r="I105" s="80">
        <f>SUMIFS(SBT!J:J,SBT!$E:$E,Tableau3[[#This Row],[Numérotation Sud Infra Environnement]],SBT!$AT:$AT,1)</f>
        <v>0</v>
      </c>
      <c r="J105" s="80">
        <f>SUMIFS(SBT!K:K,SBT!$E:$E,Tableau3[[#This Row],[Numérotation Sud Infra Environnement]],SBT!$AT:$AT,1)</f>
        <v>0</v>
      </c>
      <c r="K105" s="80">
        <f>SUMIFS(SBT!L:L,SBT!$E:$E,Tableau3[[#This Row],[Numérotation Sud Infra Environnement]],SBT!$AT:$AT,1)</f>
        <v>0</v>
      </c>
      <c r="L105" s="80">
        <f>SUMIFS(SBT!M:M,SBT!$E:$E,Tableau3[[#This Row],[Numérotation Sud Infra Environnement]],SBT!$AT:$AT,1)</f>
        <v>0</v>
      </c>
      <c r="M105" s="80">
        <f>SUMIFS(SBT!N:N,SBT!$E:$E,Tableau3[[#This Row],[Numérotation Sud Infra Environnement]],SBT!$AT:$AT,1)</f>
        <v>0</v>
      </c>
      <c r="N105" s="80">
        <f>SUMIFS(SBT!O:O,SBT!$E:$E,Tableau3[[#This Row],[Numérotation Sud Infra Environnement]],SBT!$AT:$AT,1)</f>
        <v>0</v>
      </c>
      <c r="O105" s="80">
        <f>SUMIFS(SBT!P:P,SBT!$E:$E,Tableau3[[#This Row],[Numérotation Sud Infra Environnement]],SBT!$AT:$AT,1)</f>
        <v>0</v>
      </c>
      <c r="P105" s="80">
        <f>SUMIFS(SBT!Q:Q,SBT!$E:$E,Tableau3[[#This Row],[Numérotation Sud Infra Environnement]],SBT!$AT:$AT,1)</f>
        <v>0</v>
      </c>
      <c r="Q105" s="80">
        <f>SUMIFS(SBT!R:R,SBT!$E:$E,Tableau3[[#This Row],[Numérotation Sud Infra Environnement]],SBT!$AT:$AT,1)</f>
        <v>0</v>
      </c>
      <c r="R105" s="80">
        <f>SUMIFS(SBT!S:S,SBT!$E:$E,Tableau3[[#This Row],[Numérotation Sud Infra Environnement]],SBT!$AT:$AT,1)</f>
        <v>0</v>
      </c>
      <c r="S105" s="80">
        <f>SUMIFS(SBT!T:T,SBT!$E:$E,Tableau3[[#This Row],[Numérotation Sud Infra Environnement]],SBT!$AT:$AT,1)</f>
        <v>0</v>
      </c>
      <c r="T105" s="80">
        <f>SUMIFS(SBT!U:U,SBT!$E:$E,Tableau3[[#This Row],[Numérotation Sud Infra Environnement]],SBT!$AT:$AT,1)</f>
        <v>0</v>
      </c>
      <c r="U105" s="80">
        <f>SUMIFS(SBT!V:V,SBT!$E:$E,Tableau3[[#This Row],[Numérotation Sud Infra Environnement]],SBT!$AT:$AT,1)</f>
        <v>0</v>
      </c>
      <c r="V105" s="80">
        <f>SUMIFS(SBT!W:W,SBT!$E:$E,Tableau3[[#This Row],[Numérotation Sud Infra Environnement]],SBT!$AT:$AT,1)</f>
        <v>0</v>
      </c>
      <c r="W105" s="80">
        <f>SUMIFS(SBT!X:X,SBT!$E:$E,Tableau3[[#This Row],[Numérotation Sud Infra Environnement]],SBT!$AT:$AT,1)</f>
        <v>0</v>
      </c>
      <c r="X105" s="80">
        <f>SUMIFS(SBT!Y:Y,SBT!$E:$E,Tableau3[[#This Row],[Numérotation Sud Infra Environnement]],SBT!$AT:$AT,1)</f>
        <v>0</v>
      </c>
      <c r="Y105" s="80">
        <f>SUMIFS(SBT!Z:Z,SBT!$E:$E,Tableau3[[#This Row],[Numérotation Sud Infra Environnement]],SBT!$AT:$AT,1)</f>
        <v>0</v>
      </c>
      <c r="Z105" s="80">
        <f>SUMIFS(SBT!AA:AA,SBT!$E:$E,Tableau3[[#This Row],[Numérotation Sud Infra Environnement]],SBT!$AT:$AT,1)</f>
        <v>0</v>
      </c>
      <c r="AA105" s="80">
        <f>Tableau3[[#This Row],[TOTAUX TTC]]-Tableau3[[#This Row],[TVA récupérable]]</f>
        <v>0</v>
      </c>
    </row>
    <row r="106" spans="1:27" x14ac:dyDescent="0.25">
      <c r="A106" s="73" t="str">
        <f>Sourcecommande[[#This Row],[Numérotation Sud Infra Environnement]]</f>
        <v>ESP17-034</v>
      </c>
      <c r="B106" s="74" t="str">
        <f>VLOOKUP(A106,Sourcecommande[],2,FALSE)</f>
        <v>EXTENSION ASSAINISSEMENT</v>
      </c>
      <c r="C106" s="74" t="str">
        <f>VLOOKUP(A106,Sourcecommande[],3,FALSE)</f>
        <v>LEDERGUES</v>
      </c>
      <c r="D106" s="75">
        <f>VLOOKUP(A106,Sourcecommande[],4,FALSE)</f>
        <v>2017</v>
      </c>
      <c r="E106" s="75" t="str">
        <f>VLOOKUP(A106,Sourcecommande[],5,FALSE)</f>
        <v>ASS</v>
      </c>
      <c r="F106" s="75" t="str">
        <f>VLOOKUP(A106,Sourcecommande[],6,FALSE)</f>
        <v>ALA</v>
      </c>
      <c r="G106" s="75">
        <f>VLOOKUP(A106,Sourcecommande[],7,FALSE)</f>
        <v>12</v>
      </c>
      <c r="H106" s="88">
        <f>SUMIFS(SBT!H:H,SBT!$E:$E,Tableau3[[#This Row],[Numérotation Sud Infra Environnement]],SBT!$AT:$AT,1)</f>
        <v>0</v>
      </c>
      <c r="I106" s="80">
        <f>SUMIFS(SBT!J:J,SBT!$E:$E,Tableau3[[#This Row],[Numérotation Sud Infra Environnement]],SBT!$AT:$AT,1)</f>
        <v>0</v>
      </c>
      <c r="J106" s="80">
        <f>SUMIFS(SBT!K:K,SBT!$E:$E,Tableau3[[#This Row],[Numérotation Sud Infra Environnement]],SBT!$AT:$AT,1)</f>
        <v>0</v>
      </c>
      <c r="K106" s="80">
        <f>SUMIFS(SBT!L:L,SBT!$E:$E,Tableau3[[#This Row],[Numérotation Sud Infra Environnement]],SBT!$AT:$AT,1)</f>
        <v>0</v>
      </c>
      <c r="L106" s="80">
        <f>SUMIFS(SBT!M:M,SBT!$E:$E,Tableau3[[#This Row],[Numérotation Sud Infra Environnement]],SBT!$AT:$AT,1)</f>
        <v>0</v>
      </c>
      <c r="M106" s="80">
        <f>SUMIFS(SBT!N:N,SBT!$E:$E,Tableau3[[#This Row],[Numérotation Sud Infra Environnement]],SBT!$AT:$AT,1)</f>
        <v>0</v>
      </c>
      <c r="N106" s="80">
        <f>SUMIFS(SBT!O:O,SBT!$E:$E,Tableau3[[#This Row],[Numérotation Sud Infra Environnement]],SBT!$AT:$AT,1)</f>
        <v>0</v>
      </c>
      <c r="O106" s="80">
        <f>SUMIFS(SBT!P:P,SBT!$E:$E,Tableau3[[#This Row],[Numérotation Sud Infra Environnement]],SBT!$AT:$AT,1)</f>
        <v>0</v>
      </c>
      <c r="P106" s="80">
        <f>SUMIFS(SBT!Q:Q,SBT!$E:$E,Tableau3[[#This Row],[Numérotation Sud Infra Environnement]],SBT!$AT:$AT,1)</f>
        <v>0</v>
      </c>
      <c r="Q106" s="80">
        <f>SUMIFS(SBT!R:R,SBT!$E:$E,Tableau3[[#This Row],[Numérotation Sud Infra Environnement]],SBT!$AT:$AT,1)</f>
        <v>0</v>
      </c>
      <c r="R106" s="80">
        <f>SUMIFS(SBT!S:S,SBT!$E:$E,Tableau3[[#This Row],[Numérotation Sud Infra Environnement]],SBT!$AT:$AT,1)</f>
        <v>0</v>
      </c>
      <c r="S106" s="80">
        <f>SUMIFS(SBT!T:T,SBT!$E:$E,Tableau3[[#This Row],[Numérotation Sud Infra Environnement]],SBT!$AT:$AT,1)</f>
        <v>0</v>
      </c>
      <c r="T106" s="80">
        <f>SUMIFS(SBT!U:U,SBT!$E:$E,Tableau3[[#This Row],[Numérotation Sud Infra Environnement]],SBT!$AT:$AT,1)</f>
        <v>0</v>
      </c>
      <c r="U106" s="80">
        <f>SUMIFS(SBT!V:V,SBT!$E:$E,Tableau3[[#This Row],[Numérotation Sud Infra Environnement]],SBT!$AT:$AT,1)</f>
        <v>0</v>
      </c>
      <c r="V106" s="80">
        <f>SUMIFS(SBT!W:W,SBT!$E:$E,Tableau3[[#This Row],[Numérotation Sud Infra Environnement]],SBT!$AT:$AT,1)</f>
        <v>0</v>
      </c>
      <c r="W106" s="80">
        <f>SUMIFS(SBT!X:X,SBT!$E:$E,Tableau3[[#This Row],[Numérotation Sud Infra Environnement]],SBT!$AT:$AT,1)</f>
        <v>0</v>
      </c>
      <c r="X106" s="80">
        <f>SUMIFS(SBT!Y:Y,SBT!$E:$E,Tableau3[[#This Row],[Numérotation Sud Infra Environnement]],SBT!$AT:$AT,1)</f>
        <v>0</v>
      </c>
      <c r="Y106" s="80">
        <f>SUMIFS(SBT!Z:Z,SBT!$E:$E,Tableau3[[#This Row],[Numérotation Sud Infra Environnement]],SBT!$AT:$AT,1)</f>
        <v>0</v>
      </c>
      <c r="Z106" s="80">
        <f>SUMIFS(SBT!AA:AA,SBT!$E:$E,Tableau3[[#This Row],[Numérotation Sud Infra Environnement]],SBT!$AT:$AT,1)</f>
        <v>0</v>
      </c>
      <c r="AA106" s="80">
        <f>Tableau3[[#This Row],[TOTAUX TTC]]-Tableau3[[#This Row],[TVA récupérable]]</f>
        <v>0</v>
      </c>
    </row>
    <row r="107" spans="1:27" x14ac:dyDescent="0.25">
      <c r="A107" s="73" t="str">
        <f>Sourcecommande[[#This Row],[Numérotation Sud Infra Environnement]]</f>
        <v>ESP17-035</v>
      </c>
      <c r="B107" s="74" t="str">
        <f>VLOOKUP(A107,Sourcecommande[],2,FALSE)</f>
        <v>REPRISE DU DLE USINE MOULIS</v>
      </c>
      <c r="C107" s="74" t="str">
        <f>VLOOKUP(A107,Sourcecommande[],3,FALSE)</f>
        <v>CASTRES</v>
      </c>
      <c r="D107" s="75">
        <f>VLOOKUP(A107,Sourcecommande[],4,FALSE)</f>
        <v>2017</v>
      </c>
      <c r="E107" s="75" t="str">
        <f>VLOOKUP(A107,Sourcecommande[],5,FALSE)</f>
        <v>ASS</v>
      </c>
      <c r="F107" s="75" t="str">
        <f>VLOOKUP(A107,Sourcecommande[],6,FALSE)</f>
        <v>ALA</v>
      </c>
      <c r="G107" s="75">
        <f>VLOOKUP(A107,Sourcecommande[],7,FALSE)</f>
        <v>81</v>
      </c>
      <c r="H107" s="88">
        <f>SUMIFS(SBT!H:H,SBT!$E:$E,Tableau3[[#This Row],[Numérotation Sud Infra Environnement]],SBT!$AT:$AT,1)</f>
        <v>0</v>
      </c>
      <c r="I107" s="80">
        <f>SUMIFS(SBT!J:J,SBT!$E:$E,Tableau3[[#This Row],[Numérotation Sud Infra Environnement]],SBT!$AT:$AT,1)</f>
        <v>0</v>
      </c>
      <c r="J107" s="80">
        <f>SUMIFS(SBT!K:K,SBT!$E:$E,Tableau3[[#This Row],[Numérotation Sud Infra Environnement]],SBT!$AT:$AT,1)</f>
        <v>0</v>
      </c>
      <c r="K107" s="80">
        <f>SUMIFS(SBT!L:L,SBT!$E:$E,Tableau3[[#This Row],[Numérotation Sud Infra Environnement]],SBT!$AT:$AT,1)</f>
        <v>0</v>
      </c>
      <c r="L107" s="80">
        <f>SUMIFS(SBT!M:M,SBT!$E:$E,Tableau3[[#This Row],[Numérotation Sud Infra Environnement]],SBT!$AT:$AT,1)</f>
        <v>0</v>
      </c>
      <c r="M107" s="80">
        <f>SUMIFS(SBT!N:N,SBT!$E:$E,Tableau3[[#This Row],[Numérotation Sud Infra Environnement]],SBT!$AT:$AT,1)</f>
        <v>0</v>
      </c>
      <c r="N107" s="80">
        <f>SUMIFS(SBT!O:O,SBT!$E:$E,Tableau3[[#This Row],[Numérotation Sud Infra Environnement]],SBT!$AT:$AT,1)</f>
        <v>0</v>
      </c>
      <c r="O107" s="80">
        <f>SUMIFS(SBT!P:P,SBT!$E:$E,Tableau3[[#This Row],[Numérotation Sud Infra Environnement]],SBT!$AT:$AT,1)</f>
        <v>0</v>
      </c>
      <c r="P107" s="80">
        <f>SUMIFS(SBT!Q:Q,SBT!$E:$E,Tableau3[[#This Row],[Numérotation Sud Infra Environnement]],SBT!$AT:$AT,1)</f>
        <v>0</v>
      </c>
      <c r="Q107" s="80">
        <f>SUMIFS(SBT!R:R,SBT!$E:$E,Tableau3[[#This Row],[Numérotation Sud Infra Environnement]],SBT!$AT:$AT,1)</f>
        <v>0</v>
      </c>
      <c r="R107" s="80">
        <f>SUMIFS(SBT!S:S,SBT!$E:$E,Tableau3[[#This Row],[Numérotation Sud Infra Environnement]],SBT!$AT:$AT,1)</f>
        <v>0</v>
      </c>
      <c r="S107" s="80">
        <f>SUMIFS(SBT!T:T,SBT!$E:$E,Tableau3[[#This Row],[Numérotation Sud Infra Environnement]],SBT!$AT:$AT,1)</f>
        <v>0</v>
      </c>
      <c r="T107" s="80">
        <f>SUMIFS(SBT!U:U,SBT!$E:$E,Tableau3[[#This Row],[Numérotation Sud Infra Environnement]],SBT!$AT:$AT,1)</f>
        <v>0</v>
      </c>
      <c r="U107" s="80">
        <f>SUMIFS(SBT!V:V,SBT!$E:$E,Tableau3[[#This Row],[Numérotation Sud Infra Environnement]],SBT!$AT:$AT,1)</f>
        <v>0</v>
      </c>
      <c r="V107" s="80">
        <f>SUMIFS(SBT!W:W,SBT!$E:$E,Tableau3[[#This Row],[Numérotation Sud Infra Environnement]],SBT!$AT:$AT,1)</f>
        <v>0</v>
      </c>
      <c r="W107" s="80">
        <f>SUMIFS(SBT!X:X,SBT!$E:$E,Tableau3[[#This Row],[Numérotation Sud Infra Environnement]],SBT!$AT:$AT,1)</f>
        <v>0</v>
      </c>
      <c r="X107" s="80">
        <f>SUMIFS(SBT!Y:Y,SBT!$E:$E,Tableau3[[#This Row],[Numérotation Sud Infra Environnement]],SBT!$AT:$AT,1)</f>
        <v>0</v>
      </c>
      <c r="Y107" s="80">
        <f>SUMIFS(SBT!Z:Z,SBT!$E:$E,Tableau3[[#This Row],[Numérotation Sud Infra Environnement]],SBT!$AT:$AT,1)</f>
        <v>0</v>
      </c>
      <c r="Z107" s="80">
        <f>SUMIFS(SBT!AA:AA,SBT!$E:$E,Tableau3[[#This Row],[Numérotation Sud Infra Environnement]],SBT!$AT:$AT,1)</f>
        <v>0</v>
      </c>
      <c r="AA107" s="80">
        <f>Tableau3[[#This Row],[TOTAUX TTC]]-Tableau3[[#This Row],[TVA récupérable]]</f>
        <v>0</v>
      </c>
    </row>
    <row r="108" spans="1:27" x14ac:dyDescent="0.25">
      <c r="A108" s="73" t="str">
        <f>Sourcecommande[[#This Row],[Numérotation Sud Infra Environnement]]</f>
        <v>ESP17-036</v>
      </c>
      <c r="B108" s="74" t="str">
        <f>VLOOKUP(A108,Sourcecommande[],2,FALSE)</f>
        <v>SDA BOURG - L'ESPINASSE ET BOUZENTES</v>
      </c>
      <c r="C108" s="74" t="str">
        <f>VLOOKUP(A108,Sourcecommande[],3,FALSE)</f>
        <v>VILLEDIEU</v>
      </c>
      <c r="D108" s="75">
        <f>VLOOKUP(A108,Sourcecommande[],4,FALSE)</f>
        <v>2017</v>
      </c>
      <c r="E108" s="75" t="str">
        <f>VLOOKUP(A108,Sourcecommande[],5,FALSE)</f>
        <v>ASS</v>
      </c>
      <c r="F108" s="75" t="str">
        <f>VLOOKUP(A108,Sourcecommande[],6,FALSE)</f>
        <v>ALA</v>
      </c>
      <c r="G108" s="75">
        <f>VLOOKUP(A108,Sourcecommande[],7,FALSE)</f>
        <v>15</v>
      </c>
      <c r="H108" s="88">
        <f>SUMIFS(SBT!H:H,SBT!$E:$E,Tableau3[[#This Row],[Numérotation Sud Infra Environnement]],SBT!$AT:$AT,1)</f>
        <v>0</v>
      </c>
      <c r="I108" s="80">
        <f>SUMIFS(SBT!J:J,SBT!$E:$E,Tableau3[[#This Row],[Numérotation Sud Infra Environnement]],SBT!$AT:$AT,1)</f>
        <v>0</v>
      </c>
      <c r="J108" s="80">
        <f>SUMIFS(SBT!K:K,SBT!$E:$E,Tableau3[[#This Row],[Numérotation Sud Infra Environnement]],SBT!$AT:$AT,1)</f>
        <v>0</v>
      </c>
      <c r="K108" s="80">
        <f>SUMIFS(SBT!L:L,SBT!$E:$E,Tableau3[[#This Row],[Numérotation Sud Infra Environnement]],SBT!$AT:$AT,1)</f>
        <v>0</v>
      </c>
      <c r="L108" s="80">
        <f>SUMIFS(SBT!M:M,SBT!$E:$E,Tableau3[[#This Row],[Numérotation Sud Infra Environnement]],SBT!$AT:$AT,1)</f>
        <v>0</v>
      </c>
      <c r="M108" s="80">
        <f>SUMIFS(SBT!N:N,SBT!$E:$E,Tableau3[[#This Row],[Numérotation Sud Infra Environnement]],SBT!$AT:$AT,1)</f>
        <v>0</v>
      </c>
      <c r="N108" s="80">
        <f>SUMIFS(SBT!O:O,SBT!$E:$E,Tableau3[[#This Row],[Numérotation Sud Infra Environnement]],SBT!$AT:$AT,1)</f>
        <v>0</v>
      </c>
      <c r="O108" s="80">
        <f>SUMIFS(SBT!P:P,SBT!$E:$E,Tableau3[[#This Row],[Numérotation Sud Infra Environnement]],SBT!$AT:$AT,1)</f>
        <v>0</v>
      </c>
      <c r="P108" s="80">
        <f>SUMIFS(SBT!Q:Q,SBT!$E:$E,Tableau3[[#This Row],[Numérotation Sud Infra Environnement]],SBT!$AT:$AT,1)</f>
        <v>0</v>
      </c>
      <c r="Q108" s="80">
        <f>SUMIFS(SBT!R:R,SBT!$E:$E,Tableau3[[#This Row],[Numérotation Sud Infra Environnement]],SBT!$AT:$AT,1)</f>
        <v>0</v>
      </c>
      <c r="R108" s="80">
        <f>SUMIFS(SBT!S:S,SBT!$E:$E,Tableau3[[#This Row],[Numérotation Sud Infra Environnement]],SBT!$AT:$AT,1)</f>
        <v>0</v>
      </c>
      <c r="S108" s="80">
        <f>SUMIFS(SBT!T:T,SBT!$E:$E,Tableau3[[#This Row],[Numérotation Sud Infra Environnement]],SBT!$AT:$AT,1)</f>
        <v>0</v>
      </c>
      <c r="T108" s="80">
        <f>SUMIFS(SBT!U:U,SBT!$E:$E,Tableau3[[#This Row],[Numérotation Sud Infra Environnement]],SBT!$AT:$AT,1)</f>
        <v>0</v>
      </c>
      <c r="U108" s="80">
        <f>SUMIFS(SBT!V:V,SBT!$E:$E,Tableau3[[#This Row],[Numérotation Sud Infra Environnement]],SBT!$AT:$AT,1)</f>
        <v>0</v>
      </c>
      <c r="V108" s="80">
        <f>SUMIFS(SBT!W:W,SBT!$E:$E,Tableau3[[#This Row],[Numérotation Sud Infra Environnement]],SBT!$AT:$AT,1)</f>
        <v>0</v>
      </c>
      <c r="W108" s="80">
        <f>SUMIFS(SBT!X:X,SBT!$E:$E,Tableau3[[#This Row],[Numérotation Sud Infra Environnement]],SBT!$AT:$AT,1)</f>
        <v>0</v>
      </c>
      <c r="X108" s="80">
        <f>SUMIFS(SBT!Y:Y,SBT!$E:$E,Tableau3[[#This Row],[Numérotation Sud Infra Environnement]],SBT!$AT:$AT,1)</f>
        <v>0</v>
      </c>
      <c r="Y108" s="80">
        <f>SUMIFS(SBT!Z:Z,SBT!$E:$E,Tableau3[[#This Row],[Numérotation Sud Infra Environnement]],SBT!$AT:$AT,1)</f>
        <v>0</v>
      </c>
      <c r="Z108" s="80">
        <f>SUMIFS(SBT!AA:AA,SBT!$E:$E,Tableau3[[#This Row],[Numérotation Sud Infra Environnement]],SBT!$AT:$AT,1)</f>
        <v>0</v>
      </c>
      <c r="AA108" s="80">
        <f>Tableau3[[#This Row],[TOTAUX TTC]]-Tableau3[[#This Row],[TVA récupérable]]</f>
        <v>0</v>
      </c>
    </row>
    <row r="109" spans="1:27" ht="30" x14ac:dyDescent="0.25">
      <c r="A109" s="73" t="str">
        <f>Sourcecommande[[#This Row],[Numérotation Sud Infra Environnement]]</f>
        <v>ESP17-037</v>
      </c>
      <c r="B109" s="74" t="str">
        <f>VLOOKUP(A109,Sourcecommande[],2,FALSE)</f>
        <v>ETUDE FAISABILITE BASSIN HYDRAULIQUE ET CONFINEMENT</v>
      </c>
      <c r="C109" s="74" t="str">
        <f>VLOOKUP(A109,Sourcecommande[],3,FALSE)</f>
        <v>BRALEY</v>
      </c>
      <c r="D109" s="75">
        <f>VLOOKUP(A109,Sourcecommande[],4,FALSE)</f>
        <v>2017</v>
      </c>
      <c r="E109" s="75" t="str">
        <f>VLOOKUP(A109,Sourcecommande[],5,FALSE)</f>
        <v>HYDRO</v>
      </c>
      <c r="F109" s="75" t="str">
        <f>VLOOKUP(A109,Sourcecommande[],6,FALSE)</f>
        <v>GMA</v>
      </c>
      <c r="G109" s="75">
        <f>VLOOKUP(A109,Sourcecommande[],7,FALSE)</f>
        <v>12</v>
      </c>
      <c r="H109" s="88">
        <f>SUMIFS(SBT!H:H,SBT!$E:$E,Tableau3[[#This Row],[Numérotation Sud Infra Environnement]],SBT!$AT:$AT,1)</f>
        <v>0</v>
      </c>
      <c r="I109" s="80">
        <f>SUMIFS(SBT!J:J,SBT!$E:$E,Tableau3[[#This Row],[Numérotation Sud Infra Environnement]],SBT!$AT:$AT,1)</f>
        <v>0</v>
      </c>
      <c r="J109" s="80">
        <f>SUMIFS(SBT!K:K,SBT!$E:$E,Tableau3[[#This Row],[Numérotation Sud Infra Environnement]],SBT!$AT:$AT,1)</f>
        <v>0</v>
      </c>
      <c r="K109" s="80">
        <f>SUMIFS(SBT!L:L,SBT!$E:$E,Tableau3[[#This Row],[Numérotation Sud Infra Environnement]],SBT!$AT:$AT,1)</f>
        <v>0</v>
      </c>
      <c r="L109" s="80">
        <f>SUMIFS(SBT!M:M,SBT!$E:$E,Tableau3[[#This Row],[Numérotation Sud Infra Environnement]],SBT!$AT:$AT,1)</f>
        <v>0</v>
      </c>
      <c r="M109" s="80">
        <f>SUMIFS(SBT!N:N,SBT!$E:$E,Tableau3[[#This Row],[Numérotation Sud Infra Environnement]],SBT!$AT:$AT,1)</f>
        <v>0</v>
      </c>
      <c r="N109" s="80">
        <f>SUMIFS(SBT!O:O,SBT!$E:$E,Tableau3[[#This Row],[Numérotation Sud Infra Environnement]],SBT!$AT:$AT,1)</f>
        <v>0</v>
      </c>
      <c r="O109" s="80">
        <f>SUMIFS(SBT!P:P,SBT!$E:$E,Tableau3[[#This Row],[Numérotation Sud Infra Environnement]],SBT!$AT:$AT,1)</f>
        <v>0</v>
      </c>
      <c r="P109" s="80">
        <f>SUMIFS(SBT!Q:Q,SBT!$E:$E,Tableau3[[#This Row],[Numérotation Sud Infra Environnement]],SBT!$AT:$AT,1)</f>
        <v>0</v>
      </c>
      <c r="Q109" s="80">
        <f>SUMIFS(SBT!R:R,SBT!$E:$E,Tableau3[[#This Row],[Numérotation Sud Infra Environnement]],SBT!$AT:$AT,1)</f>
        <v>0</v>
      </c>
      <c r="R109" s="80">
        <f>SUMIFS(SBT!S:S,SBT!$E:$E,Tableau3[[#This Row],[Numérotation Sud Infra Environnement]],SBT!$AT:$AT,1)</f>
        <v>0</v>
      </c>
      <c r="S109" s="80">
        <f>SUMIFS(SBT!T:T,SBT!$E:$E,Tableau3[[#This Row],[Numérotation Sud Infra Environnement]],SBT!$AT:$AT,1)</f>
        <v>0</v>
      </c>
      <c r="T109" s="80">
        <f>SUMIFS(SBT!U:U,SBT!$E:$E,Tableau3[[#This Row],[Numérotation Sud Infra Environnement]],SBT!$AT:$AT,1)</f>
        <v>0</v>
      </c>
      <c r="U109" s="80">
        <f>SUMIFS(SBT!V:V,SBT!$E:$E,Tableau3[[#This Row],[Numérotation Sud Infra Environnement]],SBT!$AT:$AT,1)</f>
        <v>0</v>
      </c>
      <c r="V109" s="80">
        <f>SUMIFS(SBT!W:W,SBT!$E:$E,Tableau3[[#This Row],[Numérotation Sud Infra Environnement]],SBT!$AT:$AT,1)</f>
        <v>0</v>
      </c>
      <c r="W109" s="80">
        <f>SUMIFS(SBT!X:X,SBT!$E:$E,Tableau3[[#This Row],[Numérotation Sud Infra Environnement]],SBT!$AT:$AT,1)</f>
        <v>0</v>
      </c>
      <c r="X109" s="80">
        <f>SUMIFS(SBT!Y:Y,SBT!$E:$E,Tableau3[[#This Row],[Numérotation Sud Infra Environnement]],SBT!$AT:$AT,1)</f>
        <v>0</v>
      </c>
      <c r="Y109" s="80">
        <f>SUMIFS(SBT!Z:Z,SBT!$E:$E,Tableau3[[#This Row],[Numérotation Sud Infra Environnement]],SBT!$AT:$AT,1)</f>
        <v>0</v>
      </c>
      <c r="Z109" s="80">
        <f>SUMIFS(SBT!AA:AA,SBT!$E:$E,Tableau3[[#This Row],[Numérotation Sud Infra Environnement]],SBT!$AT:$AT,1)</f>
        <v>0</v>
      </c>
      <c r="AA109" s="80">
        <f>Tableau3[[#This Row],[TOTAUX TTC]]-Tableau3[[#This Row],[TVA récupérable]]</f>
        <v>0</v>
      </c>
    </row>
    <row r="110" spans="1:27" x14ac:dyDescent="0.25">
      <c r="A110" s="73" t="str">
        <f>Sourcecommande[[#This Row],[Numérotation Sud Infra Environnement]]</f>
        <v>ESP17-038</v>
      </c>
      <c r="B110" s="74" t="str">
        <f>VLOOKUP(A110,Sourcecommande[],2,FALSE)</f>
        <v>MOE AEP TRAVAUX DE DESINFECTION</v>
      </c>
      <c r="C110" s="74" t="str">
        <f>VLOOKUP(A110,Sourcecommande[],3,FALSE)</f>
        <v>RECOULES D'AUBRAC</v>
      </c>
      <c r="D110" s="75">
        <f>VLOOKUP(A110,Sourcecommande[],4,FALSE)</f>
        <v>2017</v>
      </c>
      <c r="E110" s="75" t="str">
        <f>VLOOKUP(A110,Sourcecommande[],5,FALSE)</f>
        <v>AEP</v>
      </c>
      <c r="F110" s="75" t="str">
        <f>VLOOKUP(A110,Sourcecommande[],6,FALSE)</f>
        <v>SBT</v>
      </c>
      <c r="G110" s="75">
        <f>VLOOKUP(A110,Sourcecommande[],7,FALSE)</f>
        <v>48</v>
      </c>
      <c r="H110" s="88">
        <f>SUMIFS(SBT!H:H,SBT!$E:$E,Tableau3[[#This Row],[Numérotation Sud Infra Environnement]],SBT!$AT:$AT,1)</f>
        <v>0</v>
      </c>
      <c r="I110" s="80">
        <f>SUMIFS(SBT!J:J,SBT!$E:$E,Tableau3[[#This Row],[Numérotation Sud Infra Environnement]],SBT!$AT:$AT,1)</f>
        <v>0</v>
      </c>
      <c r="J110" s="80">
        <f>SUMIFS(SBT!K:K,SBT!$E:$E,Tableau3[[#This Row],[Numérotation Sud Infra Environnement]],SBT!$AT:$AT,1)</f>
        <v>0</v>
      </c>
      <c r="K110" s="80">
        <f>SUMIFS(SBT!L:L,SBT!$E:$E,Tableau3[[#This Row],[Numérotation Sud Infra Environnement]],SBT!$AT:$AT,1)</f>
        <v>0</v>
      </c>
      <c r="L110" s="80">
        <f>SUMIFS(SBT!M:M,SBT!$E:$E,Tableau3[[#This Row],[Numérotation Sud Infra Environnement]],SBT!$AT:$AT,1)</f>
        <v>0</v>
      </c>
      <c r="M110" s="80">
        <f>SUMIFS(SBT!N:N,SBT!$E:$E,Tableau3[[#This Row],[Numérotation Sud Infra Environnement]],SBT!$AT:$AT,1)</f>
        <v>0</v>
      </c>
      <c r="N110" s="80">
        <f>SUMIFS(SBT!O:O,SBT!$E:$E,Tableau3[[#This Row],[Numérotation Sud Infra Environnement]],SBT!$AT:$AT,1)</f>
        <v>0</v>
      </c>
      <c r="O110" s="80">
        <f>SUMIFS(SBT!P:P,SBT!$E:$E,Tableau3[[#This Row],[Numérotation Sud Infra Environnement]],SBT!$AT:$AT,1)</f>
        <v>0</v>
      </c>
      <c r="P110" s="80">
        <f>SUMIFS(SBT!Q:Q,SBT!$E:$E,Tableau3[[#This Row],[Numérotation Sud Infra Environnement]],SBT!$AT:$AT,1)</f>
        <v>0</v>
      </c>
      <c r="Q110" s="80">
        <f>SUMIFS(SBT!R:R,SBT!$E:$E,Tableau3[[#This Row],[Numérotation Sud Infra Environnement]],SBT!$AT:$AT,1)</f>
        <v>0</v>
      </c>
      <c r="R110" s="80">
        <f>SUMIFS(SBT!S:S,SBT!$E:$E,Tableau3[[#This Row],[Numérotation Sud Infra Environnement]],SBT!$AT:$AT,1)</f>
        <v>0</v>
      </c>
      <c r="S110" s="80">
        <f>SUMIFS(SBT!T:T,SBT!$E:$E,Tableau3[[#This Row],[Numérotation Sud Infra Environnement]],SBT!$AT:$AT,1)</f>
        <v>0</v>
      </c>
      <c r="T110" s="80">
        <f>SUMIFS(SBT!U:U,SBT!$E:$E,Tableau3[[#This Row],[Numérotation Sud Infra Environnement]],SBT!$AT:$AT,1)</f>
        <v>0</v>
      </c>
      <c r="U110" s="80">
        <f>SUMIFS(SBT!V:V,SBT!$E:$E,Tableau3[[#This Row],[Numérotation Sud Infra Environnement]],SBT!$AT:$AT,1)</f>
        <v>0</v>
      </c>
      <c r="V110" s="80">
        <f>SUMIFS(SBT!W:W,SBT!$E:$E,Tableau3[[#This Row],[Numérotation Sud Infra Environnement]],SBT!$AT:$AT,1)</f>
        <v>0</v>
      </c>
      <c r="W110" s="80">
        <f>SUMIFS(SBT!X:X,SBT!$E:$E,Tableau3[[#This Row],[Numérotation Sud Infra Environnement]],SBT!$AT:$AT,1)</f>
        <v>0</v>
      </c>
      <c r="X110" s="80">
        <f>SUMIFS(SBT!Y:Y,SBT!$E:$E,Tableau3[[#This Row],[Numérotation Sud Infra Environnement]],SBT!$AT:$AT,1)</f>
        <v>0</v>
      </c>
      <c r="Y110" s="80">
        <f>SUMIFS(SBT!Z:Z,SBT!$E:$E,Tableau3[[#This Row],[Numérotation Sud Infra Environnement]],SBT!$AT:$AT,1)</f>
        <v>0</v>
      </c>
      <c r="Z110" s="80">
        <f>SUMIFS(SBT!AA:AA,SBT!$E:$E,Tableau3[[#This Row],[Numérotation Sud Infra Environnement]],SBT!$AT:$AT,1)</f>
        <v>0</v>
      </c>
      <c r="AA110" s="80">
        <f>Tableau3[[#This Row],[TOTAUX TTC]]-Tableau3[[#This Row],[TVA récupérable]]</f>
        <v>0</v>
      </c>
    </row>
    <row r="111" spans="1:27" ht="30" x14ac:dyDescent="0.25">
      <c r="A111" s="73" t="str">
        <f>Sourcecommande[[#This Row],[Numérotation Sud Infra Environnement]]</f>
        <v>ESP17-039</v>
      </c>
      <c r="B111" s="74" t="str">
        <f>VLOOKUP(A111,Sourcecommande[],2,FALSE)</f>
        <v>ASSISTANCE TECH MISE A JOUR SDA ET ENQUETE PUBLIQUE</v>
      </c>
      <c r="C111" s="74" t="str">
        <f>VLOOKUP(A111,Sourcecommande[],3,FALSE)</f>
        <v>RECOULES D'AUBRAC</v>
      </c>
      <c r="D111" s="75">
        <f>VLOOKUP(A111,Sourcecommande[],4,FALSE)</f>
        <v>2017</v>
      </c>
      <c r="E111" s="75" t="str">
        <f>VLOOKUP(A111,Sourcecommande[],5,FALSE)</f>
        <v>ASS</v>
      </c>
      <c r="F111" s="75" t="str">
        <f>VLOOKUP(A111,Sourcecommande[],6,FALSE)</f>
        <v>SBT</v>
      </c>
      <c r="G111" s="75">
        <f>VLOOKUP(A111,Sourcecommande[],7,FALSE)</f>
        <v>48</v>
      </c>
      <c r="H111" s="88">
        <f>SUMIFS(SBT!H:H,SBT!$E:$E,Tableau3[[#This Row],[Numérotation Sud Infra Environnement]],SBT!$AT:$AT,1)</f>
        <v>0</v>
      </c>
      <c r="I111" s="80">
        <f>SUMIFS(SBT!J:J,SBT!$E:$E,Tableau3[[#This Row],[Numérotation Sud Infra Environnement]],SBT!$AT:$AT,1)</f>
        <v>0</v>
      </c>
      <c r="J111" s="80">
        <f>SUMIFS(SBT!K:K,SBT!$E:$E,Tableau3[[#This Row],[Numérotation Sud Infra Environnement]],SBT!$AT:$AT,1)</f>
        <v>0</v>
      </c>
      <c r="K111" s="80">
        <f>SUMIFS(SBT!L:L,SBT!$E:$E,Tableau3[[#This Row],[Numérotation Sud Infra Environnement]],SBT!$AT:$AT,1)</f>
        <v>0</v>
      </c>
      <c r="L111" s="80">
        <f>SUMIFS(SBT!M:M,SBT!$E:$E,Tableau3[[#This Row],[Numérotation Sud Infra Environnement]],SBT!$AT:$AT,1)</f>
        <v>0</v>
      </c>
      <c r="M111" s="80">
        <f>SUMIFS(SBT!N:N,SBT!$E:$E,Tableau3[[#This Row],[Numérotation Sud Infra Environnement]],SBT!$AT:$AT,1)</f>
        <v>0</v>
      </c>
      <c r="N111" s="80">
        <f>SUMIFS(SBT!O:O,SBT!$E:$E,Tableau3[[#This Row],[Numérotation Sud Infra Environnement]],SBT!$AT:$AT,1)</f>
        <v>0</v>
      </c>
      <c r="O111" s="80">
        <f>SUMIFS(SBT!P:P,SBT!$E:$E,Tableau3[[#This Row],[Numérotation Sud Infra Environnement]],SBT!$AT:$AT,1)</f>
        <v>0</v>
      </c>
      <c r="P111" s="80">
        <f>SUMIFS(SBT!Q:Q,SBT!$E:$E,Tableau3[[#This Row],[Numérotation Sud Infra Environnement]],SBT!$AT:$AT,1)</f>
        <v>0</v>
      </c>
      <c r="Q111" s="80">
        <f>SUMIFS(SBT!R:R,SBT!$E:$E,Tableau3[[#This Row],[Numérotation Sud Infra Environnement]],SBT!$AT:$AT,1)</f>
        <v>0</v>
      </c>
      <c r="R111" s="80">
        <f>SUMIFS(SBT!S:S,SBT!$E:$E,Tableau3[[#This Row],[Numérotation Sud Infra Environnement]],SBT!$AT:$AT,1)</f>
        <v>0</v>
      </c>
      <c r="S111" s="80">
        <f>SUMIFS(SBT!T:T,SBT!$E:$E,Tableau3[[#This Row],[Numérotation Sud Infra Environnement]],SBT!$AT:$AT,1)</f>
        <v>0</v>
      </c>
      <c r="T111" s="80">
        <f>SUMIFS(SBT!U:U,SBT!$E:$E,Tableau3[[#This Row],[Numérotation Sud Infra Environnement]],SBT!$AT:$AT,1)</f>
        <v>0</v>
      </c>
      <c r="U111" s="80">
        <f>SUMIFS(SBT!V:V,SBT!$E:$E,Tableau3[[#This Row],[Numérotation Sud Infra Environnement]],SBT!$AT:$AT,1)</f>
        <v>0</v>
      </c>
      <c r="V111" s="80">
        <f>SUMIFS(SBT!W:W,SBT!$E:$E,Tableau3[[#This Row],[Numérotation Sud Infra Environnement]],SBT!$AT:$AT,1)</f>
        <v>0</v>
      </c>
      <c r="W111" s="80">
        <f>SUMIFS(SBT!X:X,SBT!$E:$E,Tableau3[[#This Row],[Numérotation Sud Infra Environnement]],SBT!$AT:$AT,1)</f>
        <v>0</v>
      </c>
      <c r="X111" s="80">
        <f>SUMIFS(SBT!Y:Y,SBT!$E:$E,Tableau3[[#This Row],[Numérotation Sud Infra Environnement]],SBT!$AT:$AT,1)</f>
        <v>0</v>
      </c>
      <c r="Y111" s="80">
        <f>SUMIFS(SBT!Z:Z,SBT!$E:$E,Tableau3[[#This Row],[Numérotation Sud Infra Environnement]],SBT!$AT:$AT,1)</f>
        <v>0</v>
      </c>
      <c r="Z111" s="80">
        <f>SUMIFS(SBT!AA:AA,SBT!$E:$E,Tableau3[[#This Row],[Numérotation Sud Infra Environnement]],SBT!$AT:$AT,1)</f>
        <v>0</v>
      </c>
      <c r="AA111" s="80">
        <f>Tableau3[[#This Row],[TOTAUX TTC]]-Tableau3[[#This Row],[TVA récupérable]]</f>
        <v>0</v>
      </c>
    </row>
    <row r="112" spans="1:27" ht="30" x14ac:dyDescent="0.25">
      <c r="A112" s="73" t="str">
        <f>Sourcecommande[[#This Row],[Numérotation Sud Infra Environnement]]</f>
        <v>ESP18-001</v>
      </c>
      <c r="B112" s="74" t="str">
        <f>VLOOKUP(A112,Sourcecommande[],2,FALSE)</f>
        <v>ETUDE URBAINE CENTRE BOURG ESPALION</v>
      </c>
      <c r="C112" s="74" t="str">
        <f>VLOOKUP(A112,Sourcecommande[],3,FALSE)</f>
        <v>COMMUNAUTE COMMUNES CLT</v>
      </c>
      <c r="D112" s="75">
        <f>VLOOKUP(A112,Sourcecommande[],4,FALSE)</f>
        <v>2018</v>
      </c>
      <c r="E112" s="75" t="str">
        <f>VLOOKUP(A112,Sourcecommande[],5,FALSE)</f>
        <v>VRD</v>
      </c>
      <c r="F112" s="75" t="str">
        <f>VLOOKUP(A112,Sourcecommande[],6,FALSE)</f>
        <v>GMA</v>
      </c>
      <c r="G112" s="75">
        <f>VLOOKUP(A112,Sourcecommande[],7,FALSE)</f>
        <v>12</v>
      </c>
      <c r="H112" s="88">
        <f>SUMIFS(SBT!H:H,SBT!$E:$E,Tableau3[[#This Row],[Numérotation Sud Infra Environnement]],SBT!$AT:$AT,1)</f>
        <v>0</v>
      </c>
      <c r="I112" s="80">
        <f>SUMIFS(SBT!J:J,SBT!$E:$E,Tableau3[[#This Row],[Numérotation Sud Infra Environnement]],SBT!$AT:$AT,1)</f>
        <v>0</v>
      </c>
      <c r="J112" s="80">
        <f>SUMIFS(SBT!K:K,SBT!$E:$E,Tableau3[[#This Row],[Numérotation Sud Infra Environnement]],SBT!$AT:$AT,1)</f>
        <v>0</v>
      </c>
      <c r="K112" s="80">
        <f>SUMIFS(SBT!L:L,SBT!$E:$E,Tableau3[[#This Row],[Numérotation Sud Infra Environnement]],SBT!$AT:$AT,1)</f>
        <v>0</v>
      </c>
      <c r="L112" s="80">
        <f>SUMIFS(SBT!M:M,SBT!$E:$E,Tableau3[[#This Row],[Numérotation Sud Infra Environnement]],SBT!$AT:$AT,1)</f>
        <v>0</v>
      </c>
      <c r="M112" s="80">
        <f>SUMIFS(SBT!N:N,SBT!$E:$E,Tableau3[[#This Row],[Numérotation Sud Infra Environnement]],SBT!$AT:$AT,1)</f>
        <v>0</v>
      </c>
      <c r="N112" s="80">
        <f>SUMIFS(SBT!O:O,SBT!$E:$E,Tableau3[[#This Row],[Numérotation Sud Infra Environnement]],SBT!$AT:$AT,1)</f>
        <v>0</v>
      </c>
      <c r="O112" s="80">
        <f>SUMIFS(SBT!P:P,SBT!$E:$E,Tableau3[[#This Row],[Numérotation Sud Infra Environnement]],SBT!$AT:$AT,1)</f>
        <v>0</v>
      </c>
      <c r="P112" s="80">
        <f>SUMIFS(SBT!Q:Q,SBT!$E:$E,Tableau3[[#This Row],[Numérotation Sud Infra Environnement]],SBT!$AT:$AT,1)</f>
        <v>0</v>
      </c>
      <c r="Q112" s="80">
        <f>SUMIFS(SBT!R:R,SBT!$E:$E,Tableau3[[#This Row],[Numérotation Sud Infra Environnement]],SBT!$AT:$AT,1)</f>
        <v>0</v>
      </c>
      <c r="R112" s="80">
        <f>SUMIFS(SBT!S:S,SBT!$E:$E,Tableau3[[#This Row],[Numérotation Sud Infra Environnement]],SBT!$AT:$AT,1)</f>
        <v>0</v>
      </c>
      <c r="S112" s="80">
        <f>SUMIFS(SBT!T:T,SBT!$E:$E,Tableau3[[#This Row],[Numérotation Sud Infra Environnement]],SBT!$AT:$AT,1)</f>
        <v>0</v>
      </c>
      <c r="T112" s="80">
        <f>SUMIFS(SBT!U:U,SBT!$E:$E,Tableau3[[#This Row],[Numérotation Sud Infra Environnement]],SBT!$AT:$AT,1)</f>
        <v>0</v>
      </c>
      <c r="U112" s="80">
        <f>SUMIFS(SBT!V:V,SBT!$E:$E,Tableau3[[#This Row],[Numérotation Sud Infra Environnement]],SBT!$AT:$AT,1)</f>
        <v>0</v>
      </c>
      <c r="V112" s="80">
        <f>SUMIFS(SBT!W:W,SBT!$E:$E,Tableau3[[#This Row],[Numérotation Sud Infra Environnement]],SBT!$AT:$AT,1)</f>
        <v>0</v>
      </c>
      <c r="W112" s="80">
        <f>SUMIFS(SBT!X:X,SBT!$E:$E,Tableau3[[#This Row],[Numérotation Sud Infra Environnement]],SBT!$AT:$AT,1)</f>
        <v>0</v>
      </c>
      <c r="X112" s="80">
        <f>SUMIFS(SBT!Y:Y,SBT!$E:$E,Tableau3[[#This Row],[Numérotation Sud Infra Environnement]],SBT!$AT:$AT,1)</f>
        <v>0</v>
      </c>
      <c r="Y112" s="80">
        <f>SUMIFS(SBT!Z:Z,SBT!$E:$E,Tableau3[[#This Row],[Numérotation Sud Infra Environnement]],SBT!$AT:$AT,1)</f>
        <v>0</v>
      </c>
      <c r="Z112" s="80">
        <f>SUMIFS(SBT!AA:AA,SBT!$E:$E,Tableau3[[#This Row],[Numérotation Sud Infra Environnement]],SBT!$AT:$AT,1)</f>
        <v>0</v>
      </c>
      <c r="AA112" s="80">
        <f>Tableau3[[#This Row],[TOTAUX TTC]]-Tableau3[[#This Row],[TVA récupérable]]</f>
        <v>0</v>
      </c>
    </row>
    <row r="113" spans="1:27" x14ac:dyDescent="0.25">
      <c r="A113" s="73" t="str">
        <f>Sourcecommande[[#This Row],[Numérotation Sud Infra Environnement]]</f>
        <v>ESP18-002</v>
      </c>
      <c r="B113" s="74" t="str">
        <f>VLOOKUP(A113,Sourcecommande[],2,FALSE)</f>
        <v>AIRE DE LOISIRS LA ROQUE - ST JEAN DE BRUEL</v>
      </c>
      <c r="C113" s="74" t="str">
        <f>VLOOKUP(A113,Sourcecommande[],3,FALSE)</f>
        <v>COM COM LARZAC VALLEES</v>
      </c>
      <c r="D113" s="75">
        <f>VLOOKUP(A113,Sourcecommande[],4,FALSE)</f>
        <v>2018</v>
      </c>
      <c r="E113" s="75" t="str">
        <f>VLOOKUP(A113,Sourcecommande[],5,FALSE)</f>
        <v>VRD</v>
      </c>
      <c r="F113" s="75" t="str">
        <f>VLOOKUP(A113,Sourcecommande[],6,FALSE)</f>
        <v>GMA</v>
      </c>
      <c r="G113" s="75">
        <f>VLOOKUP(A113,Sourcecommande[],7,FALSE)</f>
        <v>12</v>
      </c>
      <c r="H113" s="88">
        <f>SUMIFS(SBT!H:H,SBT!$E:$E,Tableau3[[#This Row],[Numérotation Sud Infra Environnement]],SBT!$AT:$AT,1)</f>
        <v>0</v>
      </c>
      <c r="I113" s="80">
        <f>SUMIFS(SBT!J:J,SBT!$E:$E,Tableau3[[#This Row],[Numérotation Sud Infra Environnement]],SBT!$AT:$AT,1)</f>
        <v>0</v>
      </c>
      <c r="J113" s="80">
        <f>SUMIFS(SBT!K:K,SBT!$E:$E,Tableau3[[#This Row],[Numérotation Sud Infra Environnement]],SBT!$AT:$AT,1)</f>
        <v>0</v>
      </c>
      <c r="K113" s="80">
        <f>SUMIFS(SBT!L:L,SBT!$E:$E,Tableau3[[#This Row],[Numérotation Sud Infra Environnement]],SBT!$AT:$AT,1)</f>
        <v>0</v>
      </c>
      <c r="L113" s="80">
        <f>SUMIFS(SBT!M:M,SBT!$E:$E,Tableau3[[#This Row],[Numérotation Sud Infra Environnement]],SBT!$AT:$AT,1)</f>
        <v>0</v>
      </c>
      <c r="M113" s="80">
        <f>SUMIFS(SBT!N:N,SBT!$E:$E,Tableau3[[#This Row],[Numérotation Sud Infra Environnement]],SBT!$AT:$AT,1)</f>
        <v>0</v>
      </c>
      <c r="N113" s="80">
        <f>SUMIFS(SBT!O:O,SBT!$E:$E,Tableau3[[#This Row],[Numérotation Sud Infra Environnement]],SBT!$AT:$AT,1)</f>
        <v>0</v>
      </c>
      <c r="O113" s="80">
        <f>SUMIFS(SBT!P:P,SBT!$E:$E,Tableau3[[#This Row],[Numérotation Sud Infra Environnement]],SBT!$AT:$AT,1)</f>
        <v>0</v>
      </c>
      <c r="P113" s="80">
        <f>SUMIFS(SBT!Q:Q,SBT!$E:$E,Tableau3[[#This Row],[Numérotation Sud Infra Environnement]],SBT!$AT:$AT,1)</f>
        <v>0</v>
      </c>
      <c r="Q113" s="80">
        <f>SUMIFS(SBT!R:R,SBT!$E:$E,Tableau3[[#This Row],[Numérotation Sud Infra Environnement]],SBT!$AT:$AT,1)</f>
        <v>0</v>
      </c>
      <c r="R113" s="80">
        <f>SUMIFS(SBT!S:S,SBT!$E:$E,Tableau3[[#This Row],[Numérotation Sud Infra Environnement]],SBT!$AT:$AT,1)</f>
        <v>0</v>
      </c>
      <c r="S113" s="80">
        <f>SUMIFS(SBT!T:T,SBT!$E:$E,Tableau3[[#This Row],[Numérotation Sud Infra Environnement]],SBT!$AT:$AT,1)</f>
        <v>0</v>
      </c>
      <c r="T113" s="80">
        <f>SUMIFS(SBT!U:U,SBT!$E:$E,Tableau3[[#This Row],[Numérotation Sud Infra Environnement]],SBT!$AT:$AT,1)</f>
        <v>0</v>
      </c>
      <c r="U113" s="80">
        <f>SUMIFS(SBT!V:V,SBT!$E:$E,Tableau3[[#This Row],[Numérotation Sud Infra Environnement]],SBT!$AT:$AT,1)</f>
        <v>0</v>
      </c>
      <c r="V113" s="80">
        <f>SUMIFS(SBT!W:W,SBT!$E:$E,Tableau3[[#This Row],[Numérotation Sud Infra Environnement]],SBT!$AT:$AT,1)</f>
        <v>0</v>
      </c>
      <c r="W113" s="80">
        <f>SUMIFS(SBT!X:X,SBT!$E:$E,Tableau3[[#This Row],[Numérotation Sud Infra Environnement]],SBT!$AT:$AT,1)</f>
        <v>0</v>
      </c>
      <c r="X113" s="80">
        <f>SUMIFS(SBT!Y:Y,SBT!$E:$E,Tableau3[[#This Row],[Numérotation Sud Infra Environnement]],SBT!$AT:$AT,1)</f>
        <v>0</v>
      </c>
      <c r="Y113" s="80">
        <f>SUMIFS(SBT!Z:Z,SBT!$E:$E,Tableau3[[#This Row],[Numérotation Sud Infra Environnement]],SBT!$AT:$AT,1)</f>
        <v>0</v>
      </c>
      <c r="Z113" s="80">
        <f>SUMIFS(SBT!AA:AA,SBT!$E:$E,Tableau3[[#This Row],[Numérotation Sud Infra Environnement]],SBT!$AT:$AT,1)</f>
        <v>0</v>
      </c>
      <c r="AA113" s="80">
        <f>Tableau3[[#This Row],[TOTAUX TTC]]-Tableau3[[#This Row],[TVA récupérable]]</f>
        <v>0</v>
      </c>
    </row>
    <row r="114" spans="1:27" x14ac:dyDescent="0.25">
      <c r="A114" s="73" t="str">
        <f>Sourcecommande[[#This Row],[Numérotation Sud Infra Environnement]]</f>
        <v>ESP18-003</v>
      </c>
      <c r="B114" s="74" t="str">
        <f>VLOOKUP(A114,Sourcecommande[],2,FALSE)</f>
        <v>ETUDE ANC</v>
      </c>
      <c r="C114" s="74" t="str">
        <f>VLOOKUP(A114,Sourcecommande[],3,FALSE)</f>
        <v>ENTREPRISE ELA</v>
      </c>
      <c r="D114" s="75">
        <f>VLOOKUP(A114,Sourcecommande[],4,FALSE)</f>
        <v>2018</v>
      </c>
      <c r="E114" s="75" t="str">
        <f>VLOOKUP(A114,Sourcecommande[],5,FALSE)</f>
        <v>ANC</v>
      </c>
      <c r="F114" s="75" t="str">
        <f>VLOOKUP(A114,Sourcecommande[],6,FALSE)</f>
        <v>ALA</v>
      </c>
      <c r="G114" s="75">
        <f>VLOOKUP(A114,Sourcecommande[],7,FALSE)</f>
        <v>12</v>
      </c>
      <c r="H114" s="88">
        <f>SUMIFS(SBT!H:H,SBT!$E:$E,Tableau3[[#This Row],[Numérotation Sud Infra Environnement]],SBT!$AT:$AT,1)</f>
        <v>0</v>
      </c>
      <c r="I114" s="80">
        <f>SUMIFS(SBT!J:J,SBT!$E:$E,Tableau3[[#This Row],[Numérotation Sud Infra Environnement]],SBT!$AT:$AT,1)</f>
        <v>0</v>
      </c>
      <c r="J114" s="80">
        <f>SUMIFS(SBT!K:K,SBT!$E:$E,Tableau3[[#This Row],[Numérotation Sud Infra Environnement]],SBT!$AT:$AT,1)</f>
        <v>0</v>
      </c>
      <c r="K114" s="80">
        <f>SUMIFS(SBT!L:L,SBT!$E:$E,Tableau3[[#This Row],[Numérotation Sud Infra Environnement]],SBT!$AT:$AT,1)</f>
        <v>0</v>
      </c>
      <c r="L114" s="80">
        <f>SUMIFS(SBT!M:M,SBT!$E:$E,Tableau3[[#This Row],[Numérotation Sud Infra Environnement]],SBT!$AT:$AT,1)</f>
        <v>0</v>
      </c>
      <c r="M114" s="80">
        <f>SUMIFS(SBT!N:N,SBT!$E:$E,Tableau3[[#This Row],[Numérotation Sud Infra Environnement]],SBT!$AT:$AT,1)</f>
        <v>0</v>
      </c>
      <c r="N114" s="80">
        <f>SUMIFS(SBT!O:O,SBT!$E:$E,Tableau3[[#This Row],[Numérotation Sud Infra Environnement]],SBT!$AT:$AT,1)</f>
        <v>0</v>
      </c>
      <c r="O114" s="80">
        <f>SUMIFS(SBT!P:P,SBT!$E:$E,Tableau3[[#This Row],[Numérotation Sud Infra Environnement]],SBT!$AT:$AT,1)</f>
        <v>0</v>
      </c>
      <c r="P114" s="80">
        <f>SUMIFS(SBT!Q:Q,SBT!$E:$E,Tableau3[[#This Row],[Numérotation Sud Infra Environnement]],SBT!$AT:$AT,1)</f>
        <v>0</v>
      </c>
      <c r="Q114" s="80">
        <f>SUMIFS(SBT!R:R,SBT!$E:$E,Tableau3[[#This Row],[Numérotation Sud Infra Environnement]],SBT!$AT:$AT,1)</f>
        <v>0</v>
      </c>
      <c r="R114" s="80">
        <f>SUMIFS(SBT!S:S,SBT!$E:$E,Tableau3[[#This Row],[Numérotation Sud Infra Environnement]],SBT!$AT:$AT,1)</f>
        <v>0</v>
      </c>
      <c r="S114" s="80">
        <f>SUMIFS(SBT!T:T,SBT!$E:$E,Tableau3[[#This Row],[Numérotation Sud Infra Environnement]],SBT!$AT:$AT,1)</f>
        <v>0</v>
      </c>
      <c r="T114" s="80">
        <f>SUMIFS(SBT!U:U,SBT!$E:$E,Tableau3[[#This Row],[Numérotation Sud Infra Environnement]],SBT!$AT:$AT,1)</f>
        <v>0</v>
      </c>
      <c r="U114" s="80">
        <f>SUMIFS(SBT!V:V,SBT!$E:$E,Tableau3[[#This Row],[Numérotation Sud Infra Environnement]],SBT!$AT:$AT,1)</f>
        <v>0</v>
      </c>
      <c r="V114" s="80">
        <f>SUMIFS(SBT!W:W,SBT!$E:$E,Tableau3[[#This Row],[Numérotation Sud Infra Environnement]],SBT!$AT:$AT,1)</f>
        <v>0</v>
      </c>
      <c r="W114" s="80">
        <f>SUMIFS(SBT!X:X,SBT!$E:$E,Tableau3[[#This Row],[Numérotation Sud Infra Environnement]],SBT!$AT:$AT,1)</f>
        <v>0</v>
      </c>
      <c r="X114" s="80">
        <f>SUMIFS(SBT!Y:Y,SBT!$E:$E,Tableau3[[#This Row],[Numérotation Sud Infra Environnement]],SBT!$AT:$AT,1)</f>
        <v>0</v>
      </c>
      <c r="Y114" s="80">
        <f>SUMIFS(SBT!Z:Z,SBT!$E:$E,Tableau3[[#This Row],[Numérotation Sud Infra Environnement]],SBT!$AT:$AT,1)</f>
        <v>0</v>
      </c>
      <c r="Z114" s="80">
        <f>SUMIFS(SBT!AA:AA,SBT!$E:$E,Tableau3[[#This Row],[Numérotation Sud Infra Environnement]],SBT!$AT:$AT,1)</f>
        <v>0</v>
      </c>
      <c r="AA114" s="80">
        <f>Tableau3[[#This Row],[TOTAUX TTC]]-Tableau3[[#This Row],[TVA récupérable]]</f>
        <v>0</v>
      </c>
    </row>
    <row r="115" spans="1:27" x14ac:dyDescent="0.25">
      <c r="A115" s="73" t="str">
        <f>Sourcecommande[[#This Row],[Numérotation Sud Infra Environnement]]</f>
        <v>ESP18-004</v>
      </c>
      <c r="B115" s="74" t="str">
        <f>VLOOKUP(A115,Sourcecommande[],2,FALSE)</f>
        <v>DOSSIER TECHNIQUE ET DLE PLAN EAU</v>
      </c>
      <c r="C115" s="74" t="str">
        <f>VLOOKUP(A115,Sourcecommande[],3,FALSE)</f>
        <v>SAJEV PAYSAGE</v>
      </c>
      <c r="D115" s="75">
        <f>VLOOKUP(A115,Sourcecommande[],4,FALSE)</f>
        <v>2018</v>
      </c>
      <c r="E115" s="75" t="str">
        <f>VLOOKUP(A115,Sourcecommande[],5,FALSE)</f>
        <v>HYDRO</v>
      </c>
      <c r="F115" s="75" t="str">
        <f>VLOOKUP(A115,Sourcecommande[],6,FALSE)</f>
        <v>ALA</v>
      </c>
      <c r="G115" s="75">
        <f>VLOOKUP(A115,Sourcecommande[],7,FALSE)</f>
        <v>12</v>
      </c>
      <c r="H115" s="88">
        <f>SUMIFS(SBT!H:H,SBT!$E:$E,Tableau3[[#This Row],[Numérotation Sud Infra Environnement]],SBT!$AT:$AT,1)</f>
        <v>0</v>
      </c>
      <c r="I115" s="80">
        <f>SUMIFS(SBT!J:J,SBT!$E:$E,Tableau3[[#This Row],[Numérotation Sud Infra Environnement]],SBT!$AT:$AT,1)</f>
        <v>0</v>
      </c>
      <c r="J115" s="80">
        <f>SUMIFS(SBT!K:K,SBT!$E:$E,Tableau3[[#This Row],[Numérotation Sud Infra Environnement]],SBT!$AT:$AT,1)</f>
        <v>0</v>
      </c>
      <c r="K115" s="80">
        <f>SUMIFS(SBT!L:L,SBT!$E:$E,Tableau3[[#This Row],[Numérotation Sud Infra Environnement]],SBT!$AT:$AT,1)</f>
        <v>0</v>
      </c>
      <c r="L115" s="80">
        <f>SUMIFS(SBT!M:M,SBT!$E:$E,Tableau3[[#This Row],[Numérotation Sud Infra Environnement]],SBT!$AT:$AT,1)</f>
        <v>0</v>
      </c>
      <c r="M115" s="80">
        <f>SUMIFS(SBT!N:N,SBT!$E:$E,Tableau3[[#This Row],[Numérotation Sud Infra Environnement]],SBT!$AT:$AT,1)</f>
        <v>0</v>
      </c>
      <c r="N115" s="80">
        <f>SUMIFS(SBT!O:O,SBT!$E:$E,Tableau3[[#This Row],[Numérotation Sud Infra Environnement]],SBT!$AT:$AT,1)</f>
        <v>0</v>
      </c>
      <c r="O115" s="80">
        <f>SUMIFS(SBT!P:P,SBT!$E:$E,Tableau3[[#This Row],[Numérotation Sud Infra Environnement]],SBT!$AT:$AT,1)</f>
        <v>0</v>
      </c>
      <c r="P115" s="80">
        <f>SUMIFS(SBT!Q:Q,SBT!$E:$E,Tableau3[[#This Row],[Numérotation Sud Infra Environnement]],SBT!$AT:$AT,1)</f>
        <v>0</v>
      </c>
      <c r="Q115" s="80">
        <f>SUMIFS(SBT!R:R,SBT!$E:$E,Tableau3[[#This Row],[Numérotation Sud Infra Environnement]],SBT!$AT:$AT,1)</f>
        <v>0</v>
      </c>
      <c r="R115" s="80">
        <f>SUMIFS(SBT!S:S,SBT!$E:$E,Tableau3[[#This Row],[Numérotation Sud Infra Environnement]],SBT!$AT:$AT,1)</f>
        <v>0</v>
      </c>
      <c r="S115" s="80">
        <f>SUMIFS(SBT!T:T,SBT!$E:$E,Tableau3[[#This Row],[Numérotation Sud Infra Environnement]],SBT!$AT:$AT,1)</f>
        <v>0</v>
      </c>
      <c r="T115" s="80">
        <f>SUMIFS(SBT!U:U,SBT!$E:$E,Tableau3[[#This Row],[Numérotation Sud Infra Environnement]],SBT!$AT:$AT,1)</f>
        <v>0</v>
      </c>
      <c r="U115" s="80">
        <f>SUMIFS(SBT!V:V,SBT!$E:$E,Tableau3[[#This Row],[Numérotation Sud Infra Environnement]],SBT!$AT:$AT,1)</f>
        <v>0</v>
      </c>
      <c r="V115" s="80">
        <f>SUMIFS(SBT!W:W,SBT!$E:$E,Tableau3[[#This Row],[Numérotation Sud Infra Environnement]],SBT!$AT:$AT,1)</f>
        <v>0</v>
      </c>
      <c r="W115" s="80">
        <f>SUMIFS(SBT!X:X,SBT!$E:$E,Tableau3[[#This Row],[Numérotation Sud Infra Environnement]],SBT!$AT:$AT,1)</f>
        <v>0</v>
      </c>
      <c r="X115" s="80">
        <f>SUMIFS(SBT!Y:Y,SBT!$E:$E,Tableau3[[#This Row],[Numérotation Sud Infra Environnement]],SBT!$AT:$AT,1)</f>
        <v>0</v>
      </c>
      <c r="Y115" s="80">
        <f>SUMIFS(SBT!Z:Z,SBT!$E:$E,Tableau3[[#This Row],[Numérotation Sud Infra Environnement]],SBT!$AT:$AT,1)</f>
        <v>0</v>
      </c>
      <c r="Z115" s="80">
        <f>SUMIFS(SBT!AA:AA,SBT!$E:$E,Tableau3[[#This Row],[Numérotation Sud Infra Environnement]],SBT!$AT:$AT,1)</f>
        <v>0</v>
      </c>
      <c r="AA115" s="80">
        <f>Tableau3[[#This Row],[TOTAUX TTC]]-Tableau3[[#This Row],[TVA récupérable]]</f>
        <v>0</v>
      </c>
    </row>
    <row r="116" spans="1:27" x14ac:dyDescent="0.25">
      <c r="A116" s="73" t="str">
        <f>Sourcecommande[[#This Row],[Numérotation Sud Infra Environnement]]</f>
        <v>ESP18-005</v>
      </c>
      <c r="B116" s="74" t="str">
        <f>VLOOKUP(A116,Sourcecommande[],2,FALSE)</f>
        <v>TEST A LA FUMEE</v>
      </c>
      <c r="C116" s="74" t="str">
        <f>VLOOKUP(A116,Sourcecommande[],3,FALSE)</f>
        <v>GRAMOND</v>
      </c>
      <c r="D116" s="75">
        <f>VLOOKUP(A116,Sourcecommande[],4,FALSE)</f>
        <v>2018</v>
      </c>
      <c r="E116" s="75" t="str">
        <f>VLOOKUP(A116,Sourcecommande[],5,FALSE)</f>
        <v>ASS</v>
      </c>
      <c r="F116" s="75" t="str">
        <f>VLOOKUP(A116,Sourcecommande[],6,FALSE)</f>
        <v>GMA</v>
      </c>
      <c r="G116" s="75">
        <f>VLOOKUP(A116,Sourcecommande[],7,FALSE)</f>
        <v>12</v>
      </c>
      <c r="H116" s="88">
        <f>SUMIFS(SBT!H:H,SBT!$E:$E,Tableau3[[#This Row],[Numérotation Sud Infra Environnement]],SBT!$AT:$AT,1)</f>
        <v>0</v>
      </c>
      <c r="I116" s="80">
        <f>SUMIFS(SBT!J:J,SBT!$E:$E,Tableau3[[#This Row],[Numérotation Sud Infra Environnement]],SBT!$AT:$AT,1)</f>
        <v>0</v>
      </c>
      <c r="J116" s="80">
        <f>SUMIFS(SBT!K:K,SBT!$E:$E,Tableau3[[#This Row],[Numérotation Sud Infra Environnement]],SBT!$AT:$AT,1)</f>
        <v>0</v>
      </c>
      <c r="K116" s="80">
        <f>SUMIFS(SBT!L:L,SBT!$E:$E,Tableau3[[#This Row],[Numérotation Sud Infra Environnement]],SBT!$AT:$AT,1)</f>
        <v>0</v>
      </c>
      <c r="L116" s="80">
        <f>SUMIFS(SBT!M:M,SBT!$E:$E,Tableau3[[#This Row],[Numérotation Sud Infra Environnement]],SBT!$AT:$AT,1)</f>
        <v>0</v>
      </c>
      <c r="M116" s="80">
        <f>SUMIFS(SBT!N:N,SBT!$E:$E,Tableau3[[#This Row],[Numérotation Sud Infra Environnement]],SBT!$AT:$AT,1)</f>
        <v>0</v>
      </c>
      <c r="N116" s="80">
        <f>SUMIFS(SBT!O:O,SBT!$E:$E,Tableau3[[#This Row],[Numérotation Sud Infra Environnement]],SBT!$AT:$AT,1)</f>
        <v>0</v>
      </c>
      <c r="O116" s="80">
        <f>SUMIFS(SBT!P:P,SBT!$E:$E,Tableau3[[#This Row],[Numérotation Sud Infra Environnement]],SBT!$AT:$AT,1)</f>
        <v>0</v>
      </c>
      <c r="P116" s="80">
        <f>SUMIFS(SBT!Q:Q,SBT!$E:$E,Tableau3[[#This Row],[Numérotation Sud Infra Environnement]],SBT!$AT:$AT,1)</f>
        <v>0</v>
      </c>
      <c r="Q116" s="80">
        <f>SUMIFS(SBT!R:R,SBT!$E:$E,Tableau3[[#This Row],[Numérotation Sud Infra Environnement]],SBT!$AT:$AT,1)</f>
        <v>0</v>
      </c>
      <c r="R116" s="80">
        <f>SUMIFS(SBT!S:S,SBT!$E:$E,Tableau3[[#This Row],[Numérotation Sud Infra Environnement]],SBT!$AT:$AT,1)</f>
        <v>0</v>
      </c>
      <c r="S116" s="80">
        <f>SUMIFS(SBT!T:T,SBT!$E:$E,Tableau3[[#This Row],[Numérotation Sud Infra Environnement]],SBT!$AT:$AT,1)</f>
        <v>0</v>
      </c>
      <c r="T116" s="80">
        <f>SUMIFS(SBT!U:U,SBT!$E:$E,Tableau3[[#This Row],[Numérotation Sud Infra Environnement]],SBT!$AT:$AT,1)</f>
        <v>0</v>
      </c>
      <c r="U116" s="80">
        <f>SUMIFS(SBT!V:V,SBT!$E:$E,Tableau3[[#This Row],[Numérotation Sud Infra Environnement]],SBT!$AT:$AT,1)</f>
        <v>0</v>
      </c>
      <c r="V116" s="80">
        <f>SUMIFS(SBT!W:W,SBT!$E:$E,Tableau3[[#This Row],[Numérotation Sud Infra Environnement]],SBT!$AT:$AT,1)</f>
        <v>0</v>
      </c>
      <c r="W116" s="80">
        <f>SUMIFS(SBT!X:X,SBT!$E:$E,Tableau3[[#This Row],[Numérotation Sud Infra Environnement]],SBT!$AT:$AT,1)</f>
        <v>0</v>
      </c>
      <c r="X116" s="80">
        <f>SUMIFS(SBT!Y:Y,SBT!$E:$E,Tableau3[[#This Row],[Numérotation Sud Infra Environnement]],SBT!$AT:$AT,1)</f>
        <v>0</v>
      </c>
      <c r="Y116" s="80">
        <f>SUMIFS(SBT!Z:Z,SBT!$E:$E,Tableau3[[#This Row],[Numérotation Sud Infra Environnement]],SBT!$AT:$AT,1)</f>
        <v>0</v>
      </c>
      <c r="Z116" s="80">
        <f>SUMIFS(SBT!AA:AA,SBT!$E:$E,Tableau3[[#This Row],[Numérotation Sud Infra Environnement]],SBT!$AT:$AT,1)</f>
        <v>0</v>
      </c>
      <c r="AA116" s="80">
        <f>Tableau3[[#This Row],[TOTAUX TTC]]-Tableau3[[#This Row],[TVA récupérable]]</f>
        <v>0</v>
      </c>
    </row>
    <row r="117" spans="1:27" x14ac:dyDescent="0.25">
      <c r="A117" s="73" t="str">
        <f>Sourcecommande[[#This Row],[Numérotation Sud Infra Environnement]]</f>
        <v>ESP18-006</v>
      </c>
      <c r="B117" s="74" t="str">
        <f>VLOOKUP(A117,Sourcecommande[],2,FALSE)</f>
        <v>DIAG EU</v>
      </c>
      <c r="C117" s="74" t="str">
        <f>VLOOKUP(A117,Sourcecommande[],3,FALSE)</f>
        <v>TANAVELLE</v>
      </c>
      <c r="D117" s="75">
        <f>VLOOKUP(A117,Sourcecommande[],4,FALSE)</f>
        <v>2018</v>
      </c>
      <c r="E117" s="75" t="str">
        <f>VLOOKUP(A117,Sourcecommande[],5,FALSE)</f>
        <v>ASS</v>
      </c>
      <c r="F117" s="75" t="str">
        <f>VLOOKUP(A117,Sourcecommande[],6,FALSE)</f>
        <v>SBT</v>
      </c>
      <c r="G117" s="75">
        <f>VLOOKUP(A117,Sourcecommande[],7,FALSE)</f>
        <v>15</v>
      </c>
      <c r="H117" s="88">
        <f>SUMIFS(SBT!H:H,SBT!$E:$E,Tableau3[[#This Row],[Numérotation Sud Infra Environnement]],SBT!$AT:$AT,1)</f>
        <v>0</v>
      </c>
      <c r="I117" s="80">
        <f>SUMIFS(SBT!J:J,SBT!$E:$E,Tableau3[[#This Row],[Numérotation Sud Infra Environnement]],SBT!$AT:$AT,1)</f>
        <v>0</v>
      </c>
      <c r="J117" s="80">
        <f>SUMIFS(SBT!K:K,SBT!$E:$E,Tableau3[[#This Row],[Numérotation Sud Infra Environnement]],SBT!$AT:$AT,1)</f>
        <v>0</v>
      </c>
      <c r="K117" s="80">
        <f>SUMIFS(SBT!L:L,SBT!$E:$E,Tableau3[[#This Row],[Numérotation Sud Infra Environnement]],SBT!$AT:$AT,1)</f>
        <v>0</v>
      </c>
      <c r="L117" s="80">
        <f>SUMIFS(SBT!M:M,SBT!$E:$E,Tableau3[[#This Row],[Numérotation Sud Infra Environnement]],SBT!$AT:$AT,1)</f>
        <v>0</v>
      </c>
      <c r="M117" s="80">
        <f>SUMIFS(SBT!N:N,SBT!$E:$E,Tableau3[[#This Row],[Numérotation Sud Infra Environnement]],SBT!$AT:$AT,1)</f>
        <v>0</v>
      </c>
      <c r="N117" s="80">
        <f>SUMIFS(SBT!O:O,SBT!$E:$E,Tableau3[[#This Row],[Numérotation Sud Infra Environnement]],SBT!$AT:$AT,1)</f>
        <v>0</v>
      </c>
      <c r="O117" s="80">
        <f>SUMIFS(SBT!P:P,SBT!$E:$E,Tableau3[[#This Row],[Numérotation Sud Infra Environnement]],SBT!$AT:$AT,1)</f>
        <v>0</v>
      </c>
      <c r="P117" s="80">
        <f>SUMIFS(SBT!Q:Q,SBT!$E:$E,Tableau3[[#This Row],[Numérotation Sud Infra Environnement]],SBT!$AT:$AT,1)</f>
        <v>0</v>
      </c>
      <c r="Q117" s="80">
        <f>SUMIFS(SBT!R:R,SBT!$E:$E,Tableau3[[#This Row],[Numérotation Sud Infra Environnement]],SBT!$AT:$AT,1)</f>
        <v>0</v>
      </c>
      <c r="R117" s="80">
        <f>SUMIFS(SBT!S:S,SBT!$E:$E,Tableau3[[#This Row],[Numérotation Sud Infra Environnement]],SBT!$AT:$AT,1)</f>
        <v>0</v>
      </c>
      <c r="S117" s="80">
        <f>SUMIFS(SBT!T:T,SBT!$E:$E,Tableau3[[#This Row],[Numérotation Sud Infra Environnement]],SBT!$AT:$AT,1)</f>
        <v>0</v>
      </c>
      <c r="T117" s="80">
        <f>SUMIFS(SBT!U:U,SBT!$E:$E,Tableau3[[#This Row],[Numérotation Sud Infra Environnement]],SBT!$AT:$AT,1)</f>
        <v>0</v>
      </c>
      <c r="U117" s="80">
        <f>SUMIFS(SBT!V:V,SBT!$E:$E,Tableau3[[#This Row],[Numérotation Sud Infra Environnement]],SBT!$AT:$AT,1)</f>
        <v>0</v>
      </c>
      <c r="V117" s="80">
        <f>SUMIFS(SBT!W:W,SBT!$E:$E,Tableau3[[#This Row],[Numérotation Sud Infra Environnement]],SBT!$AT:$AT,1)</f>
        <v>0</v>
      </c>
      <c r="W117" s="80">
        <f>SUMIFS(SBT!X:X,SBT!$E:$E,Tableau3[[#This Row],[Numérotation Sud Infra Environnement]],SBT!$AT:$AT,1)</f>
        <v>0</v>
      </c>
      <c r="X117" s="80">
        <f>SUMIFS(SBT!Y:Y,SBT!$E:$E,Tableau3[[#This Row],[Numérotation Sud Infra Environnement]],SBT!$AT:$AT,1)</f>
        <v>0</v>
      </c>
      <c r="Y117" s="80">
        <f>SUMIFS(SBT!Z:Z,SBT!$E:$E,Tableau3[[#This Row],[Numérotation Sud Infra Environnement]],SBT!$AT:$AT,1)</f>
        <v>0</v>
      </c>
      <c r="Z117" s="80">
        <f>SUMIFS(SBT!AA:AA,SBT!$E:$E,Tableau3[[#This Row],[Numérotation Sud Infra Environnement]],SBT!$AT:$AT,1)</f>
        <v>0</v>
      </c>
      <c r="AA117" s="80">
        <f>Tableau3[[#This Row],[TOTAUX TTC]]-Tableau3[[#This Row],[TVA récupérable]]</f>
        <v>0</v>
      </c>
    </row>
    <row r="118" spans="1:27" ht="30" x14ac:dyDescent="0.25">
      <c r="A118" s="73" t="str">
        <f>Sourcecommande[[#This Row],[Numérotation Sud Infra Environnement]]</f>
        <v>ESP18-007</v>
      </c>
      <c r="B118" s="74" t="str">
        <f>VLOOKUP(A118,Sourcecommande[],2,FALSE)</f>
        <v>AMENAG ESPACES QUARTIER STADE ONET LE CHÂTEAU</v>
      </c>
      <c r="C118" s="74" t="str">
        <f>VLOOKUP(A118,Sourcecommande[],3,FALSE)</f>
        <v>RODEZ AGGLO HABITAT</v>
      </c>
      <c r="D118" s="75">
        <f>VLOOKUP(A118,Sourcecommande[],4,FALSE)</f>
        <v>2018</v>
      </c>
      <c r="E118" s="75" t="str">
        <f>VLOOKUP(A118,Sourcecommande[],5,FALSE)</f>
        <v>VRD</v>
      </c>
      <c r="F118" s="75" t="str">
        <f>VLOOKUP(A118,Sourcecommande[],6,FALSE)</f>
        <v>GMA</v>
      </c>
      <c r="G118" s="75">
        <f>VLOOKUP(A118,Sourcecommande[],7,FALSE)</f>
        <v>12</v>
      </c>
      <c r="H118" s="88">
        <f>SUMIFS(SBT!H:H,SBT!$E:$E,Tableau3[[#This Row],[Numérotation Sud Infra Environnement]],SBT!$AT:$AT,1)</f>
        <v>0</v>
      </c>
      <c r="I118" s="80">
        <f>SUMIFS(SBT!J:J,SBT!$E:$E,Tableau3[[#This Row],[Numérotation Sud Infra Environnement]],SBT!$AT:$AT,1)</f>
        <v>0</v>
      </c>
      <c r="J118" s="80">
        <f>SUMIFS(SBT!K:K,SBT!$E:$E,Tableau3[[#This Row],[Numérotation Sud Infra Environnement]],SBT!$AT:$AT,1)</f>
        <v>0</v>
      </c>
      <c r="K118" s="80">
        <f>SUMIFS(SBT!L:L,SBT!$E:$E,Tableau3[[#This Row],[Numérotation Sud Infra Environnement]],SBT!$AT:$AT,1)</f>
        <v>0</v>
      </c>
      <c r="L118" s="80">
        <f>SUMIFS(SBT!M:M,SBT!$E:$E,Tableau3[[#This Row],[Numérotation Sud Infra Environnement]],SBT!$AT:$AT,1)</f>
        <v>0</v>
      </c>
      <c r="M118" s="80">
        <f>SUMIFS(SBT!N:N,SBT!$E:$E,Tableau3[[#This Row],[Numérotation Sud Infra Environnement]],SBT!$AT:$AT,1)</f>
        <v>0</v>
      </c>
      <c r="N118" s="80">
        <f>SUMIFS(SBT!O:O,SBT!$E:$E,Tableau3[[#This Row],[Numérotation Sud Infra Environnement]],SBT!$AT:$AT,1)</f>
        <v>0</v>
      </c>
      <c r="O118" s="80">
        <f>SUMIFS(SBT!P:P,SBT!$E:$E,Tableau3[[#This Row],[Numérotation Sud Infra Environnement]],SBT!$AT:$AT,1)</f>
        <v>0</v>
      </c>
      <c r="P118" s="80">
        <f>SUMIFS(SBT!Q:Q,SBT!$E:$E,Tableau3[[#This Row],[Numérotation Sud Infra Environnement]],SBT!$AT:$AT,1)</f>
        <v>0</v>
      </c>
      <c r="Q118" s="80">
        <f>SUMIFS(SBT!R:R,SBT!$E:$E,Tableau3[[#This Row],[Numérotation Sud Infra Environnement]],SBT!$AT:$AT,1)</f>
        <v>0</v>
      </c>
      <c r="R118" s="80">
        <f>SUMIFS(SBT!S:S,SBT!$E:$E,Tableau3[[#This Row],[Numérotation Sud Infra Environnement]],SBT!$AT:$AT,1)</f>
        <v>0</v>
      </c>
      <c r="S118" s="80">
        <f>SUMIFS(SBT!T:T,SBT!$E:$E,Tableau3[[#This Row],[Numérotation Sud Infra Environnement]],SBT!$AT:$AT,1)</f>
        <v>0</v>
      </c>
      <c r="T118" s="80">
        <f>SUMIFS(SBT!U:U,SBT!$E:$E,Tableau3[[#This Row],[Numérotation Sud Infra Environnement]],SBT!$AT:$AT,1)</f>
        <v>0</v>
      </c>
      <c r="U118" s="80">
        <f>SUMIFS(SBT!V:V,SBT!$E:$E,Tableau3[[#This Row],[Numérotation Sud Infra Environnement]],SBT!$AT:$AT,1)</f>
        <v>0</v>
      </c>
      <c r="V118" s="80">
        <f>SUMIFS(SBT!W:W,SBT!$E:$E,Tableau3[[#This Row],[Numérotation Sud Infra Environnement]],SBT!$AT:$AT,1)</f>
        <v>0</v>
      </c>
      <c r="W118" s="80">
        <f>SUMIFS(SBT!X:X,SBT!$E:$E,Tableau3[[#This Row],[Numérotation Sud Infra Environnement]],SBT!$AT:$AT,1)</f>
        <v>0</v>
      </c>
      <c r="X118" s="80">
        <f>SUMIFS(SBT!Y:Y,SBT!$E:$E,Tableau3[[#This Row],[Numérotation Sud Infra Environnement]],SBT!$AT:$AT,1)</f>
        <v>0</v>
      </c>
      <c r="Y118" s="80">
        <f>SUMIFS(SBT!Z:Z,SBT!$E:$E,Tableau3[[#This Row],[Numérotation Sud Infra Environnement]],SBT!$AT:$AT,1)</f>
        <v>0</v>
      </c>
      <c r="Z118" s="80">
        <f>SUMIFS(SBT!AA:AA,SBT!$E:$E,Tableau3[[#This Row],[Numérotation Sud Infra Environnement]],SBT!$AT:$AT,1)</f>
        <v>0</v>
      </c>
      <c r="AA118" s="80">
        <f>Tableau3[[#This Row],[TOTAUX TTC]]-Tableau3[[#This Row],[TVA récupérable]]</f>
        <v>0</v>
      </c>
    </row>
    <row r="119" spans="1:27" ht="30" x14ac:dyDescent="0.25">
      <c r="A119" s="73" t="str">
        <f>Sourcecommande[[#This Row],[Numérotation Sud Infra Environnement]]</f>
        <v>ESP18-008</v>
      </c>
      <c r="B119" s="74" t="str">
        <f>VLOOKUP(A119,Sourcecommande[],2,FALSE)</f>
        <v>DIAG BRANCHEMENTS PRIVES</v>
      </c>
      <c r="C119" s="74" t="str">
        <f>VLOOKUP(A119,Sourcecommande[],3,FALSE)</f>
        <v>COM COM CONQUES MARCILLAC</v>
      </c>
      <c r="D119" s="75">
        <f>VLOOKUP(A119,Sourcecommande[],4,FALSE)</f>
        <v>2018</v>
      </c>
      <c r="E119" s="75" t="str">
        <f>VLOOKUP(A119,Sourcecommande[],5,FALSE)</f>
        <v>ASS</v>
      </c>
      <c r="F119" s="75" t="str">
        <f>VLOOKUP(A119,Sourcecommande[],6,FALSE)</f>
        <v>HPN</v>
      </c>
      <c r="G119" s="75">
        <f>VLOOKUP(A119,Sourcecommande[],7,FALSE)</f>
        <v>12</v>
      </c>
      <c r="H119" s="88">
        <f>SUMIFS(SBT!H:H,SBT!$E:$E,Tableau3[[#This Row],[Numérotation Sud Infra Environnement]],SBT!$AT:$AT,1)</f>
        <v>0</v>
      </c>
      <c r="I119" s="80">
        <f>SUMIFS(SBT!J:J,SBT!$E:$E,Tableau3[[#This Row],[Numérotation Sud Infra Environnement]],SBT!$AT:$AT,1)</f>
        <v>0</v>
      </c>
      <c r="J119" s="80">
        <f>SUMIFS(SBT!K:K,SBT!$E:$E,Tableau3[[#This Row],[Numérotation Sud Infra Environnement]],SBT!$AT:$AT,1)</f>
        <v>0</v>
      </c>
      <c r="K119" s="80">
        <f>SUMIFS(SBT!L:L,SBT!$E:$E,Tableau3[[#This Row],[Numérotation Sud Infra Environnement]],SBT!$AT:$AT,1)</f>
        <v>0</v>
      </c>
      <c r="L119" s="80">
        <f>SUMIFS(SBT!M:M,SBT!$E:$E,Tableau3[[#This Row],[Numérotation Sud Infra Environnement]],SBT!$AT:$AT,1)</f>
        <v>0</v>
      </c>
      <c r="M119" s="80">
        <f>SUMIFS(SBT!N:N,SBT!$E:$E,Tableau3[[#This Row],[Numérotation Sud Infra Environnement]],SBT!$AT:$AT,1)</f>
        <v>0</v>
      </c>
      <c r="N119" s="80">
        <f>SUMIFS(SBT!O:O,SBT!$E:$E,Tableau3[[#This Row],[Numérotation Sud Infra Environnement]],SBT!$AT:$AT,1)</f>
        <v>0</v>
      </c>
      <c r="O119" s="80">
        <f>SUMIFS(SBT!P:P,SBT!$E:$E,Tableau3[[#This Row],[Numérotation Sud Infra Environnement]],SBT!$AT:$AT,1)</f>
        <v>0</v>
      </c>
      <c r="P119" s="80">
        <f>SUMIFS(SBT!Q:Q,SBT!$E:$E,Tableau3[[#This Row],[Numérotation Sud Infra Environnement]],SBT!$AT:$AT,1)</f>
        <v>0</v>
      </c>
      <c r="Q119" s="80">
        <f>SUMIFS(SBT!R:R,SBT!$E:$E,Tableau3[[#This Row],[Numérotation Sud Infra Environnement]],SBT!$AT:$AT,1)</f>
        <v>0</v>
      </c>
      <c r="R119" s="80">
        <f>SUMIFS(SBT!S:S,SBT!$E:$E,Tableau3[[#This Row],[Numérotation Sud Infra Environnement]],SBT!$AT:$AT,1)</f>
        <v>0</v>
      </c>
      <c r="S119" s="80">
        <f>SUMIFS(SBT!T:T,SBT!$E:$E,Tableau3[[#This Row],[Numérotation Sud Infra Environnement]],SBT!$AT:$AT,1)</f>
        <v>0</v>
      </c>
      <c r="T119" s="80">
        <f>SUMIFS(SBT!U:U,SBT!$E:$E,Tableau3[[#This Row],[Numérotation Sud Infra Environnement]],SBT!$AT:$AT,1)</f>
        <v>0</v>
      </c>
      <c r="U119" s="80">
        <f>SUMIFS(SBT!V:V,SBT!$E:$E,Tableau3[[#This Row],[Numérotation Sud Infra Environnement]],SBT!$AT:$AT,1)</f>
        <v>0</v>
      </c>
      <c r="V119" s="80">
        <f>SUMIFS(SBT!W:W,SBT!$E:$E,Tableau3[[#This Row],[Numérotation Sud Infra Environnement]],SBT!$AT:$AT,1)</f>
        <v>0</v>
      </c>
      <c r="W119" s="80">
        <f>SUMIFS(SBT!X:X,SBT!$E:$E,Tableau3[[#This Row],[Numérotation Sud Infra Environnement]],SBT!$AT:$AT,1)</f>
        <v>0</v>
      </c>
      <c r="X119" s="80">
        <f>SUMIFS(SBT!Y:Y,SBT!$E:$E,Tableau3[[#This Row],[Numérotation Sud Infra Environnement]],SBT!$AT:$AT,1)</f>
        <v>0</v>
      </c>
      <c r="Y119" s="80">
        <f>SUMIFS(SBT!Z:Z,SBT!$E:$E,Tableau3[[#This Row],[Numérotation Sud Infra Environnement]],SBT!$AT:$AT,1)</f>
        <v>0</v>
      </c>
      <c r="Z119" s="80">
        <f>SUMIFS(SBT!AA:AA,SBT!$E:$E,Tableau3[[#This Row],[Numérotation Sud Infra Environnement]],SBT!$AT:$AT,1)</f>
        <v>0</v>
      </c>
      <c r="AA119" s="80">
        <f>Tableau3[[#This Row],[TOTAUX TTC]]-Tableau3[[#This Row],[TVA récupérable]]</f>
        <v>0</v>
      </c>
    </row>
    <row r="120" spans="1:27" ht="30" x14ac:dyDescent="0.25">
      <c r="A120" s="73" t="str">
        <f>Sourcecommande[[#This Row],[Numérotation Sud Infra Environnement]]</f>
        <v>ESP18-009</v>
      </c>
      <c r="B120" s="74" t="str">
        <f>VLOOKUP(A120,Sourcecommande[],2,FALSE)</f>
        <v>DIAG RESEAUX ASS NOUVELLE INTERVENTION TERRAIN</v>
      </c>
      <c r="C120" s="74" t="str">
        <f>VLOOKUP(A120,Sourcecommande[],3,FALSE)</f>
        <v>ALBARET STE MARIE</v>
      </c>
      <c r="D120" s="75">
        <f>VLOOKUP(A120,Sourcecommande[],4,FALSE)</f>
        <v>2018</v>
      </c>
      <c r="E120" s="75" t="str">
        <f>VLOOKUP(A120,Sourcecommande[],5,FALSE)</f>
        <v>ASS</v>
      </c>
      <c r="F120" s="75" t="str">
        <f>VLOOKUP(A120,Sourcecommande[],6,FALSE)</f>
        <v>SBT</v>
      </c>
      <c r="G120" s="75">
        <f>VLOOKUP(A120,Sourcecommande[],7,FALSE)</f>
        <v>12</v>
      </c>
      <c r="H120" s="88">
        <f>SUMIFS(SBT!H:H,SBT!$E:$E,Tableau3[[#This Row],[Numérotation Sud Infra Environnement]],SBT!$AT:$AT,1)</f>
        <v>0</v>
      </c>
      <c r="I120" s="80">
        <f>SUMIFS(SBT!J:J,SBT!$E:$E,Tableau3[[#This Row],[Numérotation Sud Infra Environnement]],SBT!$AT:$AT,1)</f>
        <v>0</v>
      </c>
      <c r="J120" s="80">
        <f>SUMIFS(SBT!K:K,SBT!$E:$E,Tableau3[[#This Row],[Numérotation Sud Infra Environnement]],SBT!$AT:$AT,1)</f>
        <v>0</v>
      </c>
      <c r="K120" s="80">
        <f>SUMIFS(SBT!L:L,SBT!$E:$E,Tableau3[[#This Row],[Numérotation Sud Infra Environnement]],SBT!$AT:$AT,1)</f>
        <v>0</v>
      </c>
      <c r="L120" s="80">
        <f>SUMIFS(SBT!M:M,SBT!$E:$E,Tableau3[[#This Row],[Numérotation Sud Infra Environnement]],SBT!$AT:$AT,1)</f>
        <v>0</v>
      </c>
      <c r="M120" s="80">
        <f>SUMIFS(SBT!N:N,SBT!$E:$E,Tableau3[[#This Row],[Numérotation Sud Infra Environnement]],SBT!$AT:$AT,1)</f>
        <v>0</v>
      </c>
      <c r="N120" s="80">
        <f>SUMIFS(SBT!O:O,SBT!$E:$E,Tableau3[[#This Row],[Numérotation Sud Infra Environnement]],SBT!$AT:$AT,1)</f>
        <v>0</v>
      </c>
      <c r="O120" s="80">
        <f>SUMIFS(SBT!P:P,SBT!$E:$E,Tableau3[[#This Row],[Numérotation Sud Infra Environnement]],SBT!$AT:$AT,1)</f>
        <v>0</v>
      </c>
      <c r="P120" s="80">
        <f>SUMIFS(SBT!Q:Q,SBT!$E:$E,Tableau3[[#This Row],[Numérotation Sud Infra Environnement]],SBT!$AT:$AT,1)</f>
        <v>0</v>
      </c>
      <c r="Q120" s="80">
        <f>SUMIFS(SBT!R:R,SBT!$E:$E,Tableau3[[#This Row],[Numérotation Sud Infra Environnement]],SBT!$AT:$AT,1)</f>
        <v>0</v>
      </c>
      <c r="R120" s="80">
        <f>SUMIFS(SBT!S:S,SBT!$E:$E,Tableau3[[#This Row],[Numérotation Sud Infra Environnement]],SBT!$AT:$AT,1)</f>
        <v>0</v>
      </c>
      <c r="S120" s="80">
        <f>SUMIFS(SBT!T:T,SBT!$E:$E,Tableau3[[#This Row],[Numérotation Sud Infra Environnement]],SBT!$AT:$AT,1)</f>
        <v>0</v>
      </c>
      <c r="T120" s="80">
        <f>SUMIFS(SBT!U:U,SBT!$E:$E,Tableau3[[#This Row],[Numérotation Sud Infra Environnement]],SBT!$AT:$AT,1)</f>
        <v>0</v>
      </c>
      <c r="U120" s="80">
        <f>SUMIFS(SBT!V:V,SBT!$E:$E,Tableau3[[#This Row],[Numérotation Sud Infra Environnement]],SBT!$AT:$AT,1)</f>
        <v>0</v>
      </c>
      <c r="V120" s="80">
        <f>SUMIFS(SBT!W:W,SBT!$E:$E,Tableau3[[#This Row],[Numérotation Sud Infra Environnement]],SBT!$AT:$AT,1)</f>
        <v>0</v>
      </c>
      <c r="W120" s="80">
        <f>SUMIFS(SBT!X:X,SBT!$E:$E,Tableau3[[#This Row],[Numérotation Sud Infra Environnement]],SBT!$AT:$AT,1)</f>
        <v>0</v>
      </c>
      <c r="X120" s="80">
        <f>SUMIFS(SBT!Y:Y,SBT!$E:$E,Tableau3[[#This Row],[Numérotation Sud Infra Environnement]],SBT!$AT:$AT,1)</f>
        <v>0</v>
      </c>
      <c r="Y120" s="80">
        <f>SUMIFS(SBT!Z:Z,SBT!$E:$E,Tableau3[[#This Row],[Numérotation Sud Infra Environnement]],SBT!$AT:$AT,1)</f>
        <v>0</v>
      </c>
      <c r="Z120" s="80">
        <f>SUMIFS(SBT!AA:AA,SBT!$E:$E,Tableau3[[#This Row],[Numérotation Sud Infra Environnement]],SBT!$AT:$AT,1)</f>
        <v>0</v>
      </c>
      <c r="AA120" s="80">
        <f>Tableau3[[#This Row],[TOTAUX TTC]]-Tableau3[[#This Row],[TVA récupérable]]</f>
        <v>0</v>
      </c>
    </row>
    <row r="121" spans="1:27" x14ac:dyDescent="0.25">
      <c r="A121" s="73" t="str">
        <f>Sourcecommande[[#This Row],[Numérotation Sud Infra Environnement]]</f>
        <v>ESP18-010</v>
      </c>
      <c r="B121" s="74" t="str">
        <f>VLOOKUP(A121,Sourcecommande[],2,FALSE)</f>
        <v>VIABILISATION SITE PARC EXPO</v>
      </c>
      <c r="C121" s="74" t="str">
        <f>VLOOKUP(A121,Sourcecommande[],3,FALSE)</f>
        <v>RODEZ AGGLO</v>
      </c>
      <c r="D121" s="75">
        <f>VLOOKUP(A121,Sourcecommande[],4,FALSE)</f>
        <v>2018</v>
      </c>
      <c r="E121" s="75" t="str">
        <f>VLOOKUP(A121,Sourcecommande[],5,FALSE)</f>
        <v>VRD</v>
      </c>
      <c r="F121" s="75" t="str">
        <f>VLOOKUP(A121,Sourcecommande[],6,FALSE)</f>
        <v>CPN</v>
      </c>
      <c r="G121" s="75">
        <f>VLOOKUP(A121,Sourcecommande[],7,FALSE)</f>
        <v>12</v>
      </c>
      <c r="H121" s="88">
        <f>SUMIFS(SBT!H:H,SBT!$E:$E,Tableau3[[#This Row],[Numérotation Sud Infra Environnement]],SBT!$AT:$AT,1)</f>
        <v>0</v>
      </c>
      <c r="I121" s="80">
        <f>SUMIFS(SBT!J:J,SBT!$E:$E,Tableau3[[#This Row],[Numérotation Sud Infra Environnement]],SBT!$AT:$AT,1)</f>
        <v>0</v>
      </c>
      <c r="J121" s="80">
        <f>SUMIFS(SBT!K:K,SBT!$E:$E,Tableau3[[#This Row],[Numérotation Sud Infra Environnement]],SBT!$AT:$AT,1)</f>
        <v>0</v>
      </c>
      <c r="K121" s="80">
        <f>SUMIFS(SBT!L:L,SBT!$E:$E,Tableau3[[#This Row],[Numérotation Sud Infra Environnement]],SBT!$AT:$AT,1)</f>
        <v>0</v>
      </c>
      <c r="L121" s="80">
        <f>SUMIFS(SBT!M:M,SBT!$E:$E,Tableau3[[#This Row],[Numérotation Sud Infra Environnement]],SBT!$AT:$AT,1)</f>
        <v>0</v>
      </c>
      <c r="M121" s="80">
        <f>SUMIFS(SBT!N:N,SBT!$E:$E,Tableau3[[#This Row],[Numérotation Sud Infra Environnement]],SBT!$AT:$AT,1)</f>
        <v>0</v>
      </c>
      <c r="N121" s="80">
        <f>SUMIFS(SBT!O:O,SBT!$E:$E,Tableau3[[#This Row],[Numérotation Sud Infra Environnement]],SBT!$AT:$AT,1)</f>
        <v>0</v>
      </c>
      <c r="O121" s="80">
        <f>SUMIFS(SBT!P:P,SBT!$E:$E,Tableau3[[#This Row],[Numérotation Sud Infra Environnement]],SBT!$AT:$AT,1)</f>
        <v>0</v>
      </c>
      <c r="P121" s="80">
        <f>SUMIFS(SBT!Q:Q,SBT!$E:$E,Tableau3[[#This Row],[Numérotation Sud Infra Environnement]],SBT!$AT:$AT,1)</f>
        <v>0</v>
      </c>
      <c r="Q121" s="80">
        <f>SUMIFS(SBT!R:R,SBT!$E:$E,Tableau3[[#This Row],[Numérotation Sud Infra Environnement]],SBT!$AT:$AT,1)</f>
        <v>0</v>
      </c>
      <c r="R121" s="80">
        <f>SUMIFS(SBT!S:S,SBT!$E:$E,Tableau3[[#This Row],[Numérotation Sud Infra Environnement]],SBT!$AT:$AT,1)</f>
        <v>0</v>
      </c>
      <c r="S121" s="80">
        <f>SUMIFS(SBT!T:T,SBT!$E:$E,Tableau3[[#This Row],[Numérotation Sud Infra Environnement]],SBT!$AT:$AT,1)</f>
        <v>0</v>
      </c>
      <c r="T121" s="80">
        <f>SUMIFS(SBT!U:U,SBT!$E:$E,Tableau3[[#This Row],[Numérotation Sud Infra Environnement]],SBT!$AT:$AT,1)</f>
        <v>0</v>
      </c>
      <c r="U121" s="80">
        <f>SUMIFS(SBT!V:V,SBT!$E:$E,Tableau3[[#This Row],[Numérotation Sud Infra Environnement]],SBT!$AT:$AT,1)</f>
        <v>0</v>
      </c>
      <c r="V121" s="80">
        <f>SUMIFS(SBT!W:W,SBT!$E:$E,Tableau3[[#This Row],[Numérotation Sud Infra Environnement]],SBT!$AT:$AT,1)</f>
        <v>0</v>
      </c>
      <c r="W121" s="80">
        <f>SUMIFS(SBT!X:X,SBT!$E:$E,Tableau3[[#This Row],[Numérotation Sud Infra Environnement]],SBT!$AT:$AT,1)</f>
        <v>0</v>
      </c>
      <c r="X121" s="80">
        <f>SUMIFS(SBT!Y:Y,SBT!$E:$E,Tableau3[[#This Row],[Numérotation Sud Infra Environnement]],SBT!$AT:$AT,1)</f>
        <v>0</v>
      </c>
      <c r="Y121" s="80">
        <f>SUMIFS(SBT!Z:Z,SBT!$E:$E,Tableau3[[#This Row],[Numérotation Sud Infra Environnement]],SBT!$AT:$AT,1)</f>
        <v>0</v>
      </c>
      <c r="Z121" s="80">
        <f>SUMIFS(SBT!AA:AA,SBT!$E:$E,Tableau3[[#This Row],[Numérotation Sud Infra Environnement]],SBT!$AT:$AT,1)</f>
        <v>0</v>
      </c>
      <c r="AA121" s="80">
        <f>Tableau3[[#This Row],[TOTAUX TTC]]-Tableau3[[#This Row],[TVA récupérable]]</f>
        <v>0</v>
      </c>
    </row>
    <row r="122" spans="1:27" x14ac:dyDescent="0.25">
      <c r="A122" s="73" t="str">
        <f>Sourcecommande[[#This Row],[Numérotation Sud Infra Environnement]]</f>
        <v>ESP18-011</v>
      </c>
      <c r="B122" s="74" t="str">
        <f>VLOOKUP(A122,Sourcecommande[],2,FALSE)</f>
        <v>AMENAGEMENT LOTISSEMENT COMMUNAL</v>
      </c>
      <c r="C122" s="74" t="str">
        <f>VLOOKUP(A122,Sourcecommande[],3,FALSE)</f>
        <v>SEBAZAC</v>
      </c>
      <c r="D122" s="75">
        <f>VLOOKUP(A122,Sourcecommande[],4,FALSE)</f>
        <v>2018</v>
      </c>
      <c r="E122" s="75" t="str">
        <f>VLOOKUP(A122,Sourcecommande[],5,FALSE)</f>
        <v>VRD</v>
      </c>
      <c r="F122" s="75" t="str">
        <f>VLOOKUP(A122,Sourcecommande[],6,FALSE)</f>
        <v>GMA</v>
      </c>
      <c r="G122" s="75">
        <f>VLOOKUP(A122,Sourcecommande[],7,FALSE)</f>
        <v>12</v>
      </c>
      <c r="H122" s="88">
        <f>SUMIFS(SBT!H:H,SBT!$E:$E,Tableau3[[#This Row],[Numérotation Sud Infra Environnement]],SBT!$AT:$AT,1)</f>
        <v>0</v>
      </c>
      <c r="I122" s="80">
        <f>SUMIFS(SBT!J:J,SBT!$E:$E,Tableau3[[#This Row],[Numérotation Sud Infra Environnement]],SBT!$AT:$AT,1)</f>
        <v>0</v>
      </c>
      <c r="J122" s="80">
        <f>SUMIFS(SBT!K:K,SBT!$E:$E,Tableau3[[#This Row],[Numérotation Sud Infra Environnement]],SBT!$AT:$AT,1)</f>
        <v>0</v>
      </c>
      <c r="K122" s="80">
        <f>SUMIFS(SBT!L:L,SBT!$E:$E,Tableau3[[#This Row],[Numérotation Sud Infra Environnement]],SBT!$AT:$AT,1)</f>
        <v>0</v>
      </c>
      <c r="L122" s="80">
        <f>SUMIFS(SBT!M:M,SBT!$E:$E,Tableau3[[#This Row],[Numérotation Sud Infra Environnement]],SBT!$AT:$AT,1)</f>
        <v>0</v>
      </c>
      <c r="M122" s="80">
        <f>SUMIFS(SBT!N:N,SBT!$E:$E,Tableau3[[#This Row],[Numérotation Sud Infra Environnement]],SBT!$AT:$AT,1)</f>
        <v>0</v>
      </c>
      <c r="N122" s="80">
        <f>SUMIFS(SBT!O:O,SBT!$E:$E,Tableau3[[#This Row],[Numérotation Sud Infra Environnement]],SBT!$AT:$AT,1)</f>
        <v>0</v>
      </c>
      <c r="O122" s="80">
        <f>SUMIFS(SBT!P:P,SBT!$E:$E,Tableau3[[#This Row],[Numérotation Sud Infra Environnement]],SBT!$AT:$AT,1)</f>
        <v>0</v>
      </c>
      <c r="P122" s="80">
        <f>SUMIFS(SBT!Q:Q,SBT!$E:$E,Tableau3[[#This Row],[Numérotation Sud Infra Environnement]],SBT!$AT:$AT,1)</f>
        <v>0</v>
      </c>
      <c r="Q122" s="80">
        <f>SUMIFS(SBT!R:R,SBT!$E:$E,Tableau3[[#This Row],[Numérotation Sud Infra Environnement]],SBT!$AT:$AT,1)</f>
        <v>0</v>
      </c>
      <c r="R122" s="80">
        <f>SUMIFS(SBT!S:S,SBT!$E:$E,Tableau3[[#This Row],[Numérotation Sud Infra Environnement]],SBT!$AT:$AT,1)</f>
        <v>0</v>
      </c>
      <c r="S122" s="80">
        <f>SUMIFS(SBT!T:T,SBT!$E:$E,Tableau3[[#This Row],[Numérotation Sud Infra Environnement]],SBT!$AT:$AT,1)</f>
        <v>0</v>
      </c>
      <c r="T122" s="80">
        <f>SUMIFS(SBT!U:U,SBT!$E:$E,Tableau3[[#This Row],[Numérotation Sud Infra Environnement]],SBT!$AT:$AT,1)</f>
        <v>0</v>
      </c>
      <c r="U122" s="80">
        <f>SUMIFS(SBT!V:V,SBT!$E:$E,Tableau3[[#This Row],[Numérotation Sud Infra Environnement]],SBT!$AT:$AT,1)</f>
        <v>0</v>
      </c>
      <c r="V122" s="80">
        <f>SUMIFS(SBT!W:W,SBT!$E:$E,Tableau3[[#This Row],[Numérotation Sud Infra Environnement]],SBT!$AT:$AT,1)</f>
        <v>0</v>
      </c>
      <c r="W122" s="80">
        <f>SUMIFS(SBT!X:X,SBT!$E:$E,Tableau3[[#This Row],[Numérotation Sud Infra Environnement]],SBT!$AT:$AT,1)</f>
        <v>0</v>
      </c>
      <c r="X122" s="80">
        <f>SUMIFS(SBT!Y:Y,SBT!$E:$E,Tableau3[[#This Row],[Numérotation Sud Infra Environnement]],SBT!$AT:$AT,1)</f>
        <v>0</v>
      </c>
      <c r="Y122" s="80">
        <f>SUMIFS(SBT!Z:Z,SBT!$E:$E,Tableau3[[#This Row],[Numérotation Sud Infra Environnement]],SBT!$AT:$AT,1)</f>
        <v>0</v>
      </c>
      <c r="Z122" s="80">
        <f>SUMIFS(SBT!AA:AA,SBT!$E:$E,Tableau3[[#This Row],[Numérotation Sud Infra Environnement]],SBT!$AT:$AT,1)</f>
        <v>0</v>
      </c>
      <c r="AA122" s="80">
        <f>Tableau3[[#This Row],[TOTAUX TTC]]-Tableau3[[#This Row],[TVA récupérable]]</f>
        <v>0</v>
      </c>
    </row>
    <row r="123" spans="1:27" ht="30" x14ac:dyDescent="0.25">
      <c r="A123" s="73" t="str">
        <f>Sourcecommande[[#This Row],[Numérotation Sud Infra Environnement]]</f>
        <v>ESP18-012</v>
      </c>
      <c r="B123" s="74" t="str">
        <f>VLOOKUP(A123,Sourcecommande[],2,FALSE)</f>
        <v>ETUDE REQUALIFICATION ESPACES PUBLICS DEVANT HLM ET TERRAIN BOULES</v>
      </c>
      <c r="C123" s="74" t="str">
        <f>VLOOKUP(A123,Sourcecommande[],3,FALSE)</f>
        <v>ST COME</v>
      </c>
      <c r="D123" s="75">
        <f>VLOOKUP(A123,Sourcecommande[],4,FALSE)</f>
        <v>2018</v>
      </c>
      <c r="E123" s="75" t="str">
        <f>VLOOKUP(A123,Sourcecommande[],5,FALSE)</f>
        <v>VRD</v>
      </c>
      <c r="F123" s="75" t="str">
        <f>VLOOKUP(A123,Sourcecommande[],6,FALSE)</f>
        <v>GMA</v>
      </c>
      <c r="G123" s="75">
        <f>VLOOKUP(A123,Sourcecommande[],7,FALSE)</f>
        <v>12</v>
      </c>
      <c r="H123" s="88">
        <f>SUMIFS(SBT!H:H,SBT!$E:$E,Tableau3[[#This Row],[Numérotation Sud Infra Environnement]],SBT!$AT:$AT,1)</f>
        <v>0</v>
      </c>
      <c r="I123" s="80">
        <f>SUMIFS(SBT!J:J,SBT!$E:$E,Tableau3[[#This Row],[Numérotation Sud Infra Environnement]],SBT!$AT:$AT,1)</f>
        <v>0</v>
      </c>
      <c r="J123" s="80">
        <f>SUMIFS(SBT!K:K,SBT!$E:$E,Tableau3[[#This Row],[Numérotation Sud Infra Environnement]],SBT!$AT:$AT,1)</f>
        <v>0</v>
      </c>
      <c r="K123" s="80">
        <f>SUMIFS(SBT!L:L,SBT!$E:$E,Tableau3[[#This Row],[Numérotation Sud Infra Environnement]],SBT!$AT:$AT,1)</f>
        <v>0</v>
      </c>
      <c r="L123" s="80">
        <f>SUMIFS(SBT!M:M,SBT!$E:$E,Tableau3[[#This Row],[Numérotation Sud Infra Environnement]],SBT!$AT:$AT,1)</f>
        <v>0</v>
      </c>
      <c r="M123" s="80">
        <f>SUMIFS(SBT!N:N,SBT!$E:$E,Tableau3[[#This Row],[Numérotation Sud Infra Environnement]],SBT!$AT:$AT,1)</f>
        <v>0</v>
      </c>
      <c r="N123" s="80">
        <f>SUMIFS(SBT!O:O,SBT!$E:$E,Tableau3[[#This Row],[Numérotation Sud Infra Environnement]],SBT!$AT:$AT,1)</f>
        <v>0</v>
      </c>
      <c r="O123" s="80">
        <f>SUMIFS(SBT!P:P,SBT!$E:$E,Tableau3[[#This Row],[Numérotation Sud Infra Environnement]],SBT!$AT:$AT,1)</f>
        <v>0</v>
      </c>
      <c r="P123" s="80">
        <f>SUMIFS(SBT!Q:Q,SBT!$E:$E,Tableau3[[#This Row],[Numérotation Sud Infra Environnement]],SBT!$AT:$AT,1)</f>
        <v>0</v>
      </c>
      <c r="Q123" s="80">
        <f>SUMIFS(SBT!R:R,SBT!$E:$E,Tableau3[[#This Row],[Numérotation Sud Infra Environnement]],SBT!$AT:$AT,1)</f>
        <v>0</v>
      </c>
      <c r="R123" s="80">
        <f>SUMIFS(SBT!S:S,SBT!$E:$E,Tableau3[[#This Row],[Numérotation Sud Infra Environnement]],SBT!$AT:$AT,1)</f>
        <v>0</v>
      </c>
      <c r="S123" s="80">
        <f>SUMIFS(SBT!T:T,SBT!$E:$E,Tableau3[[#This Row],[Numérotation Sud Infra Environnement]],SBT!$AT:$AT,1)</f>
        <v>0</v>
      </c>
      <c r="T123" s="80">
        <f>SUMIFS(SBT!U:U,SBT!$E:$E,Tableau3[[#This Row],[Numérotation Sud Infra Environnement]],SBT!$AT:$AT,1)</f>
        <v>0</v>
      </c>
      <c r="U123" s="80">
        <f>SUMIFS(SBT!V:V,SBT!$E:$E,Tableau3[[#This Row],[Numérotation Sud Infra Environnement]],SBT!$AT:$AT,1)</f>
        <v>0</v>
      </c>
      <c r="V123" s="80">
        <f>SUMIFS(SBT!W:W,SBT!$E:$E,Tableau3[[#This Row],[Numérotation Sud Infra Environnement]],SBT!$AT:$AT,1)</f>
        <v>0</v>
      </c>
      <c r="W123" s="80">
        <f>SUMIFS(SBT!X:X,SBT!$E:$E,Tableau3[[#This Row],[Numérotation Sud Infra Environnement]],SBT!$AT:$AT,1)</f>
        <v>0</v>
      </c>
      <c r="X123" s="80">
        <f>SUMIFS(SBT!Y:Y,SBT!$E:$E,Tableau3[[#This Row],[Numérotation Sud Infra Environnement]],SBT!$AT:$AT,1)</f>
        <v>0</v>
      </c>
      <c r="Y123" s="80">
        <f>SUMIFS(SBT!Z:Z,SBT!$E:$E,Tableau3[[#This Row],[Numérotation Sud Infra Environnement]],SBT!$AT:$AT,1)</f>
        <v>0</v>
      </c>
      <c r="Z123" s="80">
        <f>SUMIFS(SBT!AA:AA,SBT!$E:$E,Tableau3[[#This Row],[Numérotation Sud Infra Environnement]],SBT!$AT:$AT,1)</f>
        <v>0</v>
      </c>
      <c r="AA123" s="80">
        <f>Tableau3[[#This Row],[TOTAUX TTC]]-Tableau3[[#This Row],[TVA récupérable]]</f>
        <v>0</v>
      </c>
    </row>
    <row r="124" spans="1:27" ht="30" x14ac:dyDescent="0.25">
      <c r="A124" s="73" t="str">
        <f>Sourcecommande[[#This Row],[Numérotation Sud Infra Environnement]]</f>
        <v>ESP18-013</v>
      </c>
      <c r="B124" s="74" t="str">
        <f>VLOOKUP(A124,Sourcecommande[],2,FALSE)</f>
        <v>RETENUE DE STOCKAGE EAU BRUTE ET TRAITEMENT AEP SITE LAUBIES</v>
      </c>
      <c r="C124" s="74" t="str">
        <f>VLOOKUP(A124,Sourcecommande[],3,FALSE)</f>
        <v>SIAEP CAUSSE SAUVETERRE</v>
      </c>
      <c r="D124" s="75">
        <f>VLOOKUP(A124,Sourcecommande[],4,FALSE)</f>
        <v>2018</v>
      </c>
      <c r="E124" s="75" t="str">
        <f>VLOOKUP(A124,Sourcecommande[],5,FALSE)</f>
        <v>AEP</v>
      </c>
      <c r="F124" s="75" t="str">
        <f>VLOOKUP(A124,Sourcecommande[],6,FALSE)</f>
        <v>ALA</v>
      </c>
      <c r="G124" s="75">
        <f>VLOOKUP(A124,Sourcecommande[],7,FALSE)</f>
        <v>48</v>
      </c>
      <c r="H124" s="88">
        <f>SUMIFS(SBT!H:H,SBT!$E:$E,Tableau3[[#This Row],[Numérotation Sud Infra Environnement]],SBT!$AT:$AT,1)</f>
        <v>0</v>
      </c>
      <c r="I124" s="80">
        <f>SUMIFS(SBT!J:J,SBT!$E:$E,Tableau3[[#This Row],[Numérotation Sud Infra Environnement]],SBT!$AT:$AT,1)</f>
        <v>0</v>
      </c>
      <c r="J124" s="80">
        <f>SUMIFS(SBT!K:K,SBT!$E:$E,Tableau3[[#This Row],[Numérotation Sud Infra Environnement]],SBT!$AT:$AT,1)</f>
        <v>0</v>
      </c>
      <c r="K124" s="80">
        <f>SUMIFS(SBT!L:L,SBT!$E:$E,Tableau3[[#This Row],[Numérotation Sud Infra Environnement]],SBT!$AT:$AT,1)</f>
        <v>0</v>
      </c>
      <c r="L124" s="80">
        <f>SUMIFS(SBT!M:M,SBT!$E:$E,Tableau3[[#This Row],[Numérotation Sud Infra Environnement]],SBT!$AT:$AT,1)</f>
        <v>0</v>
      </c>
      <c r="M124" s="80">
        <f>SUMIFS(SBT!N:N,SBT!$E:$E,Tableau3[[#This Row],[Numérotation Sud Infra Environnement]],SBT!$AT:$AT,1)</f>
        <v>0</v>
      </c>
      <c r="N124" s="80">
        <f>SUMIFS(SBT!O:O,SBT!$E:$E,Tableau3[[#This Row],[Numérotation Sud Infra Environnement]],SBT!$AT:$AT,1)</f>
        <v>0</v>
      </c>
      <c r="O124" s="80">
        <f>SUMIFS(SBT!P:P,SBT!$E:$E,Tableau3[[#This Row],[Numérotation Sud Infra Environnement]],SBT!$AT:$AT,1)</f>
        <v>0</v>
      </c>
      <c r="P124" s="80">
        <f>SUMIFS(SBT!Q:Q,SBT!$E:$E,Tableau3[[#This Row],[Numérotation Sud Infra Environnement]],SBT!$AT:$AT,1)</f>
        <v>0</v>
      </c>
      <c r="Q124" s="80">
        <f>SUMIFS(SBT!R:R,SBT!$E:$E,Tableau3[[#This Row],[Numérotation Sud Infra Environnement]],SBT!$AT:$AT,1)</f>
        <v>0</v>
      </c>
      <c r="R124" s="80">
        <f>SUMIFS(SBT!S:S,SBT!$E:$E,Tableau3[[#This Row],[Numérotation Sud Infra Environnement]],SBT!$AT:$AT,1)</f>
        <v>0</v>
      </c>
      <c r="S124" s="80">
        <f>SUMIFS(SBT!T:T,SBT!$E:$E,Tableau3[[#This Row],[Numérotation Sud Infra Environnement]],SBT!$AT:$AT,1)</f>
        <v>0</v>
      </c>
      <c r="T124" s="80">
        <f>SUMIFS(SBT!U:U,SBT!$E:$E,Tableau3[[#This Row],[Numérotation Sud Infra Environnement]],SBT!$AT:$AT,1)</f>
        <v>0</v>
      </c>
      <c r="U124" s="80">
        <f>SUMIFS(SBT!V:V,SBT!$E:$E,Tableau3[[#This Row],[Numérotation Sud Infra Environnement]],SBT!$AT:$AT,1)</f>
        <v>0</v>
      </c>
      <c r="V124" s="80">
        <f>SUMIFS(SBT!W:W,SBT!$E:$E,Tableau3[[#This Row],[Numérotation Sud Infra Environnement]],SBT!$AT:$AT,1)</f>
        <v>0</v>
      </c>
      <c r="W124" s="80">
        <f>SUMIFS(SBT!X:X,SBT!$E:$E,Tableau3[[#This Row],[Numérotation Sud Infra Environnement]],SBT!$AT:$AT,1)</f>
        <v>0</v>
      </c>
      <c r="X124" s="80">
        <f>SUMIFS(SBT!Y:Y,SBT!$E:$E,Tableau3[[#This Row],[Numérotation Sud Infra Environnement]],SBT!$AT:$AT,1)</f>
        <v>0</v>
      </c>
      <c r="Y124" s="80">
        <f>SUMIFS(SBT!Z:Z,SBT!$E:$E,Tableau3[[#This Row],[Numérotation Sud Infra Environnement]],SBT!$AT:$AT,1)</f>
        <v>0</v>
      </c>
      <c r="Z124" s="80">
        <f>SUMIFS(SBT!AA:AA,SBT!$E:$E,Tableau3[[#This Row],[Numérotation Sud Infra Environnement]],SBT!$AT:$AT,1)</f>
        <v>0</v>
      </c>
      <c r="AA124" s="80">
        <f>Tableau3[[#This Row],[TOTAUX TTC]]-Tableau3[[#This Row],[TVA récupérable]]</f>
        <v>0</v>
      </c>
    </row>
    <row r="125" spans="1:27" ht="30" x14ac:dyDescent="0.25">
      <c r="A125" s="73" t="str">
        <f>Sourcecommande[[#This Row],[Numérotation Sud Infra Environnement]]</f>
        <v>ESP18-014</v>
      </c>
      <c r="B125" s="74" t="str">
        <f>VLOOKUP(A125,Sourcecommande[],2,FALSE)</f>
        <v>Etude technique Plan d'eau et dossier réglementaire</v>
      </c>
      <c r="C125" s="74" t="str">
        <f>VLOOKUP(A125,Sourcecommande[],3,FALSE)</f>
        <v>EARL FABRE</v>
      </c>
      <c r="D125" s="75">
        <f>VLOOKUP(A125,Sourcecommande[],4,FALSE)</f>
        <v>2018</v>
      </c>
      <c r="E125" s="75" t="str">
        <f>VLOOKUP(A125,Sourcecommande[],5,FALSE)</f>
        <v>AEP</v>
      </c>
      <c r="F125" s="75" t="str">
        <f>VLOOKUP(A125,Sourcecommande[],6,FALSE)</f>
        <v>ALA</v>
      </c>
      <c r="G125" s="75">
        <f>VLOOKUP(A125,Sourcecommande[],7,FALSE)</f>
        <v>12</v>
      </c>
      <c r="H125" s="88">
        <f>SUMIFS(SBT!H:H,SBT!$E:$E,Tableau3[[#This Row],[Numérotation Sud Infra Environnement]],SBT!$AT:$AT,1)</f>
        <v>0</v>
      </c>
      <c r="I125" s="80">
        <f>SUMIFS(SBT!J:J,SBT!$E:$E,Tableau3[[#This Row],[Numérotation Sud Infra Environnement]],SBT!$AT:$AT,1)</f>
        <v>0</v>
      </c>
      <c r="J125" s="80">
        <f>SUMIFS(SBT!K:K,SBT!$E:$E,Tableau3[[#This Row],[Numérotation Sud Infra Environnement]],SBT!$AT:$AT,1)</f>
        <v>0</v>
      </c>
      <c r="K125" s="80">
        <f>SUMIFS(SBT!L:L,SBT!$E:$E,Tableau3[[#This Row],[Numérotation Sud Infra Environnement]],SBT!$AT:$AT,1)</f>
        <v>0</v>
      </c>
      <c r="L125" s="80">
        <f>SUMIFS(SBT!M:M,SBT!$E:$E,Tableau3[[#This Row],[Numérotation Sud Infra Environnement]],SBT!$AT:$AT,1)</f>
        <v>0</v>
      </c>
      <c r="M125" s="80">
        <f>SUMIFS(SBT!N:N,SBT!$E:$E,Tableau3[[#This Row],[Numérotation Sud Infra Environnement]],SBT!$AT:$AT,1)</f>
        <v>0</v>
      </c>
      <c r="N125" s="80">
        <f>SUMIFS(SBT!O:O,SBT!$E:$E,Tableau3[[#This Row],[Numérotation Sud Infra Environnement]],SBT!$AT:$AT,1)</f>
        <v>0</v>
      </c>
      <c r="O125" s="80">
        <f>SUMIFS(SBT!P:P,SBT!$E:$E,Tableau3[[#This Row],[Numérotation Sud Infra Environnement]],SBT!$AT:$AT,1)</f>
        <v>0</v>
      </c>
      <c r="P125" s="80">
        <f>SUMIFS(SBT!Q:Q,SBT!$E:$E,Tableau3[[#This Row],[Numérotation Sud Infra Environnement]],SBT!$AT:$AT,1)</f>
        <v>0</v>
      </c>
      <c r="Q125" s="80">
        <f>SUMIFS(SBT!R:R,SBT!$E:$E,Tableau3[[#This Row],[Numérotation Sud Infra Environnement]],SBT!$AT:$AT,1)</f>
        <v>0</v>
      </c>
      <c r="R125" s="80">
        <f>SUMIFS(SBT!S:S,SBT!$E:$E,Tableau3[[#This Row],[Numérotation Sud Infra Environnement]],SBT!$AT:$AT,1)</f>
        <v>0</v>
      </c>
      <c r="S125" s="80">
        <f>SUMIFS(SBT!T:T,SBT!$E:$E,Tableau3[[#This Row],[Numérotation Sud Infra Environnement]],SBT!$AT:$AT,1)</f>
        <v>0</v>
      </c>
      <c r="T125" s="80">
        <f>SUMIFS(SBT!U:U,SBT!$E:$E,Tableau3[[#This Row],[Numérotation Sud Infra Environnement]],SBT!$AT:$AT,1)</f>
        <v>0</v>
      </c>
      <c r="U125" s="80">
        <f>SUMIFS(SBT!V:V,SBT!$E:$E,Tableau3[[#This Row],[Numérotation Sud Infra Environnement]],SBT!$AT:$AT,1)</f>
        <v>0</v>
      </c>
      <c r="V125" s="80">
        <f>SUMIFS(SBT!W:W,SBT!$E:$E,Tableau3[[#This Row],[Numérotation Sud Infra Environnement]],SBT!$AT:$AT,1)</f>
        <v>0</v>
      </c>
      <c r="W125" s="80">
        <f>SUMIFS(SBT!X:X,SBT!$E:$E,Tableau3[[#This Row],[Numérotation Sud Infra Environnement]],SBT!$AT:$AT,1)</f>
        <v>0</v>
      </c>
      <c r="X125" s="80">
        <f>SUMIFS(SBT!Y:Y,SBT!$E:$E,Tableau3[[#This Row],[Numérotation Sud Infra Environnement]],SBT!$AT:$AT,1)</f>
        <v>0</v>
      </c>
      <c r="Y125" s="80">
        <f>SUMIFS(SBT!Z:Z,SBT!$E:$E,Tableau3[[#This Row],[Numérotation Sud Infra Environnement]],SBT!$AT:$AT,1)</f>
        <v>0</v>
      </c>
      <c r="Z125" s="80">
        <f>SUMIFS(SBT!AA:AA,SBT!$E:$E,Tableau3[[#This Row],[Numérotation Sud Infra Environnement]],SBT!$AT:$AT,1)</f>
        <v>0</v>
      </c>
      <c r="AA125" s="80">
        <f>Tableau3[[#This Row],[TOTAUX TTC]]-Tableau3[[#This Row],[TVA récupérable]]</f>
        <v>0</v>
      </c>
    </row>
    <row r="126" spans="1:27" x14ac:dyDescent="0.25">
      <c r="A126" s="73" t="str">
        <f>Sourcecommande[[#This Row],[Numérotation Sud Infra Environnement]]</f>
        <v>ESP18-015</v>
      </c>
      <c r="B126" s="74" t="str">
        <f>VLOOKUP(A126,Sourcecommande[],2,FALSE)</f>
        <v>ETUDE TECHNIQUE LES TERRASSES DU PONT</v>
      </c>
      <c r="C126" s="74" t="str">
        <f>VLOOKUP(A126,Sourcecommande[],3,FALSE)</f>
        <v>ST BEAUZELY</v>
      </c>
      <c r="D126" s="75">
        <f>VLOOKUP(A126,Sourcecommande[],4,FALSE)</f>
        <v>2018</v>
      </c>
      <c r="E126" s="75" t="str">
        <f>VLOOKUP(A126,Sourcecommande[],5,FALSE)</f>
        <v>VRD</v>
      </c>
      <c r="F126" s="75" t="str">
        <f>VLOOKUP(A126,Sourcecommande[],6,FALSE)</f>
        <v>SBT</v>
      </c>
      <c r="G126" s="75">
        <f>VLOOKUP(A126,Sourcecommande[],7,FALSE)</f>
        <v>12</v>
      </c>
      <c r="H126" s="88">
        <f>SUMIFS(SBT!H:H,SBT!$E:$E,Tableau3[[#This Row],[Numérotation Sud Infra Environnement]],SBT!$AT:$AT,1)</f>
        <v>0</v>
      </c>
      <c r="I126" s="80">
        <f>SUMIFS(SBT!J:J,SBT!$E:$E,Tableau3[[#This Row],[Numérotation Sud Infra Environnement]],SBT!$AT:$AT,1)</f>
        <v>0</v>
      </c>
      <c r="J126" s="80">
        <f>SUMIFS(SBT!K:K,SBT!$E:$E,Tableau3[[#This Row],[Numérotation Sud Infra Environnement]],SBT!$AT:$AT,1)</f>
        <v>0</v>
      </c>
      <c r="K126" s="80">
        <f>SUMIFS(SBT!L:L,SBT!$E:$E,Tableau3[[#This Row],[Numérotation Sud Infra Environnement]],SBT!$AT:$AT,1)</f>
        <v>0</v>
      </c>
      <c r="L126" s="80">
        <f>SUMIFS(SBT!M:M,SBT!$E:$E,Tableau3[[#This Row],[Numérotation Sud Infra Environnement]],SBT!$AT:$AT,1)</f>
        <v>0</v>
      </c>
      <c r="M126" s="80">
        <f>SUMIFS(SBT!N:N,SBT!$E:$E,Tableau3[[#This Row],[Numérotation Sud Infra Environnement]],SBT!$AT:$AT,1)</f>
        <v>0</v>
      </c>
      <c r="N126" s="80">
        <f>SUMIFS(SBT!O:O,SBT!$E:$E,Tableau3[[#This Row],[Numérotation Sud Infra Environnement]],SBT!$AT:$AT,1)</f>
        <v>0</v>
      </c>
      <c r="O126" s="80">
        <f>SUMIFS(SBT!P:P,SBT!$E:$E,Tableau3[[#This Row],[Numérotation Sud Infra Environnement]],SBT!$AT:$AT,1)</f>
        <v>0</v>
      </c>
      <c r="P126" s="80">
        <f>SUMIFS(SBT!Q:Q,SBT!$E:$E,Tableau3[[#This Row],[Numérotation Sud Infra Environnement]],SBT!$AT:$AT,1)</f>
        <v>0</v>
      </c>
      <c r="Q126" s="80">
        <f>SUMIFS(SBT!R:R,SBT!$E:$E,Tableau3[[#This Row],[Numérotation Sud Infra Environnement]],SBT!$AT:$AT,1)</f>
        <v>0</v>
      </c>
      <c r="R126" s="80">
        <f>SUMIFS(SBT!S:S,SBT!$E:$E,Tableau3[[#This Row],[Numérotation Sud Infra Environnement]],SBT!$AT:$AT,1)</f>
        <v>0</v>
      </c>
      <c r="S126" s="80">
        <f>SUMIFS(SBT!T:T,SBT!$E:$E,Tableau3[[#This Row],[Numérotation Sud Infra Environnement]],SBT!$AT:$AT,1)</f>
        <v>0</v>
      </c>
      <c r="T126" s="80">
        <f>SUMIFS(SBT!U:U,SBT!$E:$E,Tableau3[[#This Row],[Numérotation Sud Infra Environnement]],SBT!$AT:$AT,1)</f>
        <v>0</v>
      </c>
      <c r="U126" s="80">
        <f>SUMIFS(SBT!V:V,SBT!$E:$E,Tableau3[[#This Row],[Numérotation Sud Infra Environnement]],SBT!$AT:$AT,1)</f>
        <v>0</v>
      </c>
      <c r="V126" s="80">
        <f>SUMIFS(SBT!W:W,SBT!$E:$E,Tableau3[[#This Row],[Numérotation Sud Infra Environnement]],SBT!$AT:$AT,1)</f>
        <v>0</v>
      </c>
      <c r="W126" s="80">
        <f>SUMIFS(SBT!X:X,SBT!$E:$E,Tableau3[[#This Row],[Numérotation Sud Infra Environnement]],SBT!$AT:$AT,1)</f>
        <v>0</v>
      </c>
      <c r="X126" s="80">
        <f>SUMIFS(SBT!Y:Y,SBT!$E:$E,Tableau3[[#This Row],[Numérotation Sud Infra Environnement]],SBT!$AT:$AT,1)</f>
        <v>0</v>
      </c>
      <c r="Y126" s="80">
        <f>SUMIFS(SBT!Z:Z,SBT!$E:$E,Tableau3[[#This Row],[Numérotation Sud Infra Environnement]],SBT!$AT:$AT,1)</f>
        <v>0</v>
      </c>
      <c r="Z126" s="80">
        <f>SUMIFS(SBT!AA:AA,SBT!$E:$E,Tableau3[[#This Row],[Numérotation Sud Infra Environnement]],SBT!$AT:$AT,1)</f>
        <v>0</v>
      </c>
      <c r="AA126" s="80">
        <f>Tableau3[[#This Row],[TOTAUX TTC]]-Tableau3[[#This Row],[TVA récupérable]]</f>
        <v>0</v>
      </c>
    </row>
    <row r="127" spans="1:27" x14ac:dyDescent="0.25">
      <c r="A127" s="73" t="str">
        <f>Sourcecommande[[#This Row],[Numérotation Sud Infra Environnement]]</f>
        <v>ESP18-016</v>
      </c>
      <c r="B127" s="74" t="str">
        <f>VLOOKUP(A127,Sourcecommande[],2,FALSE)</f>
        <v>ETUDE TECHNIQUE AZINIERES</v>
      </c>
      <c r="C127" s="74" t="str">
        <f>VLOOKUP(A127,Sourcecommande[],3,FALSE)</f>
        <v>ST BEAUZELY</v>
      </c>
      <c r="D127" s="75">
        <f>VLOOKUP(A127,Sourcecommande[],4,FALSE)</f>
        <v>2018</v>
      </c>
      <c r="E127" s="75" t="str">
        <f>VLOOKUP(A127,Sourcecommande[],5,FALSE)</f>
        <v>VRD</v>
      </c>
      <c r="F127" s="75" t="str">
        <f>VLOOKUP(A127,Sourcecommande[],6,FALSE)</f>
        <v>SBT</v>
      </c>
      <c r="G127" s="75">
        <f>VLOOKUP(A127,Sourcecommande[],7,FALSE)</f>
        <v>12</v>
      </c>
      <c r="H127" s="88">
        <f>SUMIFS(SBT!H:H,SBT!$E:$E,Tableau3[[#This Row],[Numérotation Sud Infra Environnement]],SBT!$AT:$AT,1)</f>
        <v>0</v>
      </c>
      <c r="I127" s="80">
        <f>SUMIFS(SBT!J:J,SBT!$E:$E,Tableau3[[#This Row],[Numérotation Sud Infra Environnement]],SBT!$AT:$AT,1)</f>
        <v>0</v>
      </c>
      <c r="J127" s="80">
        <f>SUMIFS(SBT!K:K,SBT!$E:$E,Tableau3[[#This Row],[Numérotation Sud Infra Environnement]],SBT!$AT:$AT,1)</f>
        <v>0</v>
      </c>
      <c r="K127" s="80">
        <f>SUMIFS(SBT!L:L,SBT!$E:$E,Tableau3[[#This Row],[Numérotation Sud Infra Environnement]],SBT!$AT:$AT,1)</f>
        <v>0</v>
      </c>
      <c r="L127" s="80">
        <f>SUMIFS(SBT!M:M,SBT!$E:$E,Tableau3[[#This Row],[Numérotation Sud Infra Environnement]],SBT!$AT:$AT,1)</f>
        <v>0</v>
      </c>
      <c r="M127" s="80">
        <f>SUMIFS(SBT!N:N,SBT!$E:$E,Tableau3[[#This Row],[Numérotation Sud Infra Environnement]],SBT!$AT:$AT,1)</f>
        <v>0</v>
      </c>
      <c r="N127" s="80">
        <f>SUMIFS(SBT!O:O,SBT!$E:$E,Tableau3[[#This Row],[Numérotation Sud Infra Environnement]],SBT!$AT:$AT,1)</f>
        <v>0</v>
      </c>
      <c r="O127" s="80">
        <f>SUMIFS(SBT!P:P,SBT!$E:$E,Tableau3[[#This Row],[Numérotation Sud Infra Environnement]],SBT!$AT:$AT,1)</f>
        <v>0</v>
      </c>
      <c r="P127" s="80">
        <f>SUMIFS(SBT!Q:Q,SBT!$E:$E,Tableau3[[#This Row],[Numérotation Sud Infra Environnement]],SBT!$AT:$AT,1)</f>
        <v>0</v>
      </c>
      <c r="Q127" s="80">
        <f>SUMIFS(SBT!R:R,SBT!$E:$E,Tableau3[[#This Row],[Numérotation Sud Infra Environnement]],SBT!$AT:$AT,1)</f>
        <v>0</v>
      </c>
      <c r="R127" s="80">
        <f>SUMIFS(SBT!S:S,SBT!$E:$E,Tableau3[[#This Row],[Numérotation Sud Infra Environnement]],SBT!$AT:$AT,1)</f>
        <v>0</v>
      </c>
      <c r="S127" s="80">
        <f>SUMIFS(SBT!T:T,SBT!$E:$E,Tableau3[[#This Row],[Numérotation Sud Infra Environnement]],SBT!$AT:$AT,1)</f>
        <v>0</v>
      </c>
      <c r="T127" s="80">
        <f>SUMIFS(SBT!U:U,SBT!$E:$E,Tableau3[[#This Row],[Numérotation Sud Infra Environnement]],SBT!$AT:$AT,1)</f>
        <v>0</v>
      </c>
      <c r="U127" s="80">
        <f>SUMIFS(SBT!V:V,SBT!$E:$E,Tableau3[[#This Row],[Numérotation Sud Infra Environnement]],SBT!$AT:$AT,1)</f>
        <v>0</v>
      </c>
      <c r="V127" s="80">
        <f>SUMIFS(SBT!W:W,SBT!$E:$E,Tableau3[[#This Row],[Numérotation Sud Infra Environnement]],SBT!$AT:$AT,1)</f>
        <v>0</v>
      </c>
      <c r="W127" s="80">
        <f>SUMIFS(SBT!X:X,SBT!$E:$E,Tableau3[[#This Row],[Numérotation Sud Infra Environnement]],SBT!$AT:$AT,1)</f>
        <v>0</v>
      </c>
      <c r="X127" s="80">
        <f>SUMIFS(SBT!Y:Y,SBT!$E:$E,Tableau3[[#This Row],[Numérotation Sud Infra Environnement]],SBT!$AT:$AT,1)</f>
        <v>0</v>
      </c>
      <c r="Y127" s="80">
        <f>SUMIFS(SBT!Z:Z,SBT!$E:$E,Tableau3[[#This Row],[Numérotation Sud Infra Environnement]],SBT!$AT:$AT,1)</f>
        <v>0</v>
      </c>
      <c r="Z127" s="80">
        <f>SUMIFS(SBT!AA:AA,SBT!$E:$E,Tableau3[[#This Row],[Numérotation Sud Infra Environnement]],SBT!$AT:$AT,1)</f>
        <v>0</v>
      </c>
      <c r="AA127" s="80">
        <f>Tableau3[[#This Row],[TOTAUX TTC]]-Tableau3[[#This Row],[TVA récupérable]]</f>
        <v>0</v>
      </c>
    </row>
    <row r="128" spans="1:27" ht="30" x14ac:dyDescent="0.25">
      <c r="A128" s="73" t="str">
        <f>Sourcecommande[[#This Row],[Numérotation Sud Infra Environnement]]</f>
        <v>ESP18-017</v>
      </c>
      <c r="B128" s="74" t="str">
        <f>VLOOKUP(A128,Sourcecommande[],2,FALSE)</f>
        <v>AMENAGEMENT DE LA PISTE D'ACCES ET CONFORTEMENT COLLECTEUR AUTERNE</v>
      </c>
      <c r="C128" s="74" t="str">
        <f>VLOOKUP(A128,Sourcecommande[],3,FALSE)</f>
        <v>RODEZ AGGLO</v>
      </c>
      <c r="D128" s="75">
        <f>VLOOKUP(A128,Sourcecommande[],4,FALSE)</f>
        <v>2018</v>
      </c>
      <c r="E128" s="75" t="str">
        <f>VLOOKUP(A128,Sourcecommande[],5,FALSE)</f>
        <v>VRD</v>
      </c>
      <c r="F128" s="75" t="str">
        <f>VLOOKUP(A128,Sourcecommande[],6,FALSE)</f>
        <v>HPN</v>
      </c>
      <c r="G128" s="75">
        <f>VLOOKUP(A128,Sourcecommande[],7,FALSE)</f>
        <v>12</v>
      </c>
      <c r="H128" s="88">
        <f>SUMIFS(SBT!H:H,SBT!$E:$E,Tableau3[[#This Row],[Numérotation Sud Infra Environnement]],SBT!$AT:$AT,1)</f>
        <v>0</v>
      </c>
      <c r="I128" s="80">
        <f>SUMIFS(SBT!J:J,SBT!$E:$E,Tableau3[[#This Row],[Numérotation Sud Infra Environnement]],SBT!$AT:$AT,1)</f>
        <v>0</v>
      </c>
      <c r="J128" s="80">
        <f>SUMIFS(SBT!K:K,SBT!$E:$E,Tableau3[[#This Row],[Numérotation Sud Infra Environnement]],SBT!$AT:$AT,1)</f>
        <v>0</v>
      </c>
      <c r="K128" s="80">
        <f>SUMIFS(SBT!L:L,SBT!$E:$E,Tableau3[[#This Row],[Numérotation Sud Infra Environnement]],SBT!$AT:$AT,1)</f>
        <v>0</v>
      </c>
      <c r="L128" s="80">
        <f>SUMIFS(SBT!M:M,SBT!$E:$E,Tableau3[[#This Row],[Numérotation Sud Infra Environnement]],SBT!$AT:$AT,1)</f>
        <v>0</v>
      </c>
      <c r="M128" s="80">
        <f>SUMIFS(SBT!N:N,SBT!$E:$E,Tableau3[[#This Row],[Numérotation Sud Infra Environnement]],SBT!$AT:$AT,1)</f>
        <v>0</v>
      </c>
      <c r="N128" s="80">
        <f>SUMIFS(SBT!O:O,SBT!$E:$E,Tableau3[[#This Row],[Numérotation Sud Infra Environnement]],SBT!$AT:$AT,1)</f>
        <v>0</v>
      </c>
      <c r="O128" s="80">
        <f>SUMIFS(SBT!P:P,SBT!$E:$E,Tableau3[[#This Row],[Numérotation Sud Infra Environnement]],SBT!$AT:$AT,1)</f>
        <v>0</v>
      </c>
      <c r="P128" s="80">
        <f>SUMIFS(SBT!Q:Q,SBT!$E:$E,Tableau3[[#This Row],[Numérotation Sud Infra Environnement]],SBT!$AT:$AT,1)</f>
        <v>0</v>
      </c>
      <c r="Q128" s="80">
        <f>SUMIFS(SBT!R:R,SBT!$E:$E,Tableau3[[#This Row],[Numérotation Sud Infra Environnement]],SBT!$AT:$AT,1)</f>
        <v>0</v>
      </c>
      <c r="R128" s="80">
        <f>SUMIFS(SBT!S:S,SBT!$E:$E,Tableau3[[#This Row],[Numérotation Sud Infra Environnement]],SBT!$AT:$AT,1)</f>
        <v>0</v>
      </c>
      <c r="S128" s="80">
        <f>SUMIFS(SBT!T:T,SBT!$E:$E,Tableau3[[#This Row],[Numérotation Sud Infra Environnement]],SBT!$AT:$AT,1)</f>
        <v>0</v>
      </c>
      <c r="T128" s="80">
        <f>SUMIFS(SBT!U:U,SBT!$E:$E,Tableau3[[#This Row],[Numérotation Sud Infra Environnement]],SBT!$AT:$AT,1)</f>
        <v>0</v>
      </c>
      <c r="U128" s="80">
        <f>SUMIFS(SBT!V:V,SBT!$E:$E,Tableau3[[#This Row],[Numérotation Sud Infra Environnement]],SBT!$AT:$AT,1)</f>
        <v>0</v>
      </c>
      <c r="V128" s="80">
        <f>SUMIFS(SBT!W:W,SBT!$E:$E,Tableau3[[#This Row],[Numérotation Sud Infra Environnement]],SBT!$AT:$AT,1)</f>
        <v>0</v>
      </c>
      <c r="W128" s="80">
        <f>SUMIFS(SBT!X:X,SBT!$E:$E,Tableau3[[#This Row],[Numérotation Sud Infra Environnement]],SBT!$AT:$AT,1)</f>
        <v>0</v>
      </c>
      <c r="X128" s="80">
        <f>SUMIFS(SBT!Y:Y,SBT!$E:$E,Tableau3[[#This Row],[Numérotation Sud Infra Environnement]],SBT!$AT:$AT,1)</f>
        <v>0</v>
      </c>
      <c r="Y128" s="80">
        <f>SUMIFS(SBT!Z:Z,SBT!$E:$E,Tableau3[[#This Row],[Numérotation Sud Infra Environnement]],SBT!$AT:$AT,1)</f>
        <v>0</v>
      </c>
      <c r="Z128" s="80">
        <f>SUMIFS(SBT!AA:AA,SBT!$E:$E,Tableau3[[#This Row],[Numérotation Sud Infra Environnement]],SBT!$AT:$AT,1)</f>
        <v>0</v>
      </c>
      <c r="AA128" s="80">
        <f>Tableau3[[#This Row],[TOTAUX TTC]]-Tableau3[[#This Row],[TVA récupérable]]</f>
        <v>0</v>
      </c>
    </row>
    <row r="129" spans="1:27" x14ac:dyDescent="0.25">
      <c r="A129" s="73" t="str">
        <f>Sourcecommande[[#This Row],[Numérotation Sud Infra Environnement]]</f>
        <v>ESP18-018</v>
      </c>
      <c r="B129" s="74" t="str">
        <f>VLOOKUP(A129,Sourcecommande[],2,FALSE)</f>
        <v>PRESTATION SUIVI TRAV SUPPLEMENTAIRE</v>
      </c>
      <c r="C129" s="74" t="str">
        <f>VLOOKUP(A129,Sourcecommande[],3,FALSE)</f>
        <v>ALLY</v>
      </c>
      <c r="D129" s="75">
        <f>VLOOKUP(A129,Sourcecommande[],4,FALSE)</f>
        <v>2018</v>
      </c>
      <c r="E129" s="75" t="str">
        <f>VLOOKUP(A129,Sourcecommande[],5,FALSE)</f>
        <v>VRD</v>
      </c>
      <c r="F129" s="75" t="str">
        <f>VLOOKUP(A129,Sourcecommande[],6,FALSE)</f>
        <v>GMA</v>
      </c>
      <c r="G129" s="75">
        <f>VLOOKUP(A129,Sourcecommande[],7,FALSE)</f>
        <v>15</v>
      </c>
      <c r="H129" s="88">
        <f>SUMIFS(SBT!H:H,SBT!$E:$E,Tableau3[[#This Row],[Numérotation Sud Infra Environnement]],SBT!$AT:$AT,1)</f>
        <v>0</v>
      </c>
      <c r="I129" s="80">
        <f>SUMIFS(SBT!J:J,SBT!$E:$E,Tableau3[[#This Row],[Numérotation Sud Infra Environnement]],SBT!$AT:$AT,1)</f>
        <v>0</v>
      </c>
      <c r="J129" s="80">
        <f>SUMIFS(SBT!K:K,SBT!$E:$E,Tableau3[[#This Row],[Numérotation Sud Infra Environnement]],SBT!$AT:$AT,1)</f>
        <v>0</v>
      </c>
      <c r="K129" s="80">
        <f>SUMIFS(SBT!L:L,SBT!$E:$E,Tableau3[[#This Row],[Numérotation Sud Infra Environnement]],SBT!$AT:$AT,1)</f>
        <v>0</v>
      </c>
      <c r="L129" s="80">
        <f>SUMIFS(SBT!M:M,SBT!$E:$E,Tableau3[[#This Row],[Numérotation Sud Infra Environnement]],SBT!$AT:$AT,1)</f>
        <v>0</v>
      </c>
      <c r="M129" s="80">
        <f>SUMIFS(SBT!N:N,SBT!$E:$E,Tableau3[[#This Row],[Numérotation Sud Infra Environnement]],SBT!$AT:$AT,1)</f>
        <v>0</v>
      </c>
      <c r="N129" s="80">
        <f>SUMIFS(SBT!O:O,SBT!$E:$E,Tableau3[[#This Row],[Numérotation Sud Infra Environnement]],SBT!$AT:$AT,1)</f>
        <v>0</v>
      </c>
      <c r="O129" s="80">
        <f>SUMIFS(SBT!P:P,SBT!$E:$E,Tableau3[[#This Row],[Numérotation Sud Infra Environnement]],SBT!$AT:$AT,1)</f>
        <v>0</v>
      </c>
      <c r="P129" s="80">
        <f>SUMIFS(SBT!Q:Q,SBT!$E:$E,Tableau3[[#This Row],[Numérotation Sud Infra Environnement]],SBT!$AT:$AT,1)</f>
        <v>0</v>
      </c>
      <c r="Q129" s="80">
        <f>SUMIFS(SBT!R:R,SBT!$E:$E,Tableau3[[#This Row],[Numérotation Sud Infra Environnement]],SBT!$AT:$AT,1)</f>
        <v>0</v>
      </c>
      <c r="R129" s="80">
        <f>SUMIFS(SBT!S:S,SBT!$E:$E,Tableau3[[#This Row],[Numérotation Sud Infra Environnement]],SBT!$AT:$AT,1)</f>
        <v>0</v>
      </c>
      <c r="S129" s="80">
        <f>SUMIFS(SBT!T:T,SBT!$E:$E,Tableau3[[#This Row],[Numérotation Sud Infra Environnement]],SBT!$AT:$AT,1)</f>
        <v>0</v>
      </c>
      <c r="T129" s="80">
        <f>SUMIFS(SBT!U:U,SBT!$E:$E,Tableau3[[#This Row],[Numérotation Sud Infra Environnement]],SBT!$AT:$AT,1)</f>
        <v>0</v>
      </c>
      <c r="U129" s="80">
        <f>SUMIFS(SBT!V:V,SBT!$E:$E,Tableau3[[#This Row],[Numérotation Sud Infra Environnement]],SBT!$AT:$AT,1)</f>
        <v>0</v>
      </c>
      <c r="V129" s="80">
        <f>SUMIFS(SBT!W:W,SBT!$E:$E,Tableau3[[#This Row],[Numérotation Sud Infra Environnement]],SBT!$AT:$AT,1)</f>
        <v>0</v>
      </c>
      <c r="W129" s="80">
        <f>SUMIFS(SBT!X:X,SBT!$E:$E,Tableau3[[#This Row],[Numérotation Sud Infra Environnement]],SBT!$AT:$AT,1)</f>
        <v>0</v>
      </c>
      <c r="X129" s="80">
        <f>SUMIFS(SBT!Y:Y,SBT!$E:$E,Tableau3[[#This Row],[Numérotation Sud Infra Environnement]],SBT!$AT:$AT,1)</f>
        <v>0</v>
      </c>
      <c r="Y129" s="80">
        <f>SUMIFS(SBT!Z:Z,SBT!$E:$E,Tableau3[[#This Row],[Numérotation Sud Infra Environnement]],SBT!$AT:$AT,1)</f>
        <v>0</v>
      </c>
      <c r="Z129" s="80">
        <f>SUMIFS(SBT!AA:AA,SBT!$E:$E,Tableau3[[#This Row],[Numérotation Sud Infra Environnement]],SBT!$AT:$AT,1)</f>
        <v>0</v>
      </c>
      <c r="AA129" s="80">
        <f>Tableau3[[#This Row],[TOTAUX TTC]]-Tableau3[[#This Row],[TVA récupérable]]</f>
        <v>0</v>
      </c>
    </row>
    <row r="130" spans="1:27" x14ac:dyDescent="0.25">
      <c r="A130" s="73" t="str">
        <f>Sourcecommande[[#This Row],[Numérotation Sud Infra Environnement]]</f>
        <v>ESP18-019</v>
      </c>
      <c r="B130" s="74" t="str">
        <f>VLOOKUP(A130,Sourcecommande[],2,FALSE)</f>
        <v>ETUDE TECH + DLE PLAN EAU LUNEL</v>
      </c>
      <c r="C130" s="74" t="str">
        <f>VLOOKUP(A130,Sourcecommande[],3,FALSE)</f>
        <v>M. SANHES</v>
      </c>
      <c r="D130" s="75">
        <f>VLOOKUP(A130,Sourcecommande[],4,FALSE)</f>
        <v>2018</v>
      </c>
      <c r="E130" s="75" t="str">
        <f>VLOOKUP(A130,Sourcecommande[],5,FALSE)</f>
        <v>HYDRO</v>
      </c>
      <c r="F130" s="75" t="str">
        <f>VLOOKUP(A130,Sourcecommande[],6,FALSE)</f>
        <v>ALA</v>
      </c>
      <c r="G130" s="75">
        <f>VLOOKUP(A130,Sourcecommande[],7,FALSE)</f>
        <v>12</v>
      </c>
      <c r="H130" s="88">
        <f>SUMIFS(SBT!H:H,SBT!$E:$E,Tableau3[[#This Row],[Numérotation Sud Infra Environnement]],SBT!$AT:$AT,1)</f>
        <v>0</v>
      </c>
      <c r="I130" s="80">
        <f>SUMIFS(SBT!J:J,SBT!$E:$E,Tableau3[[#This Row],[Numérotation Sud Infra Environnement]],SBT!$AT:$AT,1)</f>
        <v>0</v>
      </c>
      <c r="J130" s="80">
        <f>SUMIFS(SBT!K:K,SBT!$E:$E,Tableau3[[#This Row],[Numérotation Sud Infra Environnement]],SBT!$AT:$AT,1)</f>
        <v>0</v>
      </c>
      <c r="K130" s="80">
        <f>SUMIFS(SBT!L:L,SBT!$E:$E,Tableau3[[#This Row],[Numérotation Sud Infra Environnement]],SBT!$AT:$AT,1)</f>
        <v>0</v>
      </c>
      <c r="L130" s="80">
        <f>SUMIFS(SBT!M:M,SBT!$E:$E,Tableau3[[#This Row],[Numérotation Sud Infra Environnement]],SBT!$AT:$AT,1)</f>
        <v>0</v>
      </c>
      <c r="M130" s="80">
        <f>SUMIFS(SBT!N:N,SBT!$E:$E,Tableau3[[#This Row],[Numérotation Sud Infra Environnement]],SBT!$AT:$AT,1)</f>
        <v>0</v>
      </c>
      <c r="N130" s="80">
        <f>SUMIFS(SBT!O:O,SBT!$E:$E,Tableau3[[#This Row],[Numérotation Sud Infra Environnement]],SBT!$AT:$AT,1)</f>
        <v>0</v>
      </c>
      <c r="O130" s="80">
        <f>SUMIFS(SBT!P:P,SBT!$E:$E,Tableau3[[#This Row],[Numérotation Sud Infra Environnement]],SBT!$AT:$AT,1)</f>
        <v>0</v>
      </c>
      <c r="P130" s="80">
        <f>SUMIFS(SBT!Q:Q,SBT!$E:$E,Tableau3[[#This Row],[Numérotation Sud Infra Environnement]],SBT!$AT:$AT,1)</f>
        <v>0</v>
      </c>
      <c r="Q130" s="80">
        <f>SUMIFS(SBT!R:R,SBT!$E:$E,Tableau3[[#This Row],[Numérotation Sud Infra Environnement]],SBT!$AT:$AT,1)</f>
        <v>0</v>
      </c>
      <c r="R130" s="80">
        <f>SUMIFS(SBT!S:S,SBT!$E:$E,Tableau3[[#This Row],[Numérotation Sud Infra Environnement]],SBT!$AT:$AT,1)</f>
        <v>0</v>
      </c>
      <c r="S130" s="80">
        <f>SUMIFS(SBT!T:T,SBT!$E:$E,Tableau3[[#This Row],[Numérotation Sud Infra Environnement]],SBT!$AT:$AT,1)</f>
        <v>0</v>
      </c>
      <c r="T130" s="80">
        <f>SUMIFS(SBT!U:U,SBT!$E:$E,Tableau3[[#This Row],[Numérotation Sud Infra Environnement]],SBT!$AT:$AT,1)</f>
        <v>0</v>
      </c>
      <c r="U130" s="80">
        <f>SUMIFS(SBT!V:V,SBT!$E:$E,Tableau3[[#This Row],[Numérotation Sud Infra Environnement]],SBT!$AT:$AT,1)</f>
        <v>0</v>
      </c>
      <c r="V130" s="80">
        <f>SUMIFS(SBT!W:W,SBT!$E:$E,Tableau3[[#This Row],[Numérotation Sud Infra Environnement]],SBT!$AT:$AT,1)</f>
        <v>0</v>
      </c>
      <c r="W130" s="80">
        <f>SUMIFS(SBT!X:X,SBT!$E:$E,Tableau3[[#This Row],[Numérotation Sud Infra Environnement]],SBT!$AT:$AT,1)</f>
        <v>0</v>
      </c>
      <c r="X130" s="80">
        <f>SUMIFS(SBT!Y:Y,SBT!$E:$E,Tableau3[[#This Row],[Numérotation Sud Infra Environnement]],SBT!$AT:$AT,1)</f>
        <v>0</v>
      </c>
      <c r="Y130" s="80">
        <f>SUMIFS(SBT!Z:Z,SBT!$E:$E,Tableau3[[#This Row],[Numérotation Sud Infra Environnement]],SBT!$AT:$AT,1)</f>
        <v>0</v>
      </c>
      <c r="Z130" s="80">
        <f>SUMIFS(SBT!AA:AA,SBT!$E:$E,Tableau3[[#This Row],[Numérotation Sud Infra Environnement]],SBT!$AT:$AT,1)</f>
        <v>0</v>
      </c>
      <c r="AA130" s="80">
        <f>Tableau3[[#This Row],[TOTAUX TTC]]-Tableau3[[#This Row],[TVA récupérable]]</f>
        <v>0</v>
      </c>
    </row>
    <row r="131" spans="1:27" x14ac:dyDescent="0.25">
      <c r="A131" s="73" t="str">
        <f>Sourcecommande[[#This Row],[Numérotation Sud Infra Environnement]]</f>
        <v>ESP18-020</v>
      </c>
      <c r="B131" s="74" t="str">
        <f>VLOOKUP(A131,Sourcecommande[],2,FALSE)</f>
        <v>BILAN 24H STEP COMBRET/RANCE</v>
      </c>
      <c r="C131" s="74" t="str">
        <f>VLOOKUP(A131,Sourcecommande[],3,FALSE)</f>
        <v>SEVIGNE</v>
      </c>
      <c r="D131" s="75">
        <f>VLOOKUP(A131,Sourcecommande[],4,FALSE)</f>
        <v>2018</v>
      </c>
      <c r="E131" s="75" t="str">
        <f>VLOOKUP(A131,Sourcecommande[],5,FALSE)</f>
        <v>ASS</v>
      </c>
      <c r="F131" s="75" t="str">
        <f>VLOOKUP(A131,Sourcecommande[],6,FALSE)</f>
        <v>SBT</v>
      </c>
      <c r="G131" s="75">
        <f>VLOOKUP(A131,Sourcecommande[],7,FALSE)</f>
        <v>12</v>
      </c>
      <c r="H131" s="88">
        <f>SUMIFS(SBT!H:H,SBT!$E:$E,Tableau3[[#This Row],[Numérotation Sud Infra Environnement]],SBT!$AT:$AT,1)</f>
        <v>0</v>
      </c>
      <c r="I131" s="80">
        <f>SUMIFS(SBT!J:J,SBT!$E:$E,Tableau3[[#This Row],[Numérotation Sud Infra Environnement]],SBT!$AT:$AT,1)</f>
        <v>0</v>
      </c>
      <c r="J131" s="80">
        <f>SUMIFS(SBT!K:K,SBT!$E:$E,Tableau3[[#This Row],[Numérotation Sud Infra Environnement]],SBT!$AT:$AT,1)</f>
        <v>0</v>
      </c>
      <c r="K131" s="80">
        <f>SUMIFS(SBT!L:L,SBT!$E:$E,Tableau3[[#This Row],[Numérotation Sud Infra Environnement]],SBT!$AT:$AT,1)</f>
        <v>0</v>
      </c>
      <c r="L131" s="80">
        <f>SUMIFS(SBT!M:M,SBT!$E:$E,Tableau3[[#This Row],[Numérotation Sud Infra Environnement]],SBT!$AT:$AT,1)</f>
        <v>0</v>
      </c>
      <c r="M131" s="80">
        <f>SUMIFS(SBT!N:N,SBT!$E:$E,Tableau3[[#This Row],[Numérotation Sud Infra Environnement]],SBT!$AT:$AT,1)</f>
        <v>0</v>
      </c>
      <c r="N131" s="80">
        <f>SUMIFS(SBT!O:O,SBT!$E:$E,Tableau3[[#This Row],[Numérotation Sud Infra Environnement]],SBT!$AT:$AT,1)</f>
        <v>0</v>
      </c>
      <c r="O131" s="80">
        <f>SUMIFS(SBT!P:P,SBT!$E:$E,Tableau3[[#This Row],[Numérotation Sud Infra Environnement]],SBT!$AT:$AT,1)</f>
        <v>0</v>
      </c>
      <c r="P131" s="80">
        <f>SUMIFS(SBT!Q:Q,SBT!$E:$E,Tableau3[[#This Row],[Numérotation Sud Infra Environnement]],SBT!$AT:$AT,1)</f>
        <v>0</v>
      </c>
      <c r="Q131" s="80">
        <f>SUMIFS(SBT!R:R,SBT!$E:$E,Tableau3[[#This Row],[Numérotation Sud Infra Environnement]],SBT!$AT:$AT,1)</f>
        <v>0</v>
      </c>
      <c r="R131" s="80">
        <f>SUMIFS(SBT!S:S,SBT!$E:$E,Tableau3[[#This Row],[Numérotation Sud Infra Environnement]],SBT!$AT:$AT,1)</f>
        <v>0</v>
      </c>
      <c r="S131" s="80">
        <f>SUMIFS(SBT!T:T,SBT!$E:$E,Tableau3[[#This Row],[Numérotation Sud Infra Environnement]],SBT!$AT:$AT,1)</f>
        <v>0</v>
      </c>
      <c r="T131" s="80">
        <f>SUMIFS(SBT!U:U,SBT!$E:$E,Tableau3[[#This Row],[Numérotation Sud Infra Environnement]],SBT!$AT:$AT,1)</f>
        <v>0</v>
      </c>
      <c r="U131" s="80">
        <f>SUMIFS(SBT!V:V,SBT!$E:$E,Tableau3[[#This Row],[Numérotation Sud Infra Environnement]],SBT!$AT:$AT,1)</f>
        <v>0</v>
      </c>
      <c r="V131" s="80">
        <f>SUMIFS(SBT!W:W,SBT!$E:$E,Tableau3[[#This Row],[Numérotation Sud Infra Environnement]],SBT!$AT:$AT,1)</f>
        <v>0</v>
      </c>
      <c r="W131" s="80">
        <f>SUMIFS(SBT!X:X,SBT!$E:$E,Tableau3[[#This Row],[Numérotation Sud Infra Environnement]],SBT!$AT:$AT,1)</f>
        <v>0</v>
      </c>
      <c r="X131" s="80">
        <f>SUMIFS(SBT!Y:Y,SBT!$E:$E,Tableau3[[#This Row],[Numérotation Sud Infra Environnement]],SBT!$AT:$AT,1)</f>
        <v>0</v>
      </c>
      <c r="Y131" s="80">
        <f>SUMIFS(SBT!Z:Z,SBT!$E:$E,Tableau3[[#This Row],[Numérotation Sud Infra Environnement]],SBT!$AT:$AT,1)</f>
        <v>0</v>
      </c>
      <c r="Z131" s="80">
        <f>SUMIFS(SBT!AA:AA,SBT!$E:$E,Tableau3[[#This Row],[Numérotation Sud Infra Environnement]],SBT!$AT:$AT,1)</f>
        <v>0</v>
      </c>
      <c r="AA131" s="80">
        <f>Tableau3[[#This Row],[TOTAUX TTC]]-Tableau3[[#This Row],[TVA récupérable]]</f>
        <v>0</v>
      </c>
    </row>
    <row r="132" spans="1:27" x14ac:dyDescent="0.25">
      <c r="A132" s="73" t="str">
        <f>Sourcecommande[[#This Row],[Numérotation Sud Infra Environnement]]</f>
        <v>ESP18-021</v>
      </c>
      <c r="B132" s="74" t="str">
        <f>VLOOKUP(A132,Sourcecommande[],2,FALSE)</f>
        <v>BILAN 24H STEP ÉTÉ 2018</v>
      </c>
      <c r="C132" s="74" t="str">
        <f>VLOOKUP(A132,Sourcecommande[],3,FALSE)</f>
        <v>ST BEAUZELY</v>
      </c>
      <c r="D132" s="75">
        <f>VLOOKUP(A132,Sourcecommande[],4,FALSE)</f>
        <v>2018</v>
      </c>
      <c r="E132" s="75" t="str">
        <f>VLOOKUP(A132,Sourcecommande[],5,FALSE)</f>
        <v>ASS</v>
      </c>
      <c r="F132" s="75" t="str">
        <f>VLOOKUP(A132,Sourcecommande[],6,FALSE)</f>
        <v>SBT</v>
      </c>
      <c r="G132" s="75">
        <f>VLOOKUP(A132,Sourcecommande[],7,FALSE)</f>
        <v>12</v>
      </c>
      <c r="H132" s="88">
        <f>SUMIFS(SBT!H:H,SBT!$E:$E,Tableau3[[#This Row],[Numérotation Sud Infra Environnement]],SBT!$AT:$AT,1)</f>
        <v>0</v>
      </c>
      <c r="I132" s="80">
        <f>SUMIFS(SBT!J:J,SBT!$E:$E,Tableau3[[#This Row],[Numérotation Sud Infra Environnement]],SBT!$AT:$AT,1)</f>
        <v>0</v>
      </c>
      <c r="J132" s="80">
        <f>SUMIFS(SBT!K:K,SBT!$E:$E,Tableau3[[#This Row],[Numérotation Sud Infra Environnement]],SBT!$AT:$AT,1)</f>
        <v>0</v>
      </c>
      <c r="K132" s="80">
        <f>SUMIFS(SBT!L:L,SBT!$E:$E,Tableau3[[#This Row],[Numérotation Sud Infra Environnement]],SBT!$AT:$AT,1)</f>
        <v>0</v>
      </c>
      <c r="L132" s="80">
        <f>SUMIFS(SBT!M:M,SBT!$E:$E,Tableau3[[#This Row],[Numérotation Sud Infra Environnement]],SBT!$AT:$AT,1)</f>
        <v>0</v>
      </c>
      <c r="M132" s="80">
        <f>SUMIFS(SBT!N:N,SBT!$E:$E,Tableau3[[#This Row],[Numérotation Sud Infra Environnement]],SBT!$AT:$AT,1)</f>
        <v>0</v>
      </c>
      <c r="N132" s="80">
        <f>SUMIFS(SBT!O:O,SBT!$E:$E,Tableau3[[#This Row],[Numérotation Sud Infra Environnement]],SBT!$AT:$AT,1)</f>
        <v>0</v>
      </c>
      <c r="O132" s="80">
        <f>SUMIFS(SBT!P:P,SBT!$E:$E,Tableau3[[#This Row],[Numérotation Sud Infra Environnement]],SBT!$AT:$AT,1)</f>
        <v>0</v>
      </c>
      <c r="P132" s="80">
        <f>SUMIFS(SBT!Q:Q,SBT!$E:$E,Tableau3[[#This Row],[Numérotation Sud Infra Environnement]],SBT!$AT:$AT,1)</f>
        <v>0</v>
      </c>
      <c r="Q132" s="80">
        <f>SUMIFS(SBT!R:R,SBT!$E:$E,Tableau3[[#This Row],[Numérotation Sud Infra Environnement]],SBT!$AT:$AT,1)</f>
        <v>0</v>
      </c>
      <c r="R132" s="80">
        <f>SUMIFS(SBT!S:S,SBT!$E:$E,Tableau3[[#This Row],[Numérotation Sud Infra Environnement]],SBT!$AT:$AT,1)</f>
        <v>0</v>
      </c>
      <c r="S132" s="80">
        <f>SUMIFS(SBT!T:T,SBT!$E:$E,Tableau3[[#This Row],[Numérotation Sud Infra Environnement]],SBT!$AT:$AT,1)</f>
        <v>0</v>
      </c>
      <c r="T132" s="80">
        <f>SUMIFS(SBT!U:U,SBT!$E:$E,Tableau3[[#This Row],[Numérotation Sud Infra Environnement]],SBT!$AT:$AT,1)</f>
        <v>0</v>
      </c>
      <c r="U132" s="80">
        <f>SUMIFS(SBT!V:V,SBT!$E:$E,Tableau3[[#This Row],[Numérotation Sud Infra Environnement]],SBT!$AT:$AT,1)</f>
        <v>0</v>
      </c>
      <c r="V132" s="80">
        <f>SUMIFS(SBT!W:W,SBT!$E:$E,Tableau3[[#This Row],[Numérotation Sud Infra Environnement]],SBT!$AT:$AT,1)</f>
        <v>0</v>
      </c>
      <c r="W132" s="80">
        <f>SUMIFS(SBT!X:X,SBT!$E:$E,Tableau3[[#This Row],[Numérotation Sud Infra Environnement]],SBT!$AT:$AT,1)</f>
        <v>0</v>
      </c>
      <c r="X132" s="80">
        <f>SUMIFS(SBT!Y:Y,SBT!$E:$E,Tableau3[[#This Row],[Numérotation Sud Infra Environnement]],SBT!$AT:$AT,1)</f>
        <v>0</v>
      </c>
      <c r="Y132" s="80">
        <f>SUMIFS(SBT!Z:Z,SBT!$E:$E,Tableau3[[#This Row],[Numérotation Sud Infra Environnement]],SBT!$AT:$AT,1)</f>
        <v>0</v>
      </c>
      <c r="Z132" s="80">
        <f>SUMIFS(SBT!AA:AA,SBT!$E:$E,Tableau3[[#This Row],[Numérotation Sud Infra Environnement]],SBT!$AT:$AT,1)</f>
        <v>0</v>
      </c>
      <c r="AA132" s="80">
        <f>Tableau3[[#This Row],[TOTAUX TTC]]-Tableau3[[#This Row],[TVA récupérable]]</f>
        <v>0</v>
      </c>
    </row>
    <row r="133" spans="1:27" x14ac:dyDescent="0.25">
      <c r="A133" s="73" t="str">
        <f>Sourcecommande[[#This Row],[Numérotation Sud Infra Environnement]]</f>
        <v>ESP18-022</v>
      </c>
      <c r="B133" s="74" t="str">
        <f>VLOOKUP(A133,Sourcecommande[],2,FALSE)</f>
        <v>BILAN 24H STEP ÉTÉ 2018</v>
      </c>
      <c r="C133" s="74" t="str">
        <f>VLOOKUP(A133,Sourcecommande[],3,FALSE)</f>
        <v>MOYRAZES</v>
      </c>
      <c r="D133" s="75">
        <f>VLOOKUP(A133,Sourcecommande[],4,FALSE)</f>
        <v>2018</v>
      </c>
      <c r="E133" s="75" t="str">
        <f>VLOOKUP(A133,Sourcecommande[],5,FALSE)</f>
        <v>ASS</v>
      </c>
      <c r="F133" s="75" t="str">
        <f>VLOOKUP(A133,Sourcecommande[],6,FALSE)</f>
        <v>SBT</v>
      </c>
      <c r="G133" s="75">
        <f>VLOOKUP(A133,Sourcecommande[],7,FALSE)</f>
        <v>12</v>
      </c>
      <c r="H133" s="88">
        <f>SUMIFS(SBT!H:H,SBT!$E:$E,Tableau3[[#This Row],[Numérotation Sud Infra Environnement]],SBT!$AT:$AT,1)</f>
        <v>0</v>
      </c>
      <c r="I133" s="80">
        <f>SUMIFS(SBT!J:J,SBT!$E:$E,Tableau3[[#This Row],[Numérotation Sud Infra Environnement]],SBT!$AT:$AT,1)</f>
        <v>0</v>
      </c>
      <c r="J133" s="80">
        <f>SUMIFS(SBT!K:K,SBT!$E:$E,Tableau3[[#This Row],[Numérotation Sud Infra Environnement]],SBT!$AT:$AT,1)</f>
        <v>0</v>
      </c>
      <c r="K133" s="80">
        <f>SUMIFS(SBT!L:L,SBT!$E:$E,Tableau3[[#This Row],[Numérotation Sud Infra Environnement]],SBT!$AT:$AT,1)</f>
        <v>0</v>
      </c>
      <c r="L133" s="80">
        <f>SUMIFS(SBT!M:M,SBT!$E:$E,Tableau3[[#This Row],[Numérotation Sud Infra Environnement]],SBT!$AT:$AT,1)</f>
        <v>0</v>
      </c>
      <c r="M133" s="80">
        <f>SUMIFS(SBT!N:N,SBT!$E:$E,Tableau3[[#This Row],[Numérotation Sud Infra Environnement]],SBT!$AT:$AT,1)</f>
        <v>0</v>
      </c>
      <c r="N133" s="80">
        <f>SUMIFS(SBT!O:O,SBT!$E:$E,Tableau3[[#This Row],[Numérotation Sud Infra Environnement]],SBT!$AT:$AT,1)</f>
        <v>0</v>
      </c>
      <c r="O133" s="80">
        <f>SUMIFS(SBT!P:P,SBT!$E:$E,Tableau3[[#This Row],[Numérotation Sud Infra Environnement]],SBT!$AT:$AT,1)</f>
        <v>0</v>
      </c>
      <c r="P133" s="80">
        <f>SUMIFS(SBT!Q:Q,SBT!$E:$E,Tableau3[[#This Row],[Numérotation Sud Infra Environnement]],SBT!$AT:$AT,1)</f>
        <v>0</v>
      </c>
      <c r="Q133" s="80">
        <f>SUMIFS(SBT!R:R,SBT!$E:$E,Tableau3[[#This Row],[Numérotation Sud Infra Environnement]],SBT!$AT:$AT,1)</f>
        <v>0</v>
      </c>
      <c r="R133" s="80">
        <f>SUMIFS(SBT!S:S,SBT!$E:$E,Tableau3[[#This Row],[Numérotation Sud Infra Environnement]],SBT!$AT:$AT,1)</f>
        <v>0</v>
      </c>
      <c r="S133" s="80">
        <f>SUMIFS(SBT!T:T,SBT!$E:$E,Tableau3[[#This Row],[Numérotation Sud Infra Environnement]],SBT!$AT:$AT,1)</f>
        <v>0</v>
      </c>
      <c r="T133" s="80">
        <f>SUMIFS(SBT!U:U,SBT!$E:$E,Tableau3[[#This Row],[Numérotation Sud Infra Environnement]],SBT!$AT:$AT,1)</f>
        <v>0</v>
      </c>
      <c r="U133" s="80">
        <f>SUMIFS(SBT!V:V,SBT!$E:$E,Tableau3[[#This Row],[Numérotation Sud Infra Environnement]],SBT!$AT:$AT,1)</f>
        <v>0</v>
      </c>
      <c r="V133" s="80">
        <f>SUMIFS(SBT!W:W,SBT!$E:$E,Tableau3[[#This Row],[Numérotation Sud Infra Environnement]],SBT!$AT:$AT,1)</f>
        <v>0</v>
      </c>
      <c r="W133" s="80">
        <f>SUMIFS(SBT!X:X,SBT!$E:$E,Tableau3[[#This Row],[Numérotation Sud Infra Environnement]],SBT!$AT:$AT,1)</f>
        <v>0</v>
      </c>
      <c r="X133" s="80">
        <f>SUMIFS(SBT!Y:Y,SBT!$E:$E,Tableau3[[#This Row],[Numérotation Sud Infra Environnement]],SBT!$AT:$AT,1)</f>
        <v>0</v>
      </c>
      <c r="Y133" s="80">
        <f>SUMIFS(SBT!Z:Z,SBT!$E:$E,Tableau3[[#This Row],[Numérotation Sud Infra Environnement]],SBT!$AT:$AT,1)</f>
        <v>0</v>
      </c>
      <c r="Z133" s="80">
        <f>SUMIFS(SBT!AA:AA,SBT!$E:$E,Tableau3[[#This Row],[Numérotation Sud Infra Environnement]],SBT!$AT:$AT,1)</f>
        <v>0</v>
      </c>
      <c r="AA133" s="80">
        <f>Tableau3[[#This Row],[TOTAUX TTC]]-Tableau3[[#This Row],[TVA récupérable]]</f>
        <v>0</v>
      </c>
    </row>
    <row r="134" spans="1:27" x14ac:dyDescent="0.25">
      <c r="A134" s="73" t="str">
        <f>Sourcecommande[[#This Row],[Numérotation Sud Infra Environnement]]</f>
        <v>ESP18-023</v>
      </c>
      <c r="B134" s="74" t="str">
        <f>VLOOKUP(A134,Sourcecommande[],2,FALSE)</f>
        <v>ETUDE ANC</v>
      </c>
      <c r="C134" s="74" t="str">
        <f>VLOOKUP(A134,Sourcecommande[],3,FALSE)</f>
        <v>M. MEJANE</v>
      </c>
      <c r="D134" s="75">
        <f>VLOOKUP(A134,Sourcecommande[],4,FALSE)</f>
        <v>2018</v>
      </c>
      <c r="E134" s="75" t="str">
        <f>VLOOKUP(A134,Sourcecommande[],5,FALSE)</f>
        <v>ANC</v>
      </c>
      <c r="F134" s="75" t="str">
        <f>VLOOKUP(A134,Sourcecommande[],6,FALSE)</f>
        <v>ALA</v>
      </c>
      <c r="G134" s="75">
        <f>VLOOKUP(A134,Sourcecommande[],7,FALSE)</f>
        <v>12</v>
      </c>
      <c r="H134" s="88">
        <f>SUMIFS(SBT!H:H,SBT!$E:$E,Tableau3[[#This Row],[Numérotation Sud Infra Environnement]],SBT!$AT:$AT,1)</f>
        <v>0</v>
      </c>
      <c r="I134" s="80">
        <f>SUMIFS(SBT!J:J,SBT!$E:$E,Tableau3[[#This Row],[Numérotation Sud Infra Environnement]],SBT!$AT:$AT,1)</f>
        <v>0</v>
      </c>
      <c r="J134" s="80">
        <f>SUMIFS(SBT!K:K,SBT!$E:$E,Tableau3[[#This Row],[Numérotation Sud Infra Environnement]],SBT!$AT:$AT,1)</f>
        <v>0</v>
      </c>
      <c r="K134" s="80">
        <f>SUMIFS(SBT!L:L,SBT!$E:$E,Tableau3[[#This Row],[Numérotation Sud Infra Environnement]],SBT!$AT:$AT,1)</f>
        <v>0</v>
      </c>
      <c r="L134" s="80">
        <f>SUMIFS(SBT!M:M,SBT!$E:$E,Tableau3[[#This Row],[Numérotation Sud Infra Environnement]],SBT!$AT:$AT,1)</f>
        <v>0</v>
      </c>
      <c r="M134" s="80">
        <f>SUMIFS(SBT!N:N,SBT!$E:$E,Tableau3[[#This Row],[Numérotation Sud Infra Environnement]],SBT!$AT:$AT,1)</f>
        <v>0</v>
      </c>
      <c r="N134" s="80">
        <f>SUMIFS(SBT!O:O,SBT!$E:$E,Tableau3[[#This Row],[Numérotation Sud Infra Environnement]],SBT!$AT:$AT,1)</f>
        <v>0</v>
      </c>
      <c r="O134" s="80">
        <f>SUMIFS(SBT!P:P,SBT!$E:$E,Tableau3[[#This Row],[Numérotation Sud Infra Environnement]],SBT!$AT:$AT,1)</f>
        <v>0</v>
      </c>
      <c r="P134" s="80">
        <f>SUMIFS(SBT!Q:Q,SBT!$E:$E,Tableau3[[#This Row],[Numérotation Sud Infra Environnement]],SBT!$AT:$AT,1)</f>
        <v>0</v>
      </c>
      <c r="Q134" s="80">
        <f>SUMIFS(SBT!R:R,SBT!$E:$E,Tableau3[[#This Row],[Numérotation Sud Infra Environnement]],SBT!$AT:$AT,1)</f>
        <v>0</v>
      </c>
      <c r="R134" s="80">
        <f>SUMIFS(SBT!S:S,SBT!$E:$E,Tableau3[[#This Row],[Numérotation Sud Infra Environnement]],SBT!$AT:$AT,1)</f>
        <v>0</v>
      </c>
      <c r="S134" s="80">
        <f>SUMIFS(SBT!T:T,SBT!$E:$E,Tableau3[[#This Row],[Numérotation Sud Infra Environnement]],SBT!$AT:$AT,1)</f>
        <v>0</v>
      </c>
      <c r="T134" s="80">
        <f>SUMIFS(SBT!U:U,SBT!$E:$E,Tableau3[[#This Row],[Numérotation Sud Infra Environnement]],SBT!$AT:$AT,1)</f>
        <v>0</v>
      </c>
      <c r="U134" s="80">
        <f>SUMIFS(SBT!V:V,SBT!$E:$E,Tableau3[[#This Row],[Numérotation Sud Infra Environnement]],SBT!$AT:$AT,1)</f>
        <v>0</v>
      </c>
      <c r="V134" s="80">
        <f>SUMIFS(SBT!W:W,SBT!$E:$E,Tableau3[[#This Row],[Numérotation Sud Infra Environnement]],SBT!$AT:$AT,1)</f>
        <v>0</v>
      </c>
      <c r="W134" s="80">
        <f>SUMIFS(SBT!X:X,SBT!$E:$E,Tableau3[[#This Row],[Numérotation Sud Infra Environnement]],SBT!$AT:$AT,1)</f>
        <v>0</v>
      </c>
      <c r="X134" s="80">
        <f>SUMIFS(SBT!Y:Y,SBT!$E:$E,Tableau3[[#This Row],[Numérotation Sud Infra Environnement]],SBT!$AT:$AT,1)</f>
        <v>0</v>
      </c>
      <c r="Y134" s="80">
        <f>SUMIFS(SBT!Z:Z,SBT!$E:$E,Tableau3[[#This Row],[Numérotation Sud Infra Environnement]],SBT!$AT:$AT,1)</f>
        <v>0</v>
      </c>
      <c r="Z134" s="80">
        <f>SUMIFS(SBT!AA:AA,SBT!$E:$E,Tableau3[[#This Row],[Numérotation Sud Infra Environnement]],SBT!$AT:$AT,1)</f>
        <v>0</v>
      </c>
      <c r="AA134" s="80">
        <f>Tableau3[[#This Row],[TOTAUX TTC]]-Tableau3[[#This Row],[TVA récupérable]]</f>
        <v>0</v>
      </c>
    </row>
    <row r="135" spans="1:27" ht="30" x14ac:dyDescent="0.25">
      <c r="A135" s="73" t="str">
        <f>Sourcecommande[[#This Row],[Numérotation Sud Infra Environnement]]</f>
        <v>ESP18-024</v>
      </c>
      <c r="B135" s="74" t="str">
        <f>VLOOKUP(A135,Sourcecommande[],2,FALSE)</f>
        <v>AMELIORATION TRAITEMENT DE LA STATION DE POTABILISATION DE L'ARCOMIE</v>
      </c>
      <c r="C135" s="74" t="str">
        <f>VLOOKUP(A135,Sourcecommande[],3,FALSE)</f>
        <v>VAL D'ARCOMIE</v>
      </c>
      <c r="D135" s="75">
        <f>VLOOKUP(A135,Sourcecommande[],4,FALSE)</f>
        <v>2018</v>
      </c>
      <c r="E135" s="75" t="str">
        <f>VLOOKUP(A135,Sourcecommande[],5,FALSE)</f>
        <v>AEP</v>
      </c>
      <c r="F135" s="75" t="str">
        <f>VLOOKUP(A135,Sourcecommande[],6,FALSE)</f>
        <v>SBT</v>
      </c>
      <c r="G135" s="75">
        <f>VLOOKUP(A135,Sourcecommande[],7,FALSE)</f>
        <v>15</v>
      </c>
      <c r="H135" s="88">
        <f>SUMIFS(SBT!H:H,SBT!$E:$E,Tableau3[[#This Row],[Numérotation Sud Infra Environnement]],SBT!$AT:$AT,1)</f>
        <v>0</v>
      </c>
      <c r="I135" s="80">
        <f>SUMIFS(SBT!J:J,SBT!$E:$E,Tableau3[[#This Row],[Numérotation Sud Infra Environnement]],SBT!$AT:$AT,1)</f>
        <v>0</v>
      </c>
      <c r="J135" s="80">
        <f>SUMIFS(SBT!K:K,SBT!$E:$E,Tableau3[[#This Row],[Numérotation Sud Infra Environnement]],SBT!$AT:$AT,1)</f>
        <v>0</v>
      </c>
      <c r="K135" s="80">
        <f>SUMIFS(SBT!L:L,SBT!$E:$E,Tableau3[[#This Row],[Numérotation Sud Infra Environnement]],SBT!$AT:$AT,1)</f>
        <v>0</v>
      </c>
      <c r="L135" s="80">
        <f>SUMIFS(SBT!M:M,SBT!$E:$E,Tableau3[[#This Row],[Numérotation Sud Infra Environnement]],SBT!$AT:$AT,1)</f>
        <v>0</v>
      </c>
      <c r="M135" s="80">
        <f>SUMIFS(SBT!N:N,SBT!$E:$E,Tableau3[[#This Row],[Numérotation Sud Infra Environnement]],SBT!$AT:$AT,1)</f>
        <v>0</v>
      </c>
      <c r="N135" s="80">
        <f>SUMIFS(SBT!O:O,SBT!$E:$E,Tableau3[[#This Row],[Numérotation Sud Infra Environnement]],SBT!$AT:$AT,1)</f>
        <v>0</v>
      </c>
      <c r="O135" s="80">
        <f>SUMIFS(SBT!P:P,SBT!$E:$E,Tableau3[[#This Row],[Numérotation Sud Infra Environnement]],SBT!$AT:$AT,1)</f>
        <v>0</v>
      </c>
      <c r="P135" s="80">
        <f>SUMIFS(SBT!Q:Q,SBT!$E:$E,Tableau3[[#This Row],[Numérotation Sud Infra Environnement]],SBT!$AT:$AT,1)</f>
        <v>0</v>
      </c>
      <c r="Q135" s="80">
        <f>SUMIFS(SBT!R:R,SBT!$E:$E,Tableau3[[#This Row],[Numérotation Sud Infra Environnement]],SBT!$AT:$AT,1)</f>
        <v>0</v>
      </c>
      <c r="R135" s="80">
        <f>SUMIFS(SBT!S:S,SBT!$E:$E,Tableau3[[#This Row],[Numérotation Sud Infra Environnement]],SBT!$AT:$AT,1)</f>
        <v>0</v>
      </c>
      <c r="S135" s="80">
        <f>SUMIFS(SBT!T:T,SBT!$E:$E,Tableau3[[#This Row],[Numérotation Sud Infra Environnement]],SBT!$AT:$AT,1)</f>
        <v>0</v>
      </c>
      <c r="T135" s="80">
        <f>SUMIFS(SBT!U:U,SBT!$E:$E,Tableau3[[#This Row],[Numérotation Sud Infra Environnement]],SBT!$AT:$AT,1)</f>
        <v>0</v>
      </c>
      <c r="U135" s="80">
        <f>SUMIFS(SBT!V:V,SBT!$E:$E,Tableau3[[#This Row],[Numérotation Sud Infra Environnement]],SBT!$AT:$AT,1)</f>
        <v>0</v>
      </c>
      <c r="V135" s="80">
        <f>SUMIFS(SBT!W:W,SBT!$E:$E,Tableau3[[#This Row],[Numérotation Sud Infra Environnement]],SBT!$AT:$AT,1)</f>
        <v>0</v>
      </c>
      <c r="W135" s="80">
        <f>SUMIFS(SBT!X:X,SBT!$E:$E,Tableau3[[#This Row],[Numérotation Sud Infra Environnement]],SBT!$AT:$AT,1)</f>
        <v>0</v>
      </c>
      <c r="X135" s="80">
        <f>SUMIFS(SBT!Y:Y,SBT!$E:$E,Tableau3[[#This Row],[Numérotation Sud Infra Environnement]],SBT!$AT:$AT,1)</f>
        <v>0</v>
      </c>
      <c r="Y135" s="80">
        <f>SUMIFS(SBT!Z:Z,SBT!$E:$E,Tableau3[[#This Row],[Numérotation Sud Infra Environnement]],SBT!$AT:$AT,1)</f>
        <v>0</v>
      </c>
      <c r="Z135" s="80">
        <f>SUMIFS(SBT!AA:AA,SBT!$E:$E,Tableau3[[#This Row],[Numérotation Sud Infra Environnement]],SBT!$AT:$AT,1)</f>
        <v>0</v>
      </c>
      <c r="AA135" s="80">
        <f>Tableau3[[#This Row],[TOTAUX TTC]]-Tableau3[[#This Row],[TVA récupérable]]</f>
        <v>0</v>
      </c>
    </row>
    <row r="136" spans="1:27" ht="30" x14ac:dyDescent="0.25">
      <c r="A136" s="73" t="str">
        <f>Sourcecommande[[#This Row],[Numérotation Sud Infra Environnement]]</f>
        <v>ESP18-025</v>
      </c>
      <c r="B136" s="74" t="str">
        <f>VLOOKUP(A136,Sourcecommande[],2,FALSE)</f>
        <v>ASSISTANCE TECH CONFORMITE COMPTAGE PRELEV.VAYSSIERE ET CHLORATION ALPUECH</v>
      </c>
      <c r="C136" s="74" t="str">
        <f>VLOOKUP(A136,Sourcecommande[],3,FALSE)</f>
        <v>SIAEP CANTOIN STE GENEVIEVE</v>
      </c>
      <c r="D136" s="75">
        <f>VLOOKUP(A136,Sourcecommande[],4,FALSE)</f>
        <v>2018</v>
      </c>
      <c r="E136" s="75" t="str">
        <f>VLOOKUP(A136,Sourcecommande[],5,FALSE)</f>
        <v>AEP</v>
      </c>
      <c r="F136" s="75" t="str">
        <f>VLOOKUP(A136,Sourcecommande[],6,FALSE)</f>
        <v>SBT</v>
      </c>
      <c r="G136" s="75">
        <f>VLOOKUP(A136,Sourcecommande[],7,FALSE)</f>
        <v>12</v>
      </c>
      <c r="H136" s="88">
        <f>SUMIFS(SBT!H:H,SBT!$E:$E,Tableau3[[#This Row],[Numérotation Sud Infra Environnement]],SBT!$AT:$AT,1)</f>
        <v>0</v>
      </c>
      <c r="I136" s="80">
        <f>SUMIFS(SBT!J:J,SBT!$E:$E,Tableau3[[#This Row],[Numérotation Sud Infra Environnement]],SBT!$AT:$AT,1)</f>
        <v>0</v>
      </c>
      <c r="J136" s="80">
        <f>SUMIFS(SBT!K:K,SBT!$E:$E,Tableau3[[#This Row],[Numérotation Sud Infra Environnement]],SBT!$AT:$AT,1)</f>
        <v>0</v>
      </c>
      <c r="K136" s="80">
        <f>SUMIFS(SBT!L:L,SBT!$E:$E,Tableau3[[#This Row],[Numérotation Sud Infra Environnement]],SBT!$AT:$AT,1)</f>
        <v>0</v>
      </c>
      <c r="L136" s="80">
        <f>SUMIFS(SBT!M:M,SBT!$E:$E,Tableau3[[#This Row],[Numérotation Sud Infra Environnement]],SBT!$AT:$AT,1)</f>
        <v>0</v>
      </c>
      <c r="M136" s="80">
        <f>SUMIFS(SBT!N:N,SBT!$E:$E,Tableau3[[#This Row],[Numérotation Sud Infra Environnement]],SBT!$AT:$AT,1)</f>
        <v>0</v>
      </c>
      <c r="N136" s="80">
        <f>SUMIFS(SBT!O:O,SBT!$E:$E,Tableau3[[#This Row],[Numérotation Sud Infra Environnement]],SBT!$AT:$AT,1)</f>
        <v>0</v>
      </c>
      <c r="O136" s="80">
        <f>SUMIFS(SBT!P:P,SBT!$E:$E,Tableau3[[#This Row],[Numérotation Sud Infra Environnement]],SBT!$AT:$AT,1)</f>
        <v>0</v>
      </c>
      <c r="P136" s="80">
        <f>SUMIFS(SBT!Q:Q,SBT!$E:$E,Tableau3[[#This Row],[Numérotation Sud Infra Environnement]],SBT!$AT:$AT,1)</f>
        <v>0</v>
      </c>
      <c r="Q136" s="80">
        <f>SUMIFS(SBT!R:R,SBT!$E:$E,Tableau3[[#This Row],[Numérotation Sud Infra Environnement]],SBT!$AT:$AT,1)</f>
        <v>0</v>
      </c>
      <c r="R136" s="80">
        <f>SUMIFS(SBT!S:S,SBT!$E:$E,Tableau3[[#This Row],[Numérotation Sud Infra Environnement]],SBT!$AT:$AT,1)</f>
        <v>0</v>
      </c>
      <c r="S136" s="80">
        <f>SUMIFS(SBT!T:T,SBT!$E:$E,Tableau3[[#This Row],[Numérotation Sud Infra Environnement]],SBT!$AT:$AT,1)</f>
        <v>0</v>
      </c>
      <c r="T136" s="80">
        <f>SUMIFS(SBT!U:U,SBT!$E:$E,Tableau3[[#This Row],[Numérotation Sud Infra Environnement]],SBT!$AT:$AT,1)</f>
        <v>0</v>
      </c>
      <c r="U136" s="80">
        <f>SUMIFS(SBT!V:V,SBT!$E:$E,Tableau3[[#This Row],[Numérotation Sud Infra Environnement]],SBT!$AT:$AT,1)</f>
        <v>0</v>
      </c>
      <c r="V136" s="80">
        <f>SUMIFS(SBT!W:W,SBT!$E:$E,Tableau3[[#This Row],[Numérotation Sud Infra Environnement]],SBT!$AT:$AT,1)</f>
        <v>0</v>
      </c>
      <c r="W136" s="80">
        <f>SUMIFS(SBT!X:X,SBT!$E:$E,Tableau3[[#This Row],[Numérotation Sud Infra Environnement]],SBT!$AT:$AT,1)</f>
        <v>0</v>
      </c>
      <c r="X136" s="80">
        <f>SUMIFS(SBT!Y:Y,SBT!$E:$E,Tableau3[[#This Row],[Numérotation Sud Infra Environnement]],SBT!$AT:$AT,1)</f>
        <v>0</v>
      </c>
      <c r="Y136" s="80">
        <f>SUMIFS(SBT!Z:Z,SBT!$E:$E,Tableau3[[#This Row],[Numérotation Sud Infra Environnement]],SBT!$AT:$AT,1)</f>
        <v>0</v>
      </c>
      <c r="Z136" s="80">
        <f>SUMIFS(SBT!AA:AA,SBT!$E:$E,Tableau3[[#This Row],[Numérotation Sud Infra Environnement]],SBT!$AT:$AT,1)</f>
        <v>0</v>
      </c>
      <c r="AA136" s="80">
        <f>Tableau3[[#This Row],[TOTAUX TTC]]-Tableau3[[#This Row],[TVA récupérable]]</f>
        <v>0</v>
      </c>
    </row>
    <row r="137" spans="1:27" x14ac:dyDescent="0.25">
      <c r="A137" s="73" t="str">
        <f>Sourcecommande[[#This Row],[Numérotation Sud Infra Environnement]]</f>
        <v>ESP18-026</v>
      </c>
      <c r="B137" s="74" t="str">
        <f>VLOOKUP(A137,Sourcecommande[],2,FALSE)</f>
        <v>AMENAGEMENT</v>
      </c>
      <c r="C137" s="74" t="str">
        <f>VLOOKUP(A137,Sourcecommande[],3,FALSE)</f>
        <v>NEUVEGLISE</v>
      </c>
      <c r="D137" s="75">
        <f>VLOOKUP(A137,Sourcecommande[],4,FALSE)</f>
        <v>2018</v>
      </c>
      <c r="E137" s="75" t="str">
        <f>VLOOKUP(A137,Sourcecommande[],5,FALSE)</f>
        <v>VRD</v>
      </c>
      <c r="F137" s="75" t="str">
        <f>VLOOKUP(A137,Sourcecommande[],6,FALSE)</f>
        <v>HPN</v>
      </c>
      <c r="G137" s="75">
        <f>VLOOKUP(A137,Sourcecommande[],7,FALSE)</f>
        <v>15</v>
      </c>
      <c r="H137" s="88">
        <f>SUMIFS(SBT!H:H,SBT!$E:$E,Tableau3[[#This Row],[Numérotation Sud Infra Environnement]],SBT!$AT:$AT,1)</f>
        <v>0</v>
      </c>
      <c r="I137" s="80">
        <f>SUMIFS(SBT!J:J,SBT!$E:$E,Tableau3[[#This Row],[Numérotation Sud Infra Environnement]],SBT!$AT:$AT,1)</f>
        <v>0</v>
      </c>
      <c r="J137" s="80">
        <f>SUMIFS(SBT!K:K,SBT!$E:$E,Tableau3[[#This Row],[Numérotation Sud Infra Environnement]],SBT!$AT:$AT,1)</f>
        <v>0</v>
      </c>
      <c r="K137" s="80">
        <f>SUMIFS(SBT!L:L,SBT!$E:$E,Tableau3[[#This Row],[Numérotation Sud Infra Environnement]],SBT!$AT:$AT,1)</f>
        <v>0</v>
      </c>
      <c r="L137" s="80">
        <f>SUMIFS(SBT!M:M,SBT!$E:$E,Tableau3[[#This Row],[Numérotation Sud Infra Environnement]],SBT!$AT:$AT,1)</f>
        <v>0</v>
      </c>
      <c r="M137" s="80">
        <f>SUMIFS(SBT!N:N,SBT!$E:$E,Tableau3[[#This Row],[Numérotation Sud Infra Environnement]],SBT!$AT:$AT,1)</f>
        <v>0</v>
      </c>
      <c r="N137" s="80">
        <f>SUMIFS(SBT!O:O,SBT!$E:$E,Tableau3[[#This Row],[Numérotation Sud Infra Environnement]],SBT!$AT:$AT,1)</f>
        <v>0</v>
      </c>
      <c r="O137" s="80">
        <f>SUMIFS(SBT!P:P,SBT!$E:$E,Tableau3[[#This Row],[Numérotation Sud Infra Environnement]],SBT!$AT:$AT,1)</f>
        <v>0</v>
      </c>
      <c r="P137" s="80">
        <f>SUMIFS(SBT!Q:Q,SBT!$E:$E,Tableau3[[#This Row],[Numérotation Sud Infra Environnement]],SBT!$AT:$AT,1)</f>
        <v>0</v>
      </c>
      <c r="Q137" s="80">
        <f>SUMIFS(SBT!R:R,SBT!$E:$E,Tableau3[[#This Row],[Numérotation Sud Infra Environnement]],SBT!$AT:$AT,1)</f>
        <v>0</v>
      </c>
      <c r="R137" s="80">
        <f>SUMIFS(SBT!S:S,SBT!$E:$E,Tableau3[[#This Row],[Numérotation Sud Infra Environnement]],SBT!$AT:$AT,1)</f>
        <v>0</v>
      </c>
      <c r="S137" s="80">
        <f>SUMIFS(SBT!T:T,SBT!$E:$E,Tableau3[[#This Row],[Numérotation Sud Infra Environnement]],SBT!$AT:$AT,1)</f>
        <v>0</v>
      </c>
      <c r="T137" s="80">
        <f>SUMIFS(SBT!U:U,SBT!$E:$E,Tableau3[[#This Row],[Numérotation Sud Infra Environnement]],SBT!$AT:$AT,1)</f>
        <v>0</v>
      </c>
      <c r="U137" s="80">
        <f>SUMIFS(SBT!V:V,SBT!$E:$E,Tableau3[[#This Row],[Numérotation Sud Infra Environnement]],SBT!$AT:$AT,1)</f>
        <v>0</v>
      </c>
      <c r="V137" s="80">
        <f>SUMIFS(SBT!W:W,SBT!$E:$E,Tableau3[[#This Row],[Numérotation Sud Infra Environnement]],SBT!$AT:$AT,1)</f>
        <v>0</v>
      </c>
      <c r="W137" s="80">
        <f>SUMIFS(SBT!X:X,SBT!$E:$E,Tableau3[[#This Row],[Numérotation Sud Infra Environnement]],SBT!$AT:$AT,1)</f>
        <v>0</v>
      </c>
      <c r="X137" s="80">
        <f>SUMIFS(SBT!Y:Y,SBT!$E:$E,Tableau3[[#This Row],[Numérotation Sud Infra Environnement]],SBT!$AT:$AT,1)</f>
        <v>0</v>
      </c>
      <c r="Y137" s="80">
        <f>SUMIFS(SBT!Z:Z,SBT!$E:$E,Tableau3[[#This Row],[Numérotation Sud Infra Environnement]],SBT!$AT:$AT,1)</f>
        <v>0</v>
      </c>
      <c r="Z137" s="80">
        <f>SUMIFS(SBT!AA:AA,SBT!$E:$E,Tableau3[[#This Row],[Numérotation Sud Infra Environnement]],SBT!$AT:$AT,1)</f>
        <v>0</v>
      </c>
      <c r="AA137" s="80">
        <f>Tableau3[[#This Row],[TOTAUX TTC]]-Tableau3[[#This Row],[TVA récupérable]]</f>
        <v>0</v>
      </c>
    </row>
    <row r="138" spans="1:27" x14ac:dyDescent="0.25">
      <c r="A138" s="73" t="str">
        <f>Sourcecommande[[#This Row],[Numérotation Sud Infra Environnement]]</f>
        <v>ESP18-027</v>
      </c>
      <c r="B138" s="74" t="str">
        <f>VLOOKUP(A138,Sourcecommande[],2,FALSE)</f>
        <v>AEP NEUVEGLISE</v>
      </c>
      <c r="C138" s="74" t="str">
        <f>VLOOKUP(A138,Sourcecommande[],3,FALSE)</f>
        <v>SIAEP NEUVEGLISE</v>
      </c>
      <c r="D138" s="75">
        <f>VLOOKUP(A138,Sourcecommande[],4,FALSE)</f>
        <v>2018</v>
      </c>
      <c r="E138" s="75" t="str">
        <f>VLOOKUP(A138,Sourcecommande[],5,FALSE)</f>
        <v>AEP</v>
      </c>
      <c r="F138" s="75" t="str">
        <f>VLOOKUP(A138,Sourcecommande[],6,FALSE)</f>
        <v>HPN</v>
      </c>
      <c r="G138" s="75">
        <f>VLOOKUP(A138,Sourcecommande[],7,FALSE)</f>
        <v>15</v>
      </c>
      <c r="H138" s="88">
        <f>SUMIFS(SBT!H:H,SBT!$E:$E,Tableau3[[#This Row],[Numérotation Sud Infra Environnement]],SBT!$AT:$AT,1)</f>
        <v>0</v>
      </c>
      <c r="I138" s="80">
        <f>SUMIFS(SBT!J:J,SBT!$E:$E,Tableau3[[#This Row],[Numérotation Sud Infra Environnement]],SBT!$AT:$AT,1)</f>
        <v>0</v>
      </c>
      <c r="J138" s="80">
        <f>SUMIFS(SBT!K:K,SBT!$E:$E,Tableau3[[#This Row],[Numérotation Sud Infra Environnement]],SBT!$AT:$AT,1)</f>
        <v>0</v>
      </c>
      <c r="K138" s="80">
        <f>SUMIFS(SBT!L:L,SBT!$E:$E,Tableau3[[#This Row],[Numérotation Sud Infra Environnement]],SBT!$AT:$AT,1)</f>
        <v>0</v>
      </c>
      <c r="L138" s="80">
        <f>SUMIFS(SBT!M:M,SBT!$E:$E,Tableau3[[#This Row],[Numérotation Sud Infra Environnement]],SBT!$AT:$AT,1)</f>
        <v>0</v>
      </c>
      <c r="M138" s="80">
        <f>SUMIFS(SBT!N:N,SBT!$E:$E,Tableau3[[#This Row],[Numérotation Sud Infra Environnement]],SBT!$AT:$AT,1)</f>
        <v>0</v>
      </c>
      <c r="N138" s="80">
        <f>SUMIFS(SBT!O:O,SBT!$E:$E,Tableau3[[#This Row],[Numérotation Sud Infra Environnement]],SBT!$AT:$AT,1)</f>
        <v>0</v>
      </c>
      <c r="O138" s="80">
        <f>SUMIFS(SBT!P:P,SBT!$E:$E,Tableau3[[#This Row],[Numérotation Sud Infra Environnement]],SBT!$AT:$AT,1)</f>
        <v>0</v>
      </c>
      <c r="P138" s="80">
        <f>SUMIFS(SBT!Q:Q,SBT!$E:$E,Tableau3[[#This Row],[Numérotation Sud Infra Environnement]],SBT!$AT:$AT,1)</f>
        <v>0</v>
      </c>
      <c r="Q138" s="80">
        <f>SUMIFS(SBT!R:R,SBT!$E:$E,Tableau3[[#This Row],[Numérotation Sud Infra Environnement]],SBT!$AT:$AT,1)</f>
        <v>0</v>
      </c>
      <c r="R138" s="80">
        <f>SUMIFS(SBT!S:S,SBT!$E:$E,Tableau3[[#This Row],[Numérotation Sud Infra Environnement]],SBT!$AT:$AT,1)</f>
        <v>0</v>
      </c>
      <c r="S138" s="80">
        <f>SUMIFS(SBT!T:T,SBT!$E:$E,Tableau3[[#This Row],[Numérotation Sud Infra Environnement]],SBT!$AT:$AT,1)</f>
        <v>0</v>
      </c>
      <c r="T138" s="80">
        <f>SUMIFS(SBT!U:U,SBT!$E:$E,Tableau3[[#This Row],[Numérotation Sud Infra Environnement]],SBT!$AT:$AT,1)</f>
        <v>0</v>
      </c>
      <c r="U138" s="80">
        <f>SUMIFS(SBT!V:V,SBT!$E:$E,Tableau3[[#This Row],[Numérotation Sud Infra Environnement]],SBT!$AT:$AT,1)</f>
        <v>0</v>
      </c>
      <c r="V138" s="80">
        <f>SUMIFS(SBT!W:W,SBT!$E:$E,Tableau3[[#This Row],[Numérotation Sud Infra Environnement]],SBT!$AT:$AT,1)</f>
        <v>0</v>
      </c>
      <c r="W138" s="80">
        <f>SUMIFS(SBT!X:X,SBT!$E:$E,Tableau3[[#This Row],[Numérotation Sud Infra Environnement]],SBT!$AT:$AT,1)</f>
        <v>0</v>
      </c>
      <c r="X138" s="80">
        <f>SUMIFS(SBT!Y:Y,SBT!$E:$E,Tableau3[[#This Row],[Numérotation Sud Infra Environnement]],SBT!$AT:$AT,1)</f>
        <v>0</v>
      </c>
      <c r="Y138" s="80">
        <f>SUMIFS(SBT!Z:Z,SBT!$E:$E,Tableau3[[#This Row],[Numérotation Sud Infra Environnement]],SBT!$AT:$AT,1)</f>
        <v>0</v>
      </c>
      <c r="Z138" s="80">
        <f>SUMIFS(SBT!AA:AA,SBT!$E:$E,Tableau3[[#This Row],[Numérotation Sud Infra Environnement]],SBT!$AT:$AT,1)</f>
        <v>0</v>
      </c>
      <c r="AA138" s="80">
        <f>Tableau3[[#This Row],[TOTAUX TTC]]-Tableau3[[#This Row],[TVA récupérable]]</f>
        <v>0</v>
      </c>
    </row>
    <row r="139" spans="1:27" ht="30" x14ac:dyDescent="0.25">
      <c r="A139" s="73" t="str">
        <f>Sourcecommande[[#This Row],[Numérotation Sud Infra Environnement]]</f>
        <v>ESP18-028</v>
      </c>
      <c r="B139" s="74" t="str">
        <f>VLOOKUP(A139,Sourcecommande[],2,FALSE)</f>
        <v>RESEAU DISTRIBUTION BENAVEN</v>
      </c>
      <c r="C139" s="74" t="str">
        <f>VLOOKUP(A139,Sourcecommande[],3,FALSE)</f>
        <v>SIAEP CANTOIN STE GENEVIEVE</v>
      </c>
      <c r="D139" s="75">
        <f>VLOOKUP(A139,Sourcecommande[],4,FALSE)</f>
        <v>2018</v>
      </c>
      <c r="E139" s="75" t="str">
        <f>VLOOKUP(A139,Sourcecommande[],5,FALSE)</f>
        <v>AEP</v>
      </c>
      <c r="F139" s="75" t="str">
        <f>VLOOKUP(A139,Sourcecommande[],6,FALSE)</f>
        <v>SBT</v>
      </c>
      <c r="G139" s="75">
        <f>VLOOKUP(A139,Sourcecommande[],7,FALSE)</f>
        <v>12</v>
      </c>
      <c r="H139" s="88">
        <f>SUMIFS(SBT!H:H,SBT!$E:$E,Tableau3[[#This Row],[Numérotation Sud Infra Environnement]],SBT!$AT:$AT,1)</f>
        <v>0</v>
      </c>
      <c r="I139" s="80">
        <f>SUMIFS(SBT!J:J,SBT!$E:$E,Tableau3[[#This Row],[Numérotation Sud Infra Environnement]],SBT!$AT:$AT,1)</f>
        <v>0</v>
      </c>
      <c r="J139" s="80">
        <f>SUMIFS(SBT!K:K,SBT!$E:$E,Tableau3[[#This Row],[Numérotation Sud Infra Environnement]],SBT!$AT:$AT,1)</f>
        <v>0</v>
      </c>
      <c r="K139" s="80">
        <f>SUMIFS(SBT!L:L,SBT!$E:$E,Tableau3[[#This Row],[Numérotation Sud Infra Environnement]],SBT!$AT:$AT,1)</f>
        <v>0</v>
      </c>
      <c r="L139" s="80">
        <f>SUMIFS(SBT!M:M,SBT!$E:$E,Tableau3[[#This Row],[Numérotation Sud Infra Environnement]],SBT!$AT:$AT,1)</f>
        <v>0</v>
      </c>
      <c r="M139" s="80">
        <f>SUMIFS(SBT!N:N,SBT!$E:$E,Tableau3[[#This Row],[Numérotation Sud Infra Environnement]],SBT!$AT:$AT,1)</f>
        <v>0</v>
      </c>
      <c r="N139" s="80">
        <f>SUMIFS(SBT!O:O,SBT!$E:$E,Tableau3[[#This Row],[Numérotation Sud Infra Environnement]],SBT!$AT:$AT,1)</f>
        <v>0</v>
      </c>
      <c r="O139" s="80">
        <f>SUMIFS(SBT!P:P,SBT!$E:$E,Tableau3[[#This Row],[Numérotation Sud Infra Environnement]],SBT!$AT:$AT,1)</f>
        <v>0</v>
      </c>
      <c r="P139" s="80">
        <f>SUMIFS(SBT!Q:Q,SBT!$E:$E,Tableau3[[#This Row],[Numérotation Sud Infra Environnement]],SBT!$AT:$AT,1)</f>
        <v>0</v>
      </c>
      <c r="Q139" s="80">
        <f>SUMIFS(SBT!R:R,SBT!$E:$E,Tableau3[[#This Row],[Numérotation Sud Infra Environnement]],SBT!$AT:$AT,1)</f>
        <v>0</v>
      </c>
      <c r="R139" s="80">
        <f>SUMIFS(SBT!S:S,SBT!$E:$E,Tableau3[[#This Row],[Numérotation Sud Infra Environnement]],SBT!$AT:$AT,1)</f>
        <v>0</v>
      </c>
      <c r="S139" s="80">
        <f>SUMIFS(SBT!T:T,SBT!$E:$E,Tableau3[[#This Row],[Numérotation Sud Infra Environnement]],SBT!$AT:$AT,1)</f>
        <v>0</v>
      </c>
      <c r="T139" s="80">
        <f>SUMIFS(SBT!U:U,SBT!$E:$E,Tableau3[[#This Row],[Numérotation Sud Infra Environnement]],SBT!$AT:$AT,1)</f>
        <v>0</v>
      </c>
      <c r="U139" s="80">
        <f>SUMIFS(SBT!V:V,SBT!$E:$E,Tableau3[[#This Row],[Numérotation Sud Infra Environnement]],SBT!$AT:$AT,1)</f>
        <v>0</v>
      </c>
      <c r="V139" s="80">
        <f>SUMIFS(SBT!W:W,SBT!$E:$E,Tableau3[[#This Row],[Numérotation Sud Infra Environnement]],SBT!$AT:$AT,1)</f>
        <v>0</v>
      </c>
      <c r="W139" s="80">
        <f>SUMIFS(SBT!X:X,SBT!$E:$E,Tableau3[[#This Row],[Numérotation Sud Infra Environnement]],SBT!$AT:$AT,1)</f>
        <v>0</v>
      </c>
      <c r="X139" s="80">
        <f>SUMIFS(SBT!Y:Y,SBT!$E:$E,Tableau3[[#This Row],[Numérotation Sud Infra Environnement]],SBT!$AT:$AT,1)</f>
        <v>0</v>
      </c>
      <c r="Y139" s="80">
        <f>SUMIFS(SBT!Z:Z,SBT!$E:$E,Tableau3[[#This Row],[Numérotation Sud Infra Environnement]],SBT!$AT:$AT,1)</f>
        <v>0</v>
      </c>
      <c r="Z139" s="80">
        <f>SUMIFS(SBT!AA:AA,SBT!$E:$E,Tableau3[[#This Row],[Numérotation Sud Infra Environnement]],SBT!$AT:$AT,1)</f>
        <v>0</v>
      </c>
      <c r="AA139" s="80">
        <f>Tableau3[[#This Row],[TOTAUX TTC]]-Tableau3[[#This Row],[TVA récupérable]]</f>
        <v>0</v>
      </c>
    </row>
    <row r="140" spans="1:27" ht="30" x14ac:dyDescent="0.25">
      <c r="A140" s="73" t="str">
        <f>Sourcecommande[[#This Row],[Numérotation Sud Infra Environnement]]</f>
        <v>ESP18-029</v>
      </c>
      <c r="B140" s="74" t="str">
        <f>VLOOKUP(A140,Sourcecommande[],2,FALSE)</f>
        <v>INSTRUCTION REVISION ZONAGE ASSAINISSEMENT CAS PAR CAS</v>
      </c>
      <c r="C140" s="74" t="str">
        <f>VLOOKUP(A140,Sourcecommande[],3,FALSE)</f>
        <v>BERTHOLENE</v>
      </c>
      <c r="D140" s="75">
        <f>VLOOKUP(A140,Sourcecommande[],4,FALSE)</f>
        <v>2018</v>
      </c>
      <c r="E140" s="75" t="str">
        <f>VLOOKUP(A140,Sourcecommande[],5,FALSE)</f>
        <v>ASS</v>
      </c>
      <c r="F140" s="75" t="str">
        <f>VLOOKUP(A140,Sourcecommande[],6,FALSE)</f>
        <v>ALA</v>
      </c>
      <c r="G140" s="75">
        <f>VLOOKUP(A140,Sourcecommande[],7,FALSE)</f>
        <v>12</v>
      </c>
      <c r="H140" s="88">
        <f>SUMIFS(SBT!H:H,SBT!$E:$E,Tableau3[[#This Row],[Numérotation Sud Infra Environnement]],SBT!$AT:$AT,1)</f>
        <v>0</v>
      </c>
      <c r="I140" s="80">
        <f>SUMIFS(SBT!J:J,SBT!$E:$E,Tableau3[[#This Row],[Numérotation Sud Infra Environnement]],SBT!$AT:$AT,1)</f>
        <v>0</v>
      </c>
      <c r="J140" s="80">
        <f>SUMIFS(SBT!K:K,SBT!$E:$E,Tableau3[[#This Row],[Numérotation Sud Infra Environnement]],SBT!$AT:$AT,1)</f>
        <v>0</v>
      </c>
      <c r="K140" s="80">
        <f>SUMIFS(SBT!L:L,SBT!$E:$E,Tableau3[[#This Row],[Numérotation Sud Infra Environnement]],SBT!$AT:$AT,1)</f>
        <v>0</v>
      </c>
      <c r="L140" s="80">
        <f>SUMIFS(SBT!M:M,SBT!$E:$E,Tableau3[[#This Row],[Numérotation Sud Infra Environnement]],SBT!$AT:$AT,1)</f>
        <v>0</v>
      </c>
      <c r="M140" s="80">
        <f>SUMIFS(SBT!N:N,SBT!$E:$E,Tableau3[[#This Row],[Numérotation Sud Infra Environnement]],SBT!$AT:$AT,1)</f>
        <v>0</v>
      </c>
      <c r="N140" s="80">
        <f>SUMIFS(SBT!O:O,SBT!$E:$E,Tableau3[[#This Row],[Numérotation Sud Infra Environnement]],SBT!$AT:$AT,1)</f>
        <v>0</v>
      </c>
      <c r="O140" s="80">
        <f>SUMIFS(SBT!P:P,SBT!$E:$E,Tableau3[[#This Row],[Numérotation Sud Infra Environnement]],SBT!$AT:$AT,1)</f>
        <v>0</v>
      </c>
      <c r="P140" s="80">
        <f>SUMIFS(SBT!Q:Q,SBT!$E:$E,Tableau3[[#This Row],[Numérotation Sud Infra Environnement]],SBT!$AT:$AT,1)</f>
        <v>0</v>
      </c>
      <c r="Q140" s="80">
        <f>SUMIFS(SBT!R:R,SBT!$E:$E,Tableau3[[#This Row],[Numérotation Sud Infra Environnement]],SBT!$AT:$AT,1)</f>
        <v>0</v>
      </c>
      <c r="R140" s="80">
        <f>SUMIFS(SBT!S:S,SBT!$E:$E,Tableau3[[#This Row],[Numérotation Sud Infra Environnement]],SBT!$AT:$AT,1)</f>
        <v>0</v>
      </c>
      <c r="S140" s="80">
        <f>SUMIFS(SBT!T:T,SBT!$E:$E,Tableau3[[#This Row],[Numérotation Sud Infra Environnement]],SBT!$AT:$AT,1)</f>
        <v>0</v>
      </c>
      <c r="T140" s="80">
        <f>SUMIFS(SBT!U:U,SBT!$E:$E,Tableau3[[#This Row],[Numérotation Sud Infra Environnement]],SBT!$AT:$AT,1)</f>
        <v>0</v>
      </c>
      <c r="U140" s="80">
        <f>SUMIFS(SBT!V:V,SBT!$E:$E,Tableau3[[#This Row],[Numérotation Sud Infra Environnement]],SBT!$AT:$AT,1)</f>
        <v>0</v>
      </c>
      <c r="V140" s="80">
        <f>SUMIFS(SBT!W:W,SBT!$E:$E,Tableau3[[#This Row],[Numérotation Sud Infra Environnement]],SBT!$AT:$AT,1)</f>
        <v>0</v>
      </c>
      <c r="W140" s="80">
        <f>SUMIFS(SBT!X:X,SBT!$E:$E,Tableau3[[#This Row],[Numérotation Sud Infra Environnement]],SBT!$AT:$AT,1)</f>
        <v>0</v>
      </c>
      <c r="X140" s="80">
        <f>SUMIFS(SBT!Y:Y,SBT!$E:$E,Tableau3[[#This Row],[Numérotation Sud Infra Environnement]],SBT!$AT:$AT,1)</f>
        <v>0</v>
      </c>
      <c r="Y140" s="80">
        <f>SUMIFS(SBT!Z:Z,SBT!$E:$E,Tableau3[[#This Row],[Numérotation Sud Infra Environnement]],SBT!$AT:$AT,1)</f>
        <v>0</v>
      </c>
      <c r="Z140" s="80">
        <f>SUMIFS(SBT!AA:AA,SBT!$E:$E,Tableau3[[#This Row],[Numérotation Sud Infra Environnement]],SBT!$AT:$AT,1)</f>
        <v>0</v>
      </c>
      <c r="AA140" s="80">
        <f>Tableau3[[#This Row],[TOTAUX TTC]]-Tableau3[[#This Row],[TVA récupérable]]</f>
        <v>0</v>
      </c>
    </row>
    <row r="141" spans="1:27" ht="30" x14ac:dyDescent="0.25">
      <c r="A141" s="73" t="str">
        <f>Sourcecommande[[#This Row],[Numérotation Sud Infra Environnement]]</f>
        <v>ESP18-030</v>
      </c>
      <c r="B141" s="74" t="str">
        <f>VLOOKUP(A141,Sourcecommande[],2,FALSE)</f>
        <v>ASSISTANCE MOA REHABILITATION USINE LONGUECAMP</v>
      </c>
      <c r="C141" s="74" t="str">
        <f>VLOOKUP(A141,Sourcecommande[],3,FALSE)</f>
        <v>SYNDICAT DES EAUX ST CONSTANT ET ST ETIENNE</v>
      </c>
      <c r="D141" s="75">
        <f>VLOOKUP(A141,Sourcecommande[],4,FALSE)</f>
        <v>2018</v>
      </c>
      <c r="E141" s="75" t="str">
        <f>VLOOKUP(A141,Sourcecommande[],5,FALSE)</f>
        <v>AEP</v>
      </c>
      <c r="F141" s="75" t="str">
        <f>VLOOKUP(A141,Sourcecommande[],6,FALSE)</f>
        <v>SBT</v>
      </c>
      <c r="G141" s="75">
        <f>VLOOKUP(A141,Sourcecommande[],7,FALSE)</f>
        <v>15</v>
      </c>
      <c r="H141" s="88">
        <f>SUMIFS(SBT!H:H,SBT!$E:$E,Tableau3[[#This Row],[Numérotation Sud Infra Environnement]],SBT!$AT:$AT,1)</f>
        <v>0</v>
      </c>
      <c r="I141" s="80">
        <f>SUMIFS(SBT!J:J,SBT!$E:$E,Tableau3[[#This Row],[Numérotation Sud Infra Environnement]],SBT!$AT:$AT,1)</f>
        <v>0</v>
      </c>
      <c r="J141" s="80">
        <f>SUMIFS(SBT!K:K,SBT!$E:$E,Tableau3[[#This Row],[Numérotation Sud Infra Environnement]],SBT!$AT:$AT,1)</f>
        <v>0</v>
      </c>
      <c r="K141" s="80">
        <f>SUMIFS(SBT!L:L,SBT!$E:$E,Tableau3[[#This Row],[Numérotation Sud Infra Environnement]],SBT!$AT:$AT,1)</f>
        <v>0</v>
      </c>
      <c r="L141" s="80">
        <f>SUMIFS(SBT!M:M,SBT!$E:$E,Tableau3[[#This Row],[Numérotation Sud Infra Environnement]],SBT!$AT:$AT,1)</f>
        <v>0</v>
      </c>
      <c r="M141" s="80">
        <f>SUMIFS(SBT!N:N,SBT!$E:$E,Tableau3[[#This Row],[Numérotation Sud Infra Environnement]],SBT!$AT:$AT,1)</f>
        <v>0</v>
      </c>
      <c r="N141" s="80">
        <f>SUMIFS(SBT!O:O,SBT!$E:$E,Tableau3[[#This Row],[Numérotation Sud Infra Environnement]],SBT!$AT:$AT,1)</f>
        <v>0</v>
      </c>
      <c r="O141" s="80">
        <f>SUMIFS(SBT!P:P,SBT!$E:$E,Tableau3[[#This Row],[Numérotation Sud Infra Environnement]],SBT!$AT:$AT,1)</f>
        <v>0</v>
      </c>
      <c r="P141" s="80">
        <f>SUMIFS(SBT!Q:Q,SBT!$E:$E,Tableau3[[#This Row],[Numérotation Sud Infra Environnement]],SBT!$AT:$AT,1)</f>
        <v>0</v>
      </c>
      <c r="Q141" s="80">
        <f>SUMIFS(SBT!R:R,SBT!$E:$E,Tableau3[[#This Row],[Numérotation Sud Infra Environnement]],SBT!$AT:$AT,1)</f>
        <v>0</v>
      </c>
      <c r="R141" s="80">
        <f>SUMIFS(SBT!S:S,SBT!$E:$E,Tableau3[[#This Row],[Numérotation Sud Infra Environnement]],SBT!$AT:$AT,1)</f>
        <v>0</v>
      </c>
      <c r="S141" s="80">
        <f>SUMIFS(SBT!T:T,SBT!$E:$E,Tableau3[[#This Row],[Numérotation Sud Infra Environnement]],SBT!$AT:$AT,1)</f>
        <v>0</v>
      </c>
      <c r="T141" s="80">
        <f>SUMIFS(SBT!U:U,SBT!$E:$E,Tableau3[[#This Row],[Numérotation Sud Infra Environnement]],SBT!$AT:$AT,1)</f>
        <v>0</v>
      </c>
      <c r="U141" s="80">
        <f>SUMIFS(SBT!V:V,SBT!$E:$E,Tableau3[[#This Row],[Numérotation Sud Infra Environnement]],SBT!$AT:$AT,1)</f>
        <v>0</v>
      </c>
      <c r="V141" s="80">
        <f>SUMIFS(SBT!W:W,SBT!$E:$E,Tableau3[[#This Row],[Numérotation Sud Infra Environnement]],SBT!$AT:$AT,1)</f>
        <v>0</v>
      </c>
      <c r="W141" s="80">
        <f>SUMIFS(SBT!X:X,SBT!$E:$E,Tableau3[[#This Row],[Numérotation Sud Infra Environnement]],SBT!$AT:$AT,1)</f>
        <v>0</v>
      </c>
      <c r="X141" s="80">
        <f>SUMIFS(SBT!Y:Y,SBT!$E:$E,Tableau3[[#This Row],[Numérotation Sud Infra Environnement]],SBT!$AT:$AT,1)</f>
        <v>0</v>
      </c>
      <c r="Y141" s="80">
        <f>SUMIFS(SBT!Z:Z,SBT!$E:$E,Tableau3[[#This Row],[Numérotation Sud Infra Environnement]],SBT!$AT:$AT,1)</f>
        <v>0</v>
      </c>
      <c r="Z141" s="80">
        <f>SUMIFS(SBT!AA:AA,SBT!$E:$E,Tableau3[[#This Row],[Numérotation Sud Infra Environnement]],SBT!$AT:$AT,1)</f>
        <v>0</v>
      </c>
      <c r="AA141" s="80">
        <f>Tableau3[[#This Row],[TOTAUX TTC]]-Tableau3[[#This Row],[TVA récupérable]]</f>
        <v>0</v>
      </c>
    </row>
    <row r="142" spans="1:27" x14ac:dyDescent="0.25">
      <c r="A142" s="73" t="str">
        <f>Sourcecommande[[#This Row],[Numérotation Sud Infra Environnement]]</f>
        <v>ESP18-031</v>
      </c>
      <c r="B142" s="74" t="str">
        <f>VLOOKUP(A142,Sourcecommande[],2,FALSE)</f>
        <v>ASSISTANCE TECH METROLOGIE POSTE FIXE</v>
      </c>
      <c r="C142" s="74" t="str">
        <f>VLOOKUP(A142,Sourcecommande[],3,FALSE)</f>
        <v>ARGENCE EN AUBRAC</v>
      </c>
      <c r="D142" s="75">
        <f>VLOOKUP(A142,Sourcecommande[],4,FALSE)</f>
        <v>2018</v>
      </c>
      <c r="E142" s="75" t="str">
        <f>VLOOKUP(A142,Sourcecommande[],5,FALSE)</f>
        <v>ASS</v>
      </c>
      <c r="F142" s="75" t="str">
        <f>VLOOKUP(A142,Sourcecommande[],6,FALSE)</f>
        <v>HPN</v>
      </c>
      <c r="G142" s="75">
        <f>VLOOKUP(A142,Sourcecommande[],7,FALSE)</f>
        <v>12</v>
      </c>
      <c r="H142" s="88">
        <f>SUMIFS(SBT!H:H,SBT!$E:$E,Tableau3[[#This Row],[Numérotation Sud Infra Environnement]],SBT!$AT:$AT,1)</f>
        <v>0</v>
      </c>
      <c r="I142" s="80">
        <f>SUMIFS(SBT!J:J,SBT!$E:$E,Tableau3[[#This Row],[Numérotation Sud Infra Environnement]],SBT!$AT:$AT,1)</f>
        <v>0</v>
      </c>
      <c r="J142" s="80">
        <f>SUMIFS(SBT!K:K,SBT!$E:$E,Tableau3[[#This Row],[Numérotation Sud Infra Environnement]],SBT!$AT:$AT,1)</f>
        <v>0</v>
      </c>
      <c r="K142" s="80">
        <f>SUMIFS(SBT!L:L,SBT!$E:$E,Tableau3[[#This Row],[Numérotation Sud Infra Environnement]],SBT!$AT:$AT,1)</f>
        <v>0</v>
      </c>
      <c r="L142" s="80">
        <f>SUMIFS(SBT!M:M,SBT!$E:$E,Tableau3[[#This Row],[Numérotation Sud Infra Environnement]],SBT!$AT:$AT,1)</f>
        <v>0</v>
      </c>
      <c r="M142" s="80">
        <f>SUMIFS(SBT!N:N,SBT!$E:$E,Tableau3[[#This Row],[Numérotation Sud Infra Environnement]],SBT!$AT:$AT,1)</f>
        <v>0</v>
      </c>
      <c r="N142" s="80">
        <f>SUMIFS(SBT!O:O,SBT!$E:$E,Tableau3[[#This Row],[Numérotation Sud Infra Environnement]],SBT!$AT:$AT,1)</f>
        <v>0</v>
      </c>
      <c r="O142" s="80">
        <f>SUMIFS(SBT!P:P,SBT!$E:$E,Tableau3[[#This Row],[Numérotation Sud Infra Environnement]],SBT!$AT:$AT,1)</f>
        <v>0</v>
      </c>
      <c r="P142" s="80">
        <f>SUMIFS(SBT!Q:Q,SBT!$E:$E,Tableau3[[#This Row],[Numérotation Sud Infra Environnement]],SBT!$AT:$AT,1)</f>
        <v>0</v>
      </c>
      <c r="Q142" s="80">
        <f>SUMIFS(SBT!R:R,SBT!$E:$E,Tableau3[[#This Row],[Numérotation Sud Infra Environnement]],SBT!$AT:$AT,1)</f>
        <v>0</v>
      </c>
      <c r="R142" s="80">
        <f>SUMIFS(SBT!S:S,SBT!$E:$E,Tableau3[[#This Row],[Numérotation Sud Infra Environnement]],SBT!$AT:$AT,1)</f>
        <v>0</v>
      </c>
      <c r="S142" s="80">
        <f>SUMIFS(SBT!T:T,SBT!$E:$E,Tableau3[[#This Row],[Numérotation Sud Infra Environnement]],SBT!$AT:$AT,1)</f>
        <v>0</v>
      </c>
      <c r="T142" s="80">
        <f>SUMIFS(SBT!U:U,SBT!$E:$E,Tableau3[[#This Row],[Numérotation Sud Infra Environnement]],SBT!$AT:$AT,1)</f>
        <v>0</v>
      </c>
      <c r="U142" s="80">
        <f>SUMIFS(SBT!V:V,SBT!$E:$E,Tableau3[[#This Row],[Numérotation Sud Infra Environnement]],SBT!$AT:$AT,1)</f>
        <v>0</v>
      </c>
      <c r="V142" s="80">
        <f>SUMIFS(SBT!W:W,SBT!$E:$E,Tableau3[[#This Row],[Numérotation Sud Infra Environnement]],SBT!$AT:$AT,1)</f>
        <v>0</v>
      </c>
      <c r="W142" s="80">
        <f>SUMIFS(SBT!X:X,SBT!$E:$E,Tableau3[[#This Row],[Numérotation Sud Infra Environnement]],SBT!$AT:$AT,1)</f>
        <v>0</v>
      </c>
      <c r="X142" s="80">
        <f>SUMIFS(SBT!Y:Y,SBT!$E:$E,Tableau3[[#This Row],[Numérotation Sud Infra Environnement]],SBT!$AT:$AT,1)</f>
        <v>0</v>
      </c>
      <c r="Y142" s="80">
        <f>SUMIFS(SBT!Z:Z,SBT!$E:$E,Tableau3[[#This Row],[Numérotation Sud Infra Environnement]],SBT!$AT:$AT,1)</f>
        <v>0</v>
      </c>
      <c r="Z142" s="80">
        <f>SUMIFS(SBT!AA:AA,SBT!$E:$E,Tableau3[[#This Row],[Numérotation Sud Infra Environnement]],SBT!$AT:$AT,1)</f>
        <v>0</v>
      </c>
      <c r="AA142" s="80">
        <f>Tableau3[[#This Row],[TOTAUX TTC]]-Tableau3[[#This Row],[TVA récupérable]]</f>
        <v>0</v>
      </c>
    </row>
    <row r="143" spans="1:27" x14ac:dyDescent="0.25">
      <c r="A143" s="73" t="str">
        <f>Sourcecommande[[#This Row],[Numérotation Sud Infra Environnement]]</f>
        <v>ESP18-032</v>
      </c>
      <c r="B143" s="74" t="str">
        <f>VLOOKUP(A143,Sourcecommande[],2,FALSE)</f>
        <v>AMENAGEMENT FOIRAL</v>
      </c>
      <c r="C143" s="74" t="str">
        <f>VLOOKUP(A143,Sourcecommande[],3,FALSE)</f>
        <v>ESTAING</v>
      </c>
      <c r="D143" s="75">
        <f>VLOOKUP(A143,Sourcecommande[],4,FALSE)</f>
        <v>2018</v>
      </c>
      <c r="E143" s="75" t="str">
        <f>VLOOKUP(A143,Sourcecommande[],5,FALSE)</f>
        <v>VRD</v>
      </c>
      <c r="F143" s="75" t="str">
        <f>VLOOKUP(A143,Sourcecommande[],6,FALSE)</f>
        <v>GMA</v>
      </c>
      <c r="G143" s="75">
        <f>VLOOKUP(A143,Sourcecommande[],7,FALSE)</f>
        <v>12</v>
      </c>
      <c r="H143" s="88">
        <f>SUMIFS(SBT!H:H,SBT!$E:$E,Tableau3[[#This Row],[Numérotation Sud Infra Environnement]],SBT!$AT:$AT,1)</f>
        <v>0</v>
      </c>
      <c r="I143" s="80">
        <f>SUMIFS(SBT!J:J,SBT!$E:$E,Tableau3[[#This Row],[Numérotation Sud Infra Environnement]],SBT!$AT:$AT,1)</f>
        <v>0</v>
      </c>
      <c r="J143" s="80">
        <f>SUMIFS(SBT!K:K,SBT!$E:$E,Tableau3[[#This Row],[Numérotation Sud Infra Environnement]],SBT!$AT:$AT,1)</f>
        <v>0</v>
      </c>
      <c r="K143" s="80">
        <f>SUMIFS(SBT!L:L,SBT!$E:$E,Tableau3[[#This Row],[Numérotation Sud Infra Environnement]],SBT!$AT:$AT,1)</f>
        <v>0</v>
      </c>
      <c r="L143" s="80">
        <f>SUMIFS(SBT!M:M,SBT!$E:$E,Tableau3[[#This Row],[Numérotation Sud Infra Environnement]],SBT!$AT:$AT,1)</f>
        <v>0</v>
      </c>
      <c r="M143" s="80">
        <f>SUMIFS(SBT!N:N,SBT!$E:$E,Tableau3[[#This Row],[Numérotation Sud Infra Environnement]],SBT!$AT:$AT,1)</f>
        <v>0</v>
      </c>
      <c r="N143" s="80">
        <f>SUMIFS(SBT!O:O,SBT!$E:$E,Tableau3[[#This Row],[Numérotation Sud Infra Environnement]],SBT!$AT:$AT,1)</f>
        <v>0</v>
      </c>
      <c r="O143" s="80">
        <f>SUMIFS(SBT!P:P,SBT!$E:$E,Tableau3[[#This Row],[Numérotation Sud Infra Environnement]],SBT!$AT:$AT,1)</f>
        <v>0</v>
      </c>
      <c r="P143" s="80">
        <f>SUMIFS(SBT!Q:Q,SBT!$E:$E,Tableau3[[#This Row],[Numérotation Sud Infra Environnement]],SBT!$AT:$AT,1)</f>
        <v>0</v>
      </c>
      <c r="Q143" s="80">
        <f>SUMIFS(SBT!R:R,SBT!$E:$E,Tableau3[[#This Row],[Numérotation Sud Infra Environnement]],SBT!$AT:$AT,1)</f>
        <v>0</v>
      </c>
      <c r="R143" s="80">
        <f>SUMIFS(SBT!S:S,SBT!$E:$E,Tableau3[[#This Row],[Numérotation Sud Infra Environnement]],SBT!$AT:$AT,1)</f>
        <v>0</v>
      </c>
      <c r="S143" s="80">
        <f>SUMIFS(SBT!T:T,SBT!$E:$E,Tableau3[[#This Row],[Numérotation Sud Infra Environnement]],SBT!$AT:$AT,1)</f>
        <v>0</v>
      </c>
      <c r="T143" s="80">
        <f>SUMIFS(SBT!U:U,SBT!$E:$E,Tableau3[[#This Row],[Numérotation Sud Infra Environnement]],SBT!$AT:$AT,1)</f>
        <v>0</v>
      </c>
      <c r="U143" s="80">
        <f>SUMIFS(SBT!V:V,SBT!$E:$E,Tableau3[[#This Row],[Numérotation Sud Infra Environnement]],SBT!$AT:$AT,1)</f>
        <v>0</v>
      </c>
      <c r="V143" s="80">
        <f>SUMIFS(SBT!W:W,SBT!$E:$E,Tableau3[[#This Row],[Numérotation Sud Infra Environnement]],SBT!$AT:$AT,1)</f>
        <v>0</v>
      </c>
      <c r="W143" s="80">
        <f>SUMIFS(SBT!X:X,SBT!$E:$E,Tableau3[[#This Row],[Numérotation Sud Infra Environnement]],SBT!$AT:$AT,1)</f>
        <v>0</v>
      </c>
      <c r="X143" s="80">
        <f>SUMIFS(SBT!Y:Y,SBT!$E:$E,Tableau3[[#This Row],[Numérotation Sud Infra Environnement]],SBT!$AT:$AT,1)</f>
        <v>0</v>
      </c>
      <c r="Y143" s="80">
        <f>SUMIFS(SBT!Z:Z,SBT!$E:$E,Tableau3[[#This Row],[Numérotation Sud Infra Environnement]],SBT!$AT:$AT,1)</f>
        <v>0</v>
      </c>
      <c r="Z143" s="80">
        <f>SUMIFS(SBT!AA:AA,SBT!$E:$E,Tableau3[[#This Row],[Numérotation Sud Infra Environnement]],SBT!$AT:$AT,1)</f>
        <v>0</v>
      </c>
      <c r="AA143" s="80">
        <f>Tableau3[[#This Row],[TOTAUX TTC]]-Tableau3[[#This Row],[TVA récupérable]]</f>
        <v>0</v>
      </c>
    </row>
    <row r="144" spans="1:27" ht="30" x14ac:dyDescent="0.25">
      <c r="A144" s="73" t="str">
        <f>Sourcecommande[[#This Row],[Numérotation Sud Infra Environnement]]</f>
        <v>ESP18-033</v>
      </c>
      <c r="B144" s="74" t="str">
        <f>VLOOKUP(A144,Sourcecommande[],2,FALSE)</f>
        <v xml:space="preserve">STEP BOZOULS DOSSIER DECLARATION + DOSSIER DECLASSEMENT </v>
      </c>
      <c r="C144" s="74" t="str">
        <f>VLOOKUP(A144,Sourcecommande[],3,FALSE)</f>
        <v>CCCLT</v>
      </c>
      <c r="D144" s="75">
        <f>VLOOKUP(A144,Sourcecommande[],4,FALSE)</f>
        <v>2018</v>
      </c>
      <c r="E144" s="75" t="str">
        <f>VLOOKUP(A144,Sourcecommande[],5,FALSE)</f>
        <v>ASS</v>
      </c>
      <c r="F144" s="75" t="str">
        <f>VLOOKUP(A144,Sourcecommande[],6,FALSE)</f>
        <v>HPN</v>
      </c>
      <c r="G144" s="75">
        <f>VLOOKUP(A144,Sourcecommande[],7,FALSE)</f>
        <v>12</v>
      </c>
      <c r="H144" s="88">
        <f>SUMIFS(SBT!H:H,SBT!$E:$E,Tableau3[[#This Row],[Numérotation Sud Infra Environnement]],SBT!$AT:$AT,1)</f>
        <v>0</v>
      </c>
      <c r="I144" s="80">
        <f>SUMIFS(SBT!J:J,SBT!$E:$E,Tableau3[[#This Row],[Numérotation Sud Infra Environnement]],SBT!$AT:$AT,1)</f>
        <v>0</v>
      </c>
      <c r="J144" s="80">
        <f>SUMIFS(SBT!K:K,SBT!$E:$E,Tableau3[[#This Row],[Numérotation Sud Infra Environnement]],SBT!$AT:$AT,1)</f>
        <v>0</v>
      </c>
      <c r="K144" s="80">
        <f>SUMIFS(SBT!L:L,SBT!$E:$E,Tableau3[[#This Row],[Numérotation Sud Infra Environnement]],SBT!$AT:$AT,1)</f>
        <v>0</v>
      </c>
      <c r="L144" s="80">
        <f>SUMIFS(SBT!M:M,SBT!$E:$E,Tableau3[[#This Row],[Numérotation Sud Infra Environnement]],SBT!$AT:$AT,1)</f>
        <v>0</v>
      </c>
      <c r="M144" s="80">
        <f>SUMIFS(SBT!N:N,SBT!$E:$E,Tableau3[[#This Row],[Numérotation Sud Infra Environnement]],SBT!$AT:$AT,1)</f>
        <v>0</v>
      </c>
      <c r="N144" s="80">
        <f>SUMIFS(SBT!O:O,SBT!$E:$E,Tableau3[[#This Row],[Numérotation Sud Infra Environnement]],SBT!$AT:$AT,1)</f>
        <v>0</v>
      </c>
      <c r="O144" s="80">
        <f>SUMIFS(SBT!P:P,SBT!$E:$E,Tableau3[[#This Row],[Numérotation Sud Infra Environnement]],SBT!$AT:$AT,1)</f>
        <v>0</v>
      </c>
      <c r="P144" s="80">
        <f>SUMIFS(SBT!Q:Q,SBT!$E:$E,Tableau3[[#This Row],[Numérotation Sud Infra Environnement]],SBT!$AT:$AT,1)</f>
        <v>0</v>
      </c>
      <c r="Q144" s="80">
        <f>SUMIFS(SBT!R:R,SBT!$E:$E,Tableau3[[#This Row],[Numérotation Sud Infra Environnement]],SBT!$AT:$AT,1)</f>
        <v>0</v>
      </c>
      <c r="R144" s="80">
        <f>SUMIFS(SBT!S:S,SBT!$E:$E,Tableau3[[#This Row],[Numérotation Sud Infra Environnement]],SBT!$AT:$AT,1)</f>
        <v>0</v>
      </c>
      <c r="S144" s="80">
        <f>SUMIFS(SBT!T:T,SBT!$E:$E,Tableau3[[#This Row],[Numérotation Sud Infra Environnement]],SBT!$AT:$AT,1)</f>
        <v>0</v>
      </c>
      <c r="T144" s="80">
        <f>SUMIFS(SBT!U:U,SBT!$E:$E,Tableau3[[#This Row],[Numérotation Sud Infra Environnement]],SBT!$AT:$AT,1)</f>
        <v>0</v>
      </c>
      <c r="U144" s="80">
        <f>SUMIFS(SBT!V:V,SBT!$E:$E,Tableau3[[#This Row],[Numérotation Sud Infra Environnement]],SBT!$AT:$AT,1)</f>
        <v>0</v>
      </c>
      <c r="V144" s="80">
        <f>SUMIFS(SBT!W:W,SBT!$E:$E,Tableau3[[#This Row],[Numérotation Sud Infra Environnement]],SBT!$AT:$AT,1)</f>
        <v>0</v>
      </c>
      <c r="W144" s="80">
        <f>SUMIFS(SBT!X:X,SBT!$E:$E,Tableau3[[#This Row],[Numérotation Sud Infra Environnement]],SBT!$AT:$AT,1)</f>
        <v>0</v>
      </c>
      <c r="X144" s="80">
        <f>SUMIFS(SBT!Y:Y,SBT!$E:$E,Tableau3[[#This Row],[Numérotation Sud Infra Environnement]],SBT!$AT:$AT,1)</f>
        <v>0</v>
      </c>
      <c r="Y144" s="80">
        <f>SUMIFS(SBT!Z:Z,SBT!$E:$E,Tableau3[[#This Row],[Numérotation Sud Infra Environnement]],SBT!$AT:$AT,1)</f>
        <v>0</v>
      </c>
      <c r="Z144" s="80">
        <f>SUMIFS(SBT!AA:AA,SBT!$E:$E,Tableau3[[#This Row],[Numérotation Sud Infra Environnement]],SBT!$AT:$AT,1)</f>
        <v>0</v>
      </c>
      <c r="AA144" s="80">
        <f>Tableau3[[#This Row],[TOTAUX TTC]]-Tableau3[[#This Row],[TVA récupérable]]</f>
        <v>0</v>
      </c>
    </row>
    <row r="145" spans="1:27" x14ac:dyDescent="0.25">
      <c r="A145" s="73" t="str">
        <f>Sourcecommande[[#This Row],[Numérotation Sud Infra Environnement]]</f>
        <v>ESP18-034</v>
      </c>
      <c r="B145" s="74" t="str">
        <f>VLOOKUP(A145,Sourcecommande[],2,FALSE)</f>
        <v>STEP</v>
      </c>
      <c r="C145" s="74" t="str">
        <f>VLOOKUP(A145,Sourcecommande[],3,FALSE)</f>
        <v>CALMONT</v>
      </c>
      <c r="D145" s="75">
        <f>VLOOKUP(A145,Sourcecommande[],4,FALSE)</f>
        <v>2018</v>
      </c>
      <c r="E145" s="75" t="str">
        <f>VLOOKUP(A145,Sourcecommande[],5,FALSE)</f>
        <v>ASS</v>
      </c>
      <c r="F145" s="75" t="str">
        <f>VLOOKUP(A145,Sourcecommande[],6,FALSE)</f>
        <v>HPN</v>
      </c>
      <c r="G145" s="75">
        <f>VLOOKUP(A145,Sourcecommande[],7,FALSE)</f>
        <v>12</v>
      </c>
      <c r="H145" s="88">
        <f>SUMIFS(SBT!H:H,SBT!$E:$E,Tableau3[[#This Row],[Numérotation Sud Infra Environnement]],SBT!$AT:$AT,1)</f>
        <v>0</v>
      </c>
      <c r="I145" s="80">
        <f>SUMIFS(SBT!J:J,SBT!$E:$E,Tableau3[[#This Row],[Numérotation Sud Infra Environnement]],SBT!$AT:$AT,1)</f>
        <v>0</v>
      </c>
      <c r="J145" s="80">
        <f>SUMIFS(SBT!K:K,SBT!$E:$E,Tableau3[[#This Row],[Numérotation Sud Infra Environnement]],SBT!$AT:$AT,1)</f>
        <v>0</v>
      </c>
      <c r="K145" s="80">
        <f>SUMIFS(SBT!L:L,SBT!$E:$E,Tableau3[[#This Row],[Numérotation Sud Infra Environnement]],SBT!$AT:$AT,1)</f>
        <v>0</v>
      </c>
      <c r="L145" s="80">
        <f>SUMIFS(SBT!M:M,SBT!$E:$E,Tableau3[[#This Row],[Numérotation Sud Infra Environnement]],SBT!$AT:$AT,1)</f>
        <v>0</v>
      </c>
      <c r="M145" s="80">
        <f>SUMIFS(SBT!N:N,SBT!$E:$E,Tableau3[[#This Row],[Numérotation Sud Infra Environnement]],SBT!$AT:$AT,1)</f>
        <v>0</v>
      </c>
      <c r="N145" s="80">
        <f>SUMIFS(SBT!O:O,SBT!$E:$E,Tableau3[[#This Row],[Numérotation Sud Infra Environnement]],SBT!$AT:$AT,1)</f>
        <v>0</v>
      </c>
      <c r="O145" s="80">
        <f>SUMIFS(SBT!P:P,SBT!$E:$E,Tableau3[[#This Row],[Numérotation Sud Infra Environnement]],SBT!$AT:$AT,1)</f>
        <v>0</v>
      </c>
      <c r="P145" s="80">
        <f>SUMIFS(SBT!Q:Q,SBT!$E:$E,Tableau3[[#This Row],[Numérotation Sud Infra Environnement]],SBT!$AT:$AT,1)</f>
        <v>0</v>
      </c>
      <c r="Q145" s="80">
        <f>SUMIFS(SBT!R:R,SBT!$E:$E,Tableau3[[#This Row],[Numérotation Sud Infra Environnement]],SBT!$AT:$AT,1)</f>
        <v>0</v>
      </c>
      <c r="R145" s="80">
        <f>SUMIFS(SBT!S:S,SBT!$E:$E,Tableau3[[#This Row],[Numérotation Sud Infra Environnement]],SBT!$AT:$AT,1)</f>
        <v>0</v>
      </c>
      <c r="S145" s="80">
        <f>SUMIFS(SBT!T:T,SBT!$E:$E,Tableau3[[#This Row],[Numérotation Sud Infra Environnement]],SBT!$AT:$AT,1)</f>
        <v>0</v>
      </c>
      <c r="T145" s="80">
        <f>SUMIFS(SBT!U:U,SBT!$E:$E,Tableau3[[#This Row],[Numérotation Sud Infra Environnement]],SBT!$AT:$AT,1)</f>
        <v>0</v>
      </c>
      <c r="U145" s="80">
        <f>SUMIFS(SBT!V:V,SBT!$E:$E,Tableau3[[#This Row],[Numérotation Sud Infra Environnement]],SBT!$AT:$AT,1)</f>
        <v>0</v>
      </c>
      <c r="V145" s="80">
        <f>SUMIFS(SBT!W:W,SBT!$E:$E,Tableau3[[#This Row],[Numérotation Sud Infra Environnement]],SBT!$AT:$AT,1)</f>
        <v>0</v>
      </c>
      <c r="W145" s="80">
        <f>SUMIFS(SBT!X:X,SBT!$E:$E,Tableau3[[#This Row],[Numérotation Sud Infra Environnement]],SBT!$AT:$AT,1)</f>
        <v>0</v>
      </c>
      <c r="X145" s="80">
        <f>SUMIFS(SBT!Y:Y,SBT!$E:$E,Tableau3[[#This Row],[Numérotation Sud Infra Environnement]],SBT!$AT:$AT,1)</f>
        <v>0</v>
      </c>
      <c r="Y145" s="80">
        <f>SUMIFS(SBT!Z:Z,SBT!$E:$E,Tableau3[[#This Row],[Numérotation Sud Infra Environnement]],SBT!$AT:$AT,1)</f>
        <v>0</v>
      </c>
      <c r="Z145" s="80">
        <f>SUMIFS(SBT!AA:AA,SBT!$E:$E,Tableau3[[#This Row],[Numérotation Sud Infra Environnement]],SBT!$AT:$AT,1)</f>
        <v>0</v>
      </c>
      <c r="AA145" s="80">
        <f>Tableau3[[#This Row],[TOTAUX TTC]]-Tableau3[[#This Row],[TVA récupérable]]</f>
        <v>0</v>
      </c>
    </row>
    <row r="146" spans="1:27" x14ac:dyDescent="0.25">
      <c r="A146" s="73" t="str">
        <f>Sourcecommande[[#This Row],[Numérotation Sud Infra Environnement]]</f>
        <v>ESP19-001</v>
      </c>
      <c r="B146" s="74" t="str">
        <f>VLOOKUP(A146,Sourcecommande[],2,FALSE)</f>
        <v>Etude voirie VC40</v>
      </c>
      <c r="C146" s="74" t="str">
        <f>VLOOKUP(A146,Sourcecommande[],3,FALSE)</f>
        <v>NEUVEGLISE</v>
      </c>
      <c r="D146" s="75">
        <f>VLOOKUP(A146,Sourcecommande[],4,FALSE)</f>
        <v>2019</v>
      </c>
      <c r="E146" s="75" t="str">
        <f>VLOOKUP(A146,Sourcecommande[],5,FALSE)</f>
        <v>ASS</v>
      </c>
      <c r="F146" s="75" t="str">
        <f>VLOOKUP(A146,Sourcecommande[],6,FALSE)</f>
        <v>HPN</v>
      </c>
      <c r="G146" s="75">
        <f>VLOOKUP(A146,Sourcecommande[],7,FALSE)</f>
        <v>15</v>
      </c>
      <c r="H146" s="88">
        <f>SUMIFS(SBT!H:H,SBT!$E:$E,Tableau3[[#This Row],[Numérotation Sud Infra Environnement]],SBT!$AT:$AT,1)</f>
        <v>0</v>
      </c>
      <c r="I146" s="80">
        <f>SUMIFS(SBT!J:J,SBT!$E:$E,Tableau3[[#This Row],[Numérotation Sud Infra Environnement]],SBT!$AT:$AT,1)</f>
        <v>0</v>
      </c>
      <c r="J146" s="80">
        <f>SUMIFS(SBT!K:K,SBT!$E:$E,Tableau3[[#This Row],[Numérotation Sud Infra Environnement]],SBT!$AT:$AT,1)</f>
        <v>0</v>
      </c>
      <c r="K146" s="80">
        <f>SUMIFS(SBT!L:L,SBT!$E:$E,Tableau3[[#This Row],[Numérotation Sud Infra Environnement]],SBT!$AT:$AT,1)</f>
        <v>0</v>
      </c>
      <c r="L146" s="80">
        <f>SUMIFS(SBT!M:M,SBT!$E:$E,Tableau3[[#This Row],[Numérotation Sud Infra Environnement]],SBT!$AT:$AT,1)</f>
        <v>0</v>
      </c>
      <c r="M146" s="80">
        <f>SUMIFS(SBT!N:N,SBT!$E:$E,Tableau3[[#This Row],[Numérotation Sud Infra Environnement]],SBT!$AT:$AT,1)</f>
        <v>0</v>
      </c>
      <c r="N146" s="80">
        <f>SUMIFS(SBT!O:O,SBT!$E:$E,Tableau3[[#This Row],[Numérotation Sud Infra Environnement]],SBT!$AT:$AT,1)</f>
        <v>0</v>
      </c>
      <c r="O146" s="80">
        <f>SUMIFS(SBT!P:P,SBT!$E:$E,Tableau3[[#This Row],[Numérotation Sud Infra Environnement]],SBT!$AT:$AT,1)</f>
        <v>0</v>
      </c>
      <c r="P146" s="80">
        <f>SUMIFS(SBT!Q:Q,SBT!$E:$E,Tableau3[[#This Row],[Numérotation Sud Infra Environnement]],SBT!$AT:$AT,1)</f>
        <v>0</v>
      </c>
      <c r="Q146" s="80">
        <f>SUMIFS(SBT!R:R,SBT!$E:$E,Tableau3[[#This Row],[Numérotation Sud Infra Environnement]],SBT!$AT:$AT,1)</f>
        <v>0</v>
      </c>
      <c r="R146" s="80">
        <f>SUMIFS(SBT!S:S,SBT!$E:$E,Tableau3[[#This Row],[Numérotation Sud Infra Environnement]],SBT!$AT:$AT,1)</f>
        <v>0</v>
      </c>
      <c r="S146" s="80">
        <f>SUMIFS(SBT!T:T,SBT!$E:$E,Tableau3[[#This Row],[Numérotation Sud Infra Environnement]],SBT!$AT:$AT,1)</f>
        <v>0</v>
      </c>
      <c r="T146" s="80">
        <f>SUMIFS(SBT!U:U,SBT!$E:$E,Tableau3[[#This Row],[Numérotation Sud Infra Environnement]],SBT!$AT:$AT,1)</f>
        <v>0</v>
      </c>
      <c r="U146" s="80">
        <f>SUMIFS(SBT!V:V,SBT!$E:$E,Tableau3[[#This Row],[Numérotation Sud Infra Environnement]],SBT!$AT:$AT,1)</f>
        <v>0</v>
      </c>
      <c r="V146" s="80">
        <f>SUMIFS(SBT!W:W,SBT!$E:$E,Tableau3[[#This Row],[Numérotation Sud Infra Environnement]],SBT!$AT:$AT,1)</f>
        <v>0</v>
      </c>
      <c r="W146" s="80">
        <f>SUMIFS(SBT!X:X,SBT!$E:$E,Tableau3[[#This Row],[Numérotation Sud Infra Environnement]],SBT!$AT:$AT,1)</f>
        <v>0</v>
      </c>
      <c r="X146" s="80">
        <f>SUMIFS(SBT!Y:Y,SBT!$E:$E,Tableau3[[#This Row],[Numérotation Sud Infra Environnement]],SBT!$AT:$AT,1)</f>
        <v>0</v>
      </c>
      <c r="Y146" s="80">
        <f>SUMIFS(SBT!Z:Z,SBT!$E:$E,Tableau3[[#This Row],[Numérotation Sud Infra Environnement]],SBT!$AT:$AT,1)</f>
        <v>0</v>
      </c>
      <c r="Z146" s="80">
        <f>SUMIFS(SBT!AA:AA,SBT!$E:$E,Tableau3[[#This Row],[Numérotation Sud Infra Environnement]],SBT!$AT:$AT,1)</f>
        <v>0</v>
      </c>
      <c r="AA146" s="80">
        <f>Tableau3[[#This Row],[TOTAUX TTC]]-Tableau3[[#This Row],[TVA récupérable]]</f>
        <v>0</v>
      </c>
    </row>
    <row r="147" spans="1:27" x14ac:dyDescent="0.25">
      <c r="A147" s="73" t="str">
        <f>Sourcecommande[[#This Row],[Numérotation Sud Infra Environnement]]</f>
        <v>ESP19-002</v>
      </c>
      <c r="B147" s="74" t="str">
        <f>VLOOKUP(A147,Sourcecommande[],2,FALSE)</f>
        <v>MOE ZA les Moutiers</v>
      </c>
      <c r="C147" s="74" t="str">
        <f>VLOOKUP(A147,Sourcecommande[],3,FALSE)</f>
        <v>Rodez Agglomération</v>
      </c>
      <c r="D147" s="75">
        <f>VLOOKUP(A147,Sourcecommande[],4,FALSE)</f>
        <v>2019</v>
      </c>
      <c r="E147" s="75" t="str">
        <f>VLOOKUP(A147,Sourcecommande[],5,FALSE)</f>
        <v>VRD</v>
      </c>
      <c r="F147" s="75" t="str">
        <f>VLOOKUP(A147,Sourcecommande[],6,FALSE)</f>
        <v>HPN</v>
      </c>
      <c r="G147" s="75">
        <f>VLOOKUP(A147,Sourcecommande[],7,FALSE)</f>
        <v>12</v>
      </c>
      <c r="H147" s="88">
        <f>SUMIFS(SBT!H:H,SBT!$E:$E,Tableau3[[#This Row],[Numérotation Sud Infra Environnement]],SBT!$AT:$AT,1)</f>
        <v>0</v>
      </c>
      <c r="I147" s="80">
        <f>SUMIFS(SBT!J:J,SBT!$E:$E,Tableau3[[#This Row],[Numérotation Sud Infra Environnement]],SBT!$AT:$AT,1)</f>
        <v>0</v>
      </c>
      <c r="J147" s="80">
        <f>SUMIFS(SBT!K:K,SBT!$E:$E,Tableau3[[#This Row],[Numérotation Sud Infra Environnement]],SBT!$AT:$AT,1)</f>
        <v>0</v>
      </c>
      <c r="K147" s="80">
        <f>SUMIFS(SBT!L:L,SBT!$E:$E,Tableau3[[#This Row],[Numérotation Sud Infra Environnement]],SBT!$AT:$AT,1)</f>
        <v>0</v>
      </c>
      <c r="L147" s="80">
        <f>SUMIFS(SBT!M:M,SBT!$E:$E,Tableau3[[#This Row],[Numérotation Sud Infra Environnement]],SBT!$AT:$AT,1)</f>
        <v>0</v>
      </c>
      <c r="M147" s="80">
        <f>SUMIFS(SBT!N:N,SBT!$E:$E,Tableau3[[#This Row],[Numérotation Sud Infra Environnement]],SBT!$AT:$AT,1)</f>
        <v>0</v>
      </c>
      <c r="N147" s="80">
        <f>SUMIFS(SBT!O:O,SBT!$E:$E,Tableau3[[#This Row],[Numérotation Sud Infra Environnement]],SBT!$AT:$AT,1)</f>
        <v>0</v>
      </c>
      <c r="O147" s="80">
        <f>SUMIFS(SBT!P:P,SBT!$E:$E,Tableau3[[#This Row],[Numérotation Sud Infra Environnement]],SBT!$AT:$AT,1)</f>
        <v>0</v>
      </c>
      <c r="P147" s="80">
        <f>SUMIFS(SBT!Q:Q,SBT!$E:$E,Tableau3[[#This Row],[Numérotation Sud Infra Environnement]],SBT!$AT:$AT,1)</f>
        <v>0</v>
      </c>
      <c r="Q147" s="80">
        <f>SUMIFS(SBT!R:R,SBT!$E:$E,Tableau3[[#This Row],[Numérotation Sud Infra Environnement]],SBT!$AT:$AT,1)</f>
        <v>0</v>
      </c>
      <c r="R147" s="80">
        <f>SUMIFS(SBT!S:S,SBT!$E:$E,Tableau3[[#This Row],[Numérotation Sud Infra Environnement]],SBT!$AT:$AT,1)</f>
        <v>0</v>
      </c>
      <c r="S147" s="80">
        <f>SUMIFS(SBT!T:T,SBT!$E:$E,Tableau3[[#This Row],[Numérotation Sud Infra Environnement]],SBT!$AT:$AT,1)</f>
        <v>0</v>
      </c>
      <c r="T147" s="80">
        <f>SUMIFS(SBT!U:U,SBT!$E:$E,Tableau3[[#This Row],[Numérotation Sud Infra Environnement]],SBT!$AT:$AT,1)</f>
        <v>0</v>
      </c>
      <c r="U147" s="80">
        <f>SUMIFS(SBT!V:V,SBT!$E:$E,Tableau3[[#This Row],[Numérotation Sud Infra Environnement]],SBT!$AT:$AT,1)</f>
        <v>0</v>
      </c>
      <c r="V147" s="80">
        <f>SUMIFS(SBT!W:W,SBT!$E:$E,Tableau3[[#This Row],[Numérotation Sud Infra Environnement]],SBT!$AT:$AT,1)</f>
        <v>0</v>
      </c>
      <c r="W147" s="80">
        <f>SUMIFS(SBT!X:X,SBT!$E:$E,Tableau3[[#This Row],[Numérotation Sud Infra Environnement]],SBT!$AT:$AT,1)</f>
        <v>0</v>
      </c>
      <c r="X147" s="80">
        <f>SUMIFS(SBT!Y:Y,SBT!$E:$E,Tableau3[[#This Row],[Numérotation Sud Infra Environnement]],SBT!$AT:$AT,1)</f>
        <v>0</v>
      </c>
      <c r="Y147" s="80">
        <f>SUMIFS(SBT!Z:Z,SBT!$E:$E,Tableau3[[#This Row],[Numérotation Sud Infra Environnement]],SBT!$AT:$AT,1)</f>
        <v>0</v>
      </c>
      <c r="Z147" s="80">
        <f>SUMIFS(SBT!AA:AA,SBT!$E:$E,Tableau3[[#This Row],[Numérotation Sud Infra Environnement]],SBT!$AT:$AT,1)</f>
        <v>0</v>
      </c>
      <c r="AA147" s="80">
        <f>Tableau3[[#This Row],[TOTAUX TTC]]-Tableau3[[#This Row],[TVA récupérable]]</f>
        <v>0</v>
      </c>
    </row>
    <row r="148" spans="1:27" x14ac:dyDescent="0.25">
      <c r="A148" s="73" t="str">
        <f>Sourcecommande[[#This Row],[Numérotation Sud Infra Environnement]]</f>
        <v>ESP19-003</v>
      </c>
      <c r="B148" s="74" t="str">
        <f>VLOOKUP(A148,Sourcecommande[],2,FALSE)</f>
        <v>TERRAIN DE FOOT SYNTHETIQUE</v>
      </c>
      <c r="C148" s="74" t="str">
        <f>VLOOKUP(A148,Sourcecommande[],3,FALSE)</f>
        <v>SEBAZAC CONCOURES</v>
      </c>
      <c r="D148" s="75">
        <f>VLOOKUP(A148,Sourcecommande[],4,FALSE)</f>
        <v>2019</v>
      </c>
      <c r="E148" s="75" t="str">
        <f>VLOOKUP(A148,Sourcecommande[],5,FALSE)</f>
        <v>VRD</v>
      </c>
      <c r="F148" s="75" t="str">
        <f>VLOOKUP(A148,Sourcecommande[],6,FALSE)</f>
        <v>GMA</v>
      </c>
      <c r="G148" s="75">
        <f>VLOOKUP(A148,Sourcecommande[],7,FALSE)</f>
        <v>12</v>
      </c>
      <c r="H148" s="88">
        <f>SUMIFS(SBT!H:H,SBT!$E:$E,Tableau3[[#This Row],[Numérotation Sud Infra Environnement]],SBT!$AT:$AT,1)</f>
        <v>0</v>
      </c>
      <c r="I148" s="80">
        <f>SUMIFS(SBT!J:J,SBT!$E:$E,Tableau3[[#This Row],[Numérotation Sud Infra Environnement]],SBT!$AT:$AT,1)</f>
        <v>0</v>
      </c>
      <c r="J148" s="80">
        <f>SUMIFS(SBT!K:K,SBT!$E:$E,Tableau3[[#This Row],[Numérotation Sud Infra Environnement]],SBT!$AT:$AT,1)</f>
        <v>0</v>
      </c>
      <c r="K148" s="80">
        <f>SUMIFS(SBT!L:L,SBT!$E:$E,Tableau3[[#This Row],[Numérotation Sud Infra Environnement]],SBT!$AT:$AT,1)</f>
        <v>0</v>
      </c>
      <c r="L148" s="80">
        <f>SUMIFS(SBT!M:M,SBT!$E:$E,Tableau3[[#This Row],[Numérotation Sud Infra Environnement]],SBT!$AT:$AT,1)</f>
        <v>0</v>
      </c>
      <c r="M148" s="80">
        <f>SUMIFS(SBT!N:N,SBT!$E:$E,Tableau3[[#This Row],[Numérotation Sud Infra Environnement]],SBT!$AT:$AT,1)</f>
        <v>0</v>
      </c>
      <c r="N148" s="80">
        <f>SUMIFS(SBT!O:O,SBT!$E:$E,Tableau3[[#This Row],[Numérotation Sud Infra Environnement]],SBT!$AT:$AT,1)</f>
        <v>0</v>
      </c>
      <c r="O148" s="80">
        <f>SUMIFS(SBT!P:P,SBT!$E:$E,Tableau3[[#This Row],[Numérotation Sud Infra Environnement]],SBT!$AT:$AT,1)</f>
        <v>0</v>
      </c>
      <c r="P148" s="80">
        <f>SUMIFS(SBT!Q:Q,SBT!$E:$E,Tableau3[[#This Row],[Numérotation Sud Infra Environnement]],SBT!$AT:$AT,1)</f>
        <v>0</v>
      </c>
      <c r="Q148" s="80">
        <f>SUMIFS(SBT!R:R,SBT!$E:$E,Tableau3[[#This Row],[Numérotation Sud Infra Environnement]],SBT!$AT:$AT,1)</f>
        <v>0</v>
      </c>
      <c r="R148" s="80">
        <f>SUMIFS(SBT!S:S,SBT!$E:$E,Tableau3[[#This Row],[Numérotation Sud Infra Environnement]],SBT!$AT:$AT,1)</f>
        <v>0</v>
      </c>
      <c r="S148" s="80">
        <f>SUMIFS(SBT!T:T,SBT!$E:$E,Tableau3[[#This Row],[Numérotation Sud Infra Environnement]],SBT!$AT:$AT,1)</f>
        <v>0</v>
      </c>
      <c r="T148" s="80">
        <f>SUMIFS(SBT!U:U,SBT!$E:$E,Tableau3[[#This Row],[Numérotation Sud Infra Environnement]],SBT!$AT:$AT,1)</f>
        <v>0</v>
      </c>
      <c r="U148" s="80">
        <f>SUMIFS(SBT!V:V,SBT!$E:$E,Tableau3[[#This Row],[Numérotation Sud Infra Environnement]],SBT!$AT:$AT,1)</f>
        <v>0</v>
      </c>
      <c r="V148" s="80">
        <f>SUMIFS(SBT!W:W,SBT!$E:$E,Tableau3[[#This Row],[Numérotation Sud Infra Environnement]],SBT!$AT:$AT,1)</f>
        <v>0</v>
      </c>
      <c r="W148" s="80">
        <f>SUMIFS(SBT!X:X,SBT!$E:$E,Tableau3[[#This Row],[Numérotation Sud Infra Environnement]],SBT!$AT:$AT,1)</f>
        <v>0</v>
      </c>
      <c r="X148" s="80">
        <f>SUMIFS(SBT!Y:Y,SBT!$E:$E,Tableau3[[#This Row],[Numérotation Sud Infra Environnement]],SBT!$AT:$AT,1)</f>
        <v>0</v>
      </c>
      <c r="Y148" s="80">
        <f>SUMIFS(SBT!Z:Z,SBT!$E:$E,Tableau3[[#This Row],[Numérotation Sud Infra Environnement]],SBT!$AT:$AT,1)</f>
        <v>0</v>
      </c>
      <c r="Z148" s="80">
        <f>SUMIFS(SBT!AA:AA,SBT!$E:$E,Tableau3[[#This Row],[Numérotation Sud Infra Environnement]],SBT!$AT:$AT,1)</f>
        <v>0</v>
      </c>
      <c r="AA148" s="80">
        <f>Tableau3[[#This Row],[TOTAUX TTC]]-Tableau3[[#This Row],[TVA récupérable]]</f>
        <v>0</v>
      </c>
    </row>
    <row r="149" spans="1:27" x14ac:dyDescent="0.25">
      <c r="A149" s="73" t="str">
        <f>Sourcecommande[[#This Row],[Numérotation Sud Infra Environnement]]</f>
        <v>ESP19-004</v>
      </c>
      <c r="B149" s="74" t="str">
        <f>VLOOKUP(A149,Sourcecommande[],2,FALSE)</f>
        <v>Analyse passage caméra</v>
      </c>
      <c r="C149" s="74" t="str">
        <f>VLOOKUP(A149,Sourcecommande[],3,FALSE)</f>
        <v>TANAVELLE</v>
      </c>
      <c r="D149" s="75">
        <f>VLOOKUP(A149,Sourcecommande[],4,FALSE)</f>
        <v>2019</v>
      </c>
      <c r="E149" s="75" t="str">
        <f>VLOOKUP(A149,Sourcecommande[],5,FALSE)</f>
        <v>ASS</v>
      </c>
      <c r="F149" s="75" t="str">
        <f>VLOOKUP(A149,Sourcecommande[],6,FALSE)</f>
        <v>SBT</v>
      </c>
      <c r="G149" s="75">
        <f>VLOOKUP(A149,Sourcecommande[],7,FALSE)</f>
        <v>15</v>
      </c>
      <c r="H149" s="88">
        <f>SUMIFS(SBT!H:H,SBT!$E:$E,Tableau3[[#This Row],[Numérotation Sud Infra Environnement]],SBT!$AT:$AT,1)</f>
        <v>0</v>
      </c>
      <c r="I149" s="80">
        <f>SUMIFS(SBT!J:J,SBT!$E:$E,Tableau3[[#This Row],[Numérotation Sud Infra Environnement]],SBT!$AT:$AT,1)</f>
        <v>0</v>
      </c>
      <c r="J149" s="80">
        <f>SUMIFS(SBT!K:K,SBT!$E:$E,Tableau3[[#This Row],[Numérotation Sud Infra Environnement]],SBT!$AT:$AT,1)</f>
        <v>0</v>
      </c>
      <c r="K149" s="80">
        <f>SUMIFS(SBT!L:L,SBT!$E:$E,Tableau3[[#This Row],[Numérotation Sud Infra Environnement]],SBT!$AT:$AT,1)</f>
        <v>0</v>
      </c>
      <c r="L149" s="80">
        <f>SUMIFS(SBT!M:M,SBT!$E:$E,Tableau3[[#This Row],[Numérotation Sud Infra Environnement]],SBT!$AT:$AT,1)</f>
        <v>0</v>
      </c>
      <c r="M149" s="80">
        <f>SUMIFS(SBT!N:N,SBT!$E:$E,Tableau3[[#This Row],[Numérotation Sud Infra Environnement]],SBT!$AT:$AT,1)</f>
        <v>0</v>
      </c>
      <c r="N149" s="80">
        <f>SUMIFS(SBT!O:O,SBT!$E:$E,Tableau3[[#This Row],[Numérotation Sud Infra Environnement]],SBT!$AT:$AT,1)</f>
        <v>0</v>
      </c>
      <c r="O149" s="80">
        <f>SUMIFS(SBT!P:P,SBT!$E:$E,Tableau3[[#This Row],[Numérotation Sud Infra Environnement]],SBT!$AT:$AT,1)</f>
        <v>0</v>
      </c>
      <c r="P149" s="80">
        <f>SUMIFS(SBT!Q:Q,SBT!$E:$E,Tableau3[[#This Row],[Numérotation Sud Infra Environnement]],SBT!$AT:$AT,1)</f>
        <v>0</v>
      </c>
      <c r="Q149" s="80">
        <f>SUMIFS(SBT!R:R,SBT!$E:$E,Tableau3[[#This Row],[Numérotation Sud Infra Environnement]],SBT!$AT:$AT,1)</f>
        <v>0</v>
      </c>
      <c r="R149" s="80">
        <f>SUMIFS(SBT!S:S,SBT!$E:$E,Tableau3[[#This Row],[Numérotation Sud Infra Environnement]],SBT!$AT:$AT,1)</f>
        <v>0</v>
      </c>
      <c r="S149" s="80">
        <f>SUMIFS(SBT!T:T,SBT!$E:$E,Tableau3[[#This Row],[Numérotation Sud Infra Environnement]],SBT!$AT:$AT,1)</f>
        <v>0</v>
      </c>
      <c r="T149" s="80">
        <f>SUMIFS(SBT!U:U,SBT!$E:$E,Tableau3[[#This Row],[Numérotation Sud Infra Environnement]],SBT!$AT:$AT,1)</f>
        <v>0</v>
      </c>
      <c r="U149" s="80">
        <f>SUMIFS(SBT!V:V,SBT!$E:$E,Tableau3[[#This Row],[Numérotation Sud Infra Environnement]],SBT!$AT:$AT,1)</f>
        <v>0</v>
      </c>
      <c r="V149" s="80">
        <f>SUMIFS(SBT!W:W,SBT!$E:$E,Tableau3[[#This Row],[Numérotation Sud Infra Environnement]],SBT!$AT:$AT,1)</f>
        <v>0</v>
      </c>
      <c r="W149" s="80">
        <f>SUMIFS(SBT!X:X,SBT!$E:$E,Tableau3[[#This Row],[Numérotation Sud Infra Environnement]],SBT!$AT:$AT,1)</f>
        <v>0</v>
      </c>
      <c r="X149" s="80">
        <f>SUMIFS(SBT!Y:Y,SBT!$E:$E,Tableau3[[#This Row],[Numérotation Sud Infra Environnement]],SBT!$AT:$AT,1)</f>
        <v>0</v>
      </c>
      <c r="Y149" s="80">
        <f>SUMIFS(SBT!Z:Z,SBT!$E:$E,Tableau3[[#This Row],[Numérotation Sud Infra Environnement]],SBT!$AT:$AT,1)</f>
        <v>0</v>
      </c>
      <c r="Z149" s="80">
        <f>SUMIFS(SBT!AA:AA,SBT!$E:$E,Tableau3[[#This Row],[Numérotation Sud Infra Environnement]],SBT!$AT:$AT,1)</f>
        <v>0</v>
      </c>
      <c r="AA149" s="80">
        <f>Tableau3[[#This Row],[TOTAUX TTC]]-Tableau3[[#This Row],[TVA récupérable]]</f>
        <v>0</v>
      </c>
    </row>
    <row r="150" spans="1:27" ht="30" x14ac:dyDescent="0.25">
      <c r="A150" s="73" t="str">
        <f>Sourcecommande[[#This Row],[Numérotation Sud Infra Environnement]]</f>
        <v>ESP19-005</v>
      </c>
      <c r="B150" s="74" t="str">
        <f>VLOOKUP(A150,Sourcecommande[],2,FALSE)</f>
        <v>DIAG BRANCHEMENT ASSAINISSEMENT PRIVATIF</v>
      </c>
      <c r="C150" s="74" t="str">
        <f>VLOOKUP(A150,Sourcecommande[],3,FALSE)</f>
        <v>TANAVELLE</v>
      </c>
      <c r="D150" s="75">
        <f>VLOOKUP(A150,Sourcecommande[],4,FALSE)</f>
        <v>2019</v>
      </c>
      <c r="E150" s="75" t="str">
        <f>VLOOKUP(A150,Sourcecommande[],5,FALSE)</f>
        <v>ASS</v>
      </c>
      <c r="F150" s="75" t="str">
        <f>VLOOKUP(A150,Sourcecommande[],6,FALSE)</f>
        <v>SBT</v>
      </c>
      <c r="G150" s="75">
        <f>VLOOKUP(A150,Sourcecommande[],7,FALSE)</f>
        <v>15</v>
      </c>
      <c r="H150" s="88">
        <f>SUMIFS(SBT!H:H,SBT!$E:$E,Tableau3[[#This Row],[Numérotation Sud Infra Environnement]],SBT!$AT:$AT,1)</f>
        <v>0</v>
      </c>
      <c r="I150" s="80">
        <f>SUMIFS(SBT!J:J,SBT!$E:$E,Tableau3[[#This Row],[Numérotation Sud Infra Environnement]],SBT!$AT:$AT,1)</f>
        <v>0</v>
      </c>
      <c r="J150" s="80">
        <f>SUMIFS(SBT!K:K,SBT!$E:$E,Tableau3[[#This Row],[Numérotation Sud Infra Environnement]],SBT!$AT:$AT,1)</f>
        <v>0</v>
      </c>
      <c r="K150" s="80">
        <f>SUMIFS(SBT!L:L,SBT!$E:$E,Tableau3[[#This Row],[Numérotation Sud Infra Environnement]],SBT!$AT:$AT,1)</f>
        <v>0</v>
      </c>
      <c r="L150" s="80">
        <f>SUMIFS(SBT!M:M,SBT!$E:$E,Tableau3[[#This Row],[Numérotation Sud Infra Environnement]],SBT!$AT:$AT,1)</f>
        <v>0</v>
      </c>
      <c r="M150" s="80">
        <f>SUMIFS(SBT!N:N,SBT!$E:$E,Tableau3[[#This Row],[Numérotation Sud Infra Environnement]],SBT!$AT:$AT,1)</f>
        <v>0</v>
      </c>
      <c r="N150" s="80">
        <f>SUMIFS(SBT!O:O,SBT!$E:$E,Tableau3[[#This Row],[Numérotation Sud Infra Environnement]],SBT!$AT:$AT,1)</f>
        <v>0</v>
      </c>
      <c r="O150" s="80">
        <f>SUMIFS(SBT!P:P,SBT!$E:$E,Tableau3[[#This Row],[Numérotation Sud Infra Environnement]],SBT!$AT:$AT,1)</f>
        <v>0</v>
      </c>
      <c r="P150" s="80">
        <f>SUMIFS(SBT!Q:Q,SBT!$E:$E,Tableau3[[#This Row],[Numérotation Sud Infra Environnement]],SBT!$AT:$AT,1)</f>
        <v>0</v>
      </c>
      <c r="Q150" s="80">
        <f>SUMIFS(SBT!R:R,SBT!$E:$E,Tableau3[[#This Row],[Numérotation Sud Infra Environnement]],SBT!$AT:$AT,1)</f>
        <v>0</v>
      </c>
      <c r="R150" s="80">
        <f>SUMIFS(SBT!S:S,SBT!$E:$E,Tableau3[[#This Row],[Numérotation Sud Infra Environnement]],SBT!$AT:$AT,1)</f>
        <v>0</v>
      </c>
      <c r="S150" s="80">
        <f>SUMIFS(SBT!T:T,SBT!$E:$E,Tableau3[[#This Row],[Numérotation Sud Infra Environnement]],SBT!$AT:$AT,1)</f>
        <v>0</v>
      </c>
      <c r="T150" s="80">
        <f>SUMIFS(SBT!U:U,SBT!$E:$E,Tableau3[[#This Row],[Numérotation Sud Infra Environnement]],SBT!$AT:$AT,1)</f>
        <v>0</v>
      </c>
      <c r="U150" s="80">
        <f>SUMIFS(SBT!V:V,SBT!$E:$E,Tableau3[[#This Row],[Numérotation Sud Infra Environnement]],SBT!$AT:$AT,1)</f>
        <v>0</v>
      </c>
      <c r="V150" s="80">
        <f>SUMIFS(SBT!W:W,SBT!$E:$E,Tableau3[[#This Row],[Numérotation Sud Infra Environnement]],SBT!$AT:$AT,1)</f>
        <v>0</v>
      </c>
      <c r="W150" s="80">
        <f>SUMIFS(SBT!X:X,SBT!$E:$E,Tableau3[[#This Row],[Numérotation Sud Infra Environnement]],SBT!$AT:$AT,1)</f>
        <v>0</v>
      </c>
      <c r="X150" s="80">
        <f>SUMIFS(SBT!Y:Y,SBT!$E:$E,Tableau3[[#This Row],[Numérotation Sud Infra Environnement]],SBT!$AT:$AT,1)</f>
        <v>0</v>
      </c>
      <c r="Y150" s="80">
        <f>SUMIFS(SBT!Z:Z,SBT!$E:$E,Tableau3[[#This Row],[Numérotation Sud Infra Environnement]],SBT!$AT:$AT,1)</f>
        <v>0</v>
      </c>
      <c r="Z150" s="80">
        <f>SUMIFS(SBT!AA:AA,SBT!$E:$E,Tableau3[[#This Row],[Numérotation Sud Infra Environnement]],SBT!$AT:$AT,1)</f>
        <v>0</v>
      </c>
      <c r="AA150" s="80">
        <f>Tableau3[[#This Row],[TOTAUX TTC]]-Tableau3[[#This Row],[TVA récupérable]]</f>
        <v>0</v>
      </c>
    </row>
    <row r="151" spans="1:27" x14ac:dyDescent="0.25">
      <c r="A151" s="73" t="str">
        <f>Sourcecommande[[#This Row],[Numérotation Sud Infra Environnement]]</f>
        <v>ESP19-006</v>
      </c>
      <c r="B151" s="74" t="str">
        <f>VLOOKUP(A151,Sourcecommande[],2,FALSE)</f>
        <v>AFPR Le Camus</v>
      </c>
      <c r="C151" s="74" t="str">
        <f>VLOOKUP(A151,Sourcecommande[],3,FALSE)</f>
        <v>POLE EMPLOI</v>
      </c>
      <c r="D151" s="75">
        <f>VLOOKUP(A151,Sourcecommande[],4,FALSE)</f>
        <v>2019</v>
      </c>
      <c r="E151" s="75" t="str">
        <f>VLOOKUP(A151,Sourcecommande[],5,FALSE)</f>
        <v>Divers</v>
      </c>
      <c r="F151" s="75" t="str">
        <f>VLOOKUP(A151,Sourcecommande[],6,FALSE)</f>
        <v>CPN</v>
      </c>
      <c r="G151" s="75">
        <f>VLOOKUP(A151,Sourcecommande[],7,FALSE)</f>
        <v>15</v>
      </c>
      <c r="H151" s="88">
        <f>SUMIFS(SBT!H:H,SBT!$E:$E,Tableau3[[#This Row],[Numérotation Sud Infra Environnement]],SBT!$AT:$AT,1)</f>
        <v>0</v>
      </c>
      <c r="I151" s="80">
        <f>SUMIFS(SBT!J:J,SBT!$E:$E,Tableau3[[#This Row],[Numérotation Sud Infra Environnement]],SBT!$AT:$AT,1)</f>
        <v>0</v>
      </c>
      <c r="J151" s="80">
        <f>SUMIFS(SBT!K:K,SBT!$E:$E,Tableau3[[#This Row],[Numérotation Sud Infra Environnement]],SBT!$AT:$AT,1)</f>
        <v>0</v>
      </c>
      <c r="K151" s="80">
        <f>SUMIFS(SBT!L:L,SBT!$E:$E,Tableau3[[#This Row],[Numérotation Sud Infra Environnement]],SBT!$AT:$AT,1)</f>
        <v>0</v>
      </c>
      <c r="L151" s="80">
        <f>SUMIFS(SBT!M:M,SBT!$E:$E,Tableau3[[#This Row],[Numérotation Sud Infra Environnement]],SBT!$AT:$AT,1)</f>
        <v>0</v>
      </c>
      <c r="M151" s="80">
        <f>SUMIFS(SBT!N:N,SBT!$E:$E,Tableau3[[#This Row],[Numérotation Sud Infra Environnement]],SBT!$AT:$AT,1)</f>
        <v>0</v>
      </c>
      <c r="N151" s="80">
        <f>SUMIFS(SBT!O:O,SBT!$E:$E,Tableau3[[#This Row],[Numérotation Sud Infra Environnement]],SBT!$AT:$AT,1)</f>
        <v>0</v>
      </c>
      <c r="O151" s="80">
        <f>SUMIFS(SBT!P:P,SBT!$E:$E,Tableau3[[#This Row],[Numérotation Sud Infra Environnement]],SBT!$AT:$AT,1)</f>
        <v>0</v>
      </c>
      <c r="P151" s="80">
        <f>SUMIFS(SBT!Q:Q,SBT!$E:$E,Tableau3[[#This Row],[Numérotation Sud Infra Environnement]],SBT!$AT:$AT,1)</f>
        <v>0</v>
      </c>
      <c r="Q151" s="80">
        <f>SUMIFS(SBT!R:R,SBT!$E:$E,Tableau3[[#This Row],[Numérotation Sud Infra Environnement]],SBT!$AT:$AT,1)</f>
        <v>0</v>
      </c>
      <c r="R151" s="80">
        <f>SUMIFS(SBT!S:S,SBT!$E:$E,Tableau3[[#This Row],[Numérotation Sud Infra Environnement]],SBT!$AT:$AT,1)</f>
        <v>0</v>
      </c>
      <c r="S151" s="80">
        <f>SUMIFS(SBT!T:T,SBT!$E:$E,Tableau3[[#This Row],[Numérotation Sud Infra Environnement]],SBT!$AT:$AT,1)</f>
        <v>0</v>
      </c>
      <c r="T151" s="80">
        <f>SUMIFS(SBT!U:U,SBT!$E:$E,Tableau3[[#This Row],[Numérotation Sud Infra Environnement]],SBT!$AT:$AT,1)</f>
        <v>0</v>
      </c>
      <c r="U151" s="80">
        <f>SUMIFS(SBT!V:V,SBT!$E:$E,Tableau3[[#This Row],[Numérotation Sud Infra Environnement]],SBT!$AT:$AT,1)</f>
        <v>0</v>
      </c>
      <c r="V151" s="80">
        <f>SUMIFS(SBT!W:W,SBT!$E:$E,Tableau3[[#This Row],[Numérotation Sud Infra Environnement]],SBT!$AT:$AT,1)</f>
        <v>0</v>
      </c>
      <c r="W151" s="80">
        <f>SUMIFS(SBT!X:X,SBT!$E:$E,Tableau3[[#This Row],[Numérotation Sud Infra Environnement]],SBT!$AT:$AT,1)</f>
        <v>0</v>
      </c>
      <c r="X151" s="80">
        <f>SUMIFS(SBT!Y:Y,SBT!$E:$E,Tableau3[[#This Row],[Numérotation Sud Infra Environnement]],SBT!$AT:$AT,1)</f>
        <v>0</v>
      </c>
      <c r="Y151" s="80">
        <f>SUMIFS(SBT!Z:Z,SBT!$E:$E,Tableau3[[#This Row],[Numérotation Sud Infra Environnement]],SBT!$AT:$AT,1)</f>
        <v>0</v>
      </c>
      <c r="Z151" s="80">
        <f>SUMIFS(SBT!AA:AA,SBT!$E:$E,Tableau3[[#This Row],[Numérotation Sud Infra Environnement]],SBT!$AT:$AT,1)</f>
        <v>0</v>
      </c>
      <c r="AA151" s="80">
        <f>Tableau3[[#This Row],[TOTAUX TTC]]-Tableau3[[#This Row],[TVA récupérable]]</f>
        <v>0</v>
      </c>
    </row>
    <row r="152" spans="1:27" x14ac:dyDescent="0.25">
      <c r="A152" s="73" t="str">
        <f>Sourcecommande[[#This Row],[Numérotation Sud Infra Environnement]]</f>
        <v>ESP19-007</v>
      </c>
      <c r="B152" s="74" t="str">
        <f>VLOOKUP(A152,Sourcecommande[],2,FALSE)</f>
        <v>ETUDE TECH PLAN EAU</v>
      </c>
      <c r="C152" s="74" t="str">
        <f>VLOOKUP(A152,Sourcecommande[],3,FALSE)</f>
        <v>EARL DE LA PLANQUE</v>
      </c>
      <c r="D152" s="75">
        <f>VLOOKUP(A152,Sourcecommande[],4,FALSE)</f>
        <v>2019</v>
      </c>
      <c r="E152" s="75" t="str">
        <f>VLOOKUP(A152,Sourcecommande[],5,FALSE)</f>
        <v>HYDRO</v>
      </c>
      <c r="F152" s="75" t="str">
        <f>VLOOKUP(A152,Sourcecommande[],6,FALSE)</f>
        <v>ALA</v>
      </c>
      <c r="G152" s="75">
        <f>VLOOKUP(A152,Sourcecommande[],7,FALSE)</f>
        <v>12</v>
      </c>
      <c r="H152" s="88">
        <f>SUMIFS(SBT!H:H,SBT!$E:$E,Tableau3[[#This Row],[Numérotation Sud Infra Environnement]],SBT!$AT:$AT,1)</f>
        <v>0</v>
      </c>
      <c r="I152" s="80">
        <f>SUMIFS(SBT!J:J,SBT!$E:$E,Tableau3[[#This Row],[Numérotation Sud Infra Environnement]],SBT!$AT:$AT,1)</f>
        <v>0</v>
      </c>
      <c r="J152" s="80">
        <f>SUMIFS(SBT!K:K,SBT!$E:$E,Tableau3[[#This Row],[Numérotation Sud Infra Environnement]],SBT!$AT:$AT,1)</f>
        <v>0</v>
      </c>
      <c r="K152" s="80">
        <f>SUMIFS(SBT!L:L,SBT!$E:$E,Tableau3[[#This Row],[Numérotation Sud Infra Environnement]],SBT!$AT:$AT,1)</f>
        <v>0</v>
      </c>
      <c r="L152" s="80">
        <f>SUMIFS(SBT!M:M,SBT!$E:$E,Tableau3[[#This Row],[Numérotation Sud Infra Environnement]],SBT!$AT:$AT,1)</f>
        <v>0</v>
      </c>
      <c r="M152" s="80">
        <f>SUMIFS(SBT!N:N,SBT!$E:$E,Tableau3[[#This Row],[Numérotation Sud Infra Environnement]],SBT!$AT:$AT,1)</f>
        <v>0</v>
      </c>
      <c r="N152" s="80">
        <f>SUMIFS(SBT!O:O,SBT!$E:$E,Tableau3[[#This Row],[Numérotation Sud Infra Environnement]],SBT!$AT:$AT,1)</f>
        <v>0</v>
      </c>
      <c r="O152" s="80">
        <f>SUMIFS(SBT!P:P,SBT!$E:$E,Tableau3[[#This Row],[Numérotation Sud Infra Environnement]],SBT!$AT:$AT,1)</f>
        <v>0</v>
      </c>
      <c r="P152" s="80">
        <f>SUMIFS(SBT!Q:Q,SBT!$E:$E,Tableau3[[#This Row],[Numérotation Sud Infra Environnement]],SBT!$AT:$AT,1)</f>
        <v>0</v>
      </c>
      <c r="Q152" s="80">
        <f>SUMIFS(SBT!R:R,SBT!$E:$E,Tableau3[[#This Row],[Numérotation Sud Infra Environnement]],SBT!$AT:$AT,1)</f>
        <v>0</v>
      </c>
      <c r="R152" s="80">
        <f>SUMIFS(SBT!S:S,SBT!$E:$E,Tableau3[[#This Row],[Numérotation Sud Infra Environnement]],SBT!$AT:$AT,1)</f>
        <v>0</v>
      </c>
      <c r="S152" s="80">
        <f>SUMIFS(SBT!T:T,SBT!$E:$E,Tableau3[[#This Row],[Numérotation Sud Infra Environnement]],SBT!$AT:$AT,1)</f>
        <v>0</v>
      </c>
      <c r="T152" s="80">
        <f>SUMIFS(SBT!U:U,SBT!$E:$E,Tableau3[[#This Row],[Numérotation Sud Infra Environnement]],SBT!$AT:$AT,1)</f>
        <v>0</v>
      </c>
      <c r="U152" s="80">
        <f>SUMIFS(SBT!V:V,SBT!$E:$E,Tableau3[[#This Row],[Numérotation Sud Infra Environnement]],SBT!$AT:$AT,1)</f>
        <v>0</v>
      </c>
      <c r="V152" s="80">
        <f>SUMIFS(SBT!W:W,SBT!$E:$E,Tableau3[[#This Row],[Numérotation Sud Infra Environnement]],SBT!$AT:$AT,1)</f>
        <v>0</v>
      </c>
      <c r="W152" s="80">
        <f>SUMIFS(SBT!X:X,SBT!$E:$E,Tableau3[[#This Row],[Numérotation Sud Infra Environnement]],SBT!$AT:$AT,1)</f>
        <v>0</v>
      </c>
      <c r="X152" s="80">
        <f>SUMIFS(SBT!Y:Y,SBT!$E:$E,Tableau3[[#This Row],[Numérotation Sud Infra Environnement]],SBT!$AT:$AT,1)</f>
        <v>0</v>
      </c>
      <c r="Y152" s="80">
        <f>SUMIFS(SBT!Z:Z,SBT!$E:$E,Tableau3[[#This Row],[Numérotation Sud Infra Environnement]],SBT!$AT:$AT,1)</f>
        <v>0</v>
      </c>
      <c r="Z152" s="80">
        <f>SUMIFS(SBT!AA:AA,SBT!$E:$E,Tableau3[[#This Row],[Numérotation Sud Infra Environnement]],SBT!$AT:$AT,1)</f>
        <v>0</v>
      </c>
      <c r="AA152" s="80">
        <f>Tableau3[[#This Row],[TOTAUX TTC]]-Tableau3[[#This Row],[TVA récupérable]]</f>
        <v>0</v>
      </c>
    </row>
    <row r="153" spans="1:27" ht="30" x14ac:dyDescent="0.25">
      <c r="A153" s="73" t="str">
        <f>Sourcecommande[[#This Row],[Numérotation Sud Infra Environnement]]</f>
        <v>ESP19-008</v>
      </c>
      <c r="B153" s="74" t="str">
        <f>VLOOKUP(A153,Sourcecommande[],2,FALSE)</f>
        <v>ETUDE ANC GABRIAC LIEU DIT COMBRES</v>
      </c>
      <c r="C153" s="74" t="str">
        <f>VLOOKUP(A153,Sourcecommande[],3,FALSE)</f>
        <v>SARL G3S M. et Mme BAURENS</v>
      </c>
      <c r="D153" s="75">
        <f>VLOOKUP(A153,Sourcecommande[],4,FALSE)</f>
        <v>2019</v>
      </c>
      <c r="E153" s="75" t="str">
        <f>VLOOKUP(A153,Sourcecommande[],5,FALSE)</f>
        <v>ANC</v>
      </c>
      <c r="F153" s="75" t="str">
        <f>VLOOKUP(A153,Sourcecommande[],6,FALSE)</f>
        <v>ALA</v>
      </c>
      <c r="G153" s="75">
        <f>VLOOKUP(A153,Sourcecommande[],7,FALSE)</f>
        <v>12</v>
      </c>
      <c r="H153" s="88">
        <f>SUMIFS(SBT!H:H,SBT!$E:$E,Tableau3[[#This Row],[Numérotation Sud Infra Environnement]],SBT!$AT:$AT,1)</f>
        <v>0</v>
      </c>
      <c r="I153" s="80">
        <f>SUMIFS(SBT!J:J,SBT!$E:$E,Tableau3[[#This Row],[Numérotation Sud Infra Environnement]],SBT!$AT:$AT,1)</f>
        <v>0</v>
      </c>
      <c r="J153" s="80">
        <f>SUMIFS(SBT!K:K,SBT!$E:$E,Tableau3[[#This Row],[Numérotation Sud Infra Environnement]],SBT!$AT:$AT,1)</f>
        <v>0</v>
      </c>
      <c r="K153" s="80">
        <f>SUMIFS(SBT!L:L,SBT!$E:$E,Tableau3[[#This Row],[Numérotation Sud Infra Environnement]],SBT!$AT:$AT,1)</f>
        <v>0</v>
      </c>
      <c r="L153" s="80">
        <f>SUMIFS(SBT!M:M,SBT!$E:$E,Tableau3[[#This Row],[Numérotation Sud Infra Environnement]],SBT!$AT:$AT,1)</f>
        <v>0</v>
      </c>
      <c r="M153" s="80">
        <f>SUMIFS(SBT!N:N,SBT!$E:$E,Tableau3[[#This Row],[Numérotation Sud Infra Environnement]],SBT!$AT:$AT,1)</f>
        <v>0</v>
      </c>
      <c r="N153" s="80">
        <f>SUMIFS(SBT!O:O,SBT!$E:$E,Tableau3[[#This Row],[Numérotation Sud Infra Environnement]],SBT!$AT:$AT,1)</f>
        <v>0</v>
      </c>
      <c r="O153" s="80">
        <f>SUMIFS(SBT!P:P,SBT!$E:$E,Tableau3[[#This Row],[Numérotation Sud Infra Environnement]],SBT!$AT:$AT,1)</f>
        <v>0</v>
      </c>
      <c r="P153" s="80">
        <f>SUMIFS(SBT!Q:Q,SBT!$E:$E,Tableau3[[#This Row],[Numérotation Sud Infra Environnement]],SBT!$AT:$AT,1)</f>
        <v>0</v>
      </c>
      <c r="Q153" s="80">
        <f>SUMIFS(SBT!R:R,SBT!$E:$E,Tableau3[[#This Row],[Numérotation Sud Infra Environnement]],SBT!$AT:$AT,1)</f>
        <v>0</v>
      </c>
      <c r="R153" s="80">
        <f>SUMIFS(SBT!S:S,SBT!$E:$E,Tableau3[[#This Row],[Numérotation Sud Infra Environnement]],SBT!$AT:$AT,1)</f>
        <v>0</v>
      </c>
      <c r="S153" s="80">
        <f>SUMIFS(SBT!T:T,SBT!$E:$E,Tableau3[[#This Row],[Numérotation Sud Infra Environnement]],SBT!$AT:$AT,1)</f>
        <v>0</v>
      </c>
      <c r="T153" s="80">
        <f>SUMIFS(SBT!U:U,SBT!$E:$E,Tableau3[[#This Row],[Numérotation Sud Infra Environnement]],SBT!$AT:$AT,1)</f>
        <v>0</v>
      </c>
      <c r="U153" s="80">
        <f>SUMIFS(SBT!V:V,SBT!$E:$E,Tableau3[[#This Row],[Numérotation Sud Infra Environnement]],SBT!$AT:$AT,1)</f>
        <v>0</v>
      </c>
      <c r="V153" s="80">
        <f>SUMIFS(SBT!W:W,SBT!$E:$E,Tableau3[[#This Row],[Numérotation Sud Infra Environnement]],SBT!$AT:$AT,1)</f>
        <v>0</v>
      </c>
      <c r="W153" s="80">
        <f>SUMIFS(SBT!X:X,SBT!$E:$E,Tableau3[[#This Row],[Numérotation Sud Infra Environnement]],SBT!$AT:$AT,1)</f>
        <v>0</v>
      </c>
      <c r="X153" s="80">
        <f>SUMIFS(SBT!Y:Y,SBT!$E:$E,Tableau3[[#This Row],[Numérotation Sud Infra Environnement]],SBT!$AT:$AT,1)</f>
        <v>0</v>
      </c>
      <c r="Y153" s="80">
        <f>SUMIFS(SBT!Z:Z,SBT!$E:$E,Tableau3[[#This Row],[Numérotation Sud Infra Environnement]],SBT!$AT:$AT,1)</f>
        <v>0</v>
      </c>
      <c r="Z153" s="80">
        <f>SUMIFS(SBT!AA:AA,SBT!$E:$E,Tableau3[[#This Row],[Numérotation Sud Infra Environnement]],SBT!$AT:$AT,1)</f>
        <v>0</v>
      </c>
      <c r="AA153" s="80">
        <f>Tableau3[[#This Row],[TOTAUX TTC]]-Tableau3[[#This Row],[TVA récupérable]]</f>
        <v>0</v>
      </c>
    </row>
    <row r="154" spans="1:27" ht="30" x14ac:dyDescent="0.25">
      <c r="A154" s="73" t="str">
        <f>Sourcecommande[[#This Row],[Numérotation Sud Infra Environnement]]</f>
        <v>ESP19-009</v>
      </c>
      <c r="B154" s="74" t="str">
        <f>VLOOKUP(A154,Sourcecommande[],2,FALSE)</f>
        <v>ETUDE passerelle  Mandailles</v>
      </c>
      <c r="C154" s="74" t="str">
        <f>VLOOKUP(A154,Sourcecommande[],3,FALSE)</f>
        <v>CABA Hydraulique passerelle</v>
      </c>
      <c r="D154" s="75">
        <f>VLOOKUP(A154,Sourcecommande[],4,FALSE)</f>
        <v>2019</v>
      </c>
      <c r="E154" s="75" t="str">
        <f>VLOOKUP(A154,Sourcecommande[],5,FALSE)</f>
        <v>HYDRO</v>
      </c>
      <c r="F154" s="75" t="str">
        <f>VLOOKUP(A154,Sourcecommande[],6,FALSE)</f>
        <v>CPN</v>
      </c>
      <c r="G154" s="75">
        <f>VLOOKUP(A154,Sourcecommande[],7,FALSE)</f>
        <v>12</v>
      </c>
      <c r="H154" s="88">
        <f>SUMIFS(SBT!H:H,SBT!$E:$E,Tableau3[[#This Row],[Numérotation Sud Infra Environnement]],SBT!$AT:$AT,1)</f>
        <v>0</v>
      </c>
      <c r="I154" s="80">
        <f>SUMIFS(SBT!J:J,SBT!$E:$E,Tableau3[[#This Row],[Numérotation Sud Infra Environnement]],SBT!$AT:$AT,1)</f>
        <v>0</v>
      </c>
      <c r="J154" s="80">
        <f>SUMIFS(SBT!K:K,SBT!$E:$E,Tableau3[[#This Row],[Numérotation Sud Infra Environnement]],SBT!$AT:$AT,1)</f>
        <v>0</v>
      </c>
      <c r="K154" s="80">
        <f>SUMIFS(SBT!L:L,SBT!$E:$E,Tableau3[[#This Row],[Numérotation Sud Infra Environnement]],SBT!$AT:$AT,1)</f>
        <v>0</v>
      </c>
      <c r="L154" s="80">
        <f>SUMIFS(SBT!M:M,SBT!$E:$E,Tableau3[[#This Row],[Numérotation Sud Infra Environnement]],SBT!$AT:$AT,1)</f>
        <v>0</v>
      </c>
      <c r="M154" s="80">
        <f>SUMIFS(SBT!N:N,SBT!$E:$E,Tableau3[[#This Row],[Numérotation Sud Infra Environnement]],SBT!$AT:$AT,1)</f>
        <v>0</v>
      </c>
      <c r="N154" s="80">
        <f>SUMIFS(SBT!O:O,SBT!$E:$E,Tableau3[[#This Row],[Numérotation Sud Infra Environnement]],SBT!$AT:$AT,1)</f>
        <v>0</v>
      </c>
      <c r="O154" s="80">
        <f>SUMIFS(SBT!P:P,SBT!$E:$E,Tableau3[[#This Row],[Numérotation Sud Infra Environnement]],SBT!$AT:$AT,1)</f>
        <v>0</v>
      </c>
      <c r="P154" s="80">
        <f>SUMIFS(SBT!Q:Q,SBT!$E:$E,Tableau3[[#This Row],[Numérotation Sud Infra Environnement]],SBT!$AT:$AT,1)</f>
        <v>0</v>
      </c>
      <c r="Q154" s="80">
        <f>SUMIFS(SBT!R:R,SBT!$E:$E,Tableau3[[#This Row],[Numérotation Sud Infra Environnement]],SBT!$AT:$AT,1)</f>
        <v>0</v>
      </c>
      <c r="R154" s="80">
        <f>SUMIFS(SBT!S:S,SBT!$E:$E,Tableau3[[#This Row],[Numérotation Sud Infra Environnement]],SBT!$AT:$AT,1)</f>
        <v>0</v>
      </c>
      <c r="S154" s="80">
        <f>SUMIFS(SBT!T:T,SBT!$E:$E,Tableau3[[#This Row],[Numérotation Sud Infra Environnement]],SBT!$AT:$AT,1)</f>
        <v>0</v>
      </c>
      <c r="T154" s="80">
        <f>SUMIFS(SBT!U:U,SBT!$E:$E,Tableau3[[#This Row],[Numérotation Sud Infra Environnement]],SBT!$AT:$AT,1)</f>
        <v>0</v>
      </c>
      <c r="U154" s="80">
        <f>SUMIFS(SBT!V:V,SBT!$E:$E,Tableau3[[#This Row],[Numérotation Sud Infra Environnement]],SBT!$AT:$AT,1)</f>
        <v>0</v>
      </c>
      <c r="V154" s="80">
        <f>SUMIFS(SBT!W:W,SBT!$E:$E,Tableau3[[#This Row],[Numérotation Sud Infra Environnement]],SBT!$AT:$AT,1)</f>
        <v>0</v>
      </c>
      <c r="W154" s="80">
        <f>SUMIFS(SBT!X:X,SBT!$E:$E,Tableau3[[#This Row],[Numérotation Sud Infra Environnement]],SBT!$AT:$AT,1)</f>
        <v>0</v>
      </c>
      <c r="X154" s="80">
        <f>SUMIFS(SBT!Y:Y,SBT!$E:$E,Tableau3[[#This Row],[Numérotation Sud Infra Environnement]],SBT!$AT:$AT,1)</f>
        <v>0</v>
      </c>
      <c r="Y154" s="80">
        <f>SUMIFS(SBT!Z:Z,SBT!$E:$E,Tableau3[[#This Row],[Numérotation Sud Infra Environnement]],SBT!$AT:$AT,1)</f>
        <v>0</v>
      </c>
      <c r="Z154" s="80">
        <f>SUMIFS(SBT!AA:AA,SBT!$E:$E,Tableau3[[#This Row],[Numérotation Sud Infra Environnement]],SBT!$AT:$AT,1)</f>
        <v>0</v>
      </c>
      <c r="AA154" s="80">
        <f>Tableau3[[#This Row],[TOTAUX TTC]]-Tableau3[[#This Row],[TVA récupérable]]</f>
        <v>0</v>
      </c>
    </row>
    <row r="155" spans="1:27" ht="30" x14ac:dyDescent="0.25">
      <c r="A155" s="73" t="str">
        <f>Sourcecommande[[#This Row],[Numérotation Sud Infra Environnement]]</f>
        <v>ESP19-010</v>
      </c>
      <c r="B155" s="74" t="str">
        <f>VLOOKUP(A155,Sourcecommande[],2,FALSE)</f>
        <v>DIAG SYSTÈME ASSAINISSEMENT VILLAGE VACANCES CERAS</v>
      </c>
      <c r="C155" s="74" t="str">
        <f>VLOOKUP(A155,Sourcecommande[],3,FALSE)</f>
        <v>BRUSQUE</v>
      </c>
      <c r="D155" s="75">
        <f>VLOOKUP(A155,Sourcecommande[],4,FALSE)</f>
        <v>2019</v>
      </c>
      <c r="E155" s="75" t="str">
        <f>VLOOKUP(A155,Sourcecommande[],5,FALSE)</f>
        <v>ASS</v>
      </c>
      <c r="F155" s="75" t="str">
        <f>VLOOKUP(A155,Sourcecommande[],6,FALSE)</f>
        <v>ALA</v>
      </c>
      <c r="G155" s="75">
        <f>VLOOKUP(A155,Sourcecommande[],7,FALSE)</f>
        <v>12</v>
      </c>
      <c r="H155" s="88">
        <f>SUMIFS(SBT!H:H,SBT!$E:$E,Tableau3[[#This Row],[Numérotation Sud Infra Environnement]],SBT!$AT:$AT,1)</f>
        <v>0</v>
      </c>
      <c r="I155" s="80">
        <f>SUMIFS(SBT!J:J,SBT!$E:$E,Tableau3[[#This Row],[Numérotation Sud Infra Environnement]],SBT!$AT:$AT,1)</f>
        <v>0</v>
      </c>
      <c r="J155" s="80">
        <f>SUMIFS(SBT!K:K,SBT!$E:$E,Tableau3[[#This Row],[Numérotation Sud Infra Environnement]],SBT!$AT:$AT,1)</f>
        <v>0</v>
      </c>
      <c r="K155" s="80">
        <f>SUMIFS(SBT!L:L,SBT!$E:$E,Tableau3[[#This Row],[Numérotation Sud Infra Environnement]],SBT!$AT:$AT,1)</f>
        <v>0</v>
      </c>
      <c r="L155" s="80">
        <f>SUMIFS(SBT!M:M,SBT!$E:$E,Tableau3[[#This Row],[Numérotation Sud Infra Environnement]],SBT!$AT:$AT,1)</f>
        <v>0</v>
      </c>
      <c r="M155" s="80">
        <f>SUMIFS(SBT!N:N,SBT!$E:$E,Tableau3[[#This Row],[Numérotation Sud Infra Environnement]],SBT!$AT:$AT,1)</f>
        <v>0</v>
      </c>
      <c r="N155" s="80">
        <f>SUMIFS(SBT!O:O,SBT!$E:$E,Tableau3[[#This Row],[Numérotation Sud Infra Environnement]],SBT!$AT:$AT,1)</f>
        <v>0</v>
      </c>
      <c r="O155" s="80">
        <f>SUMIFS(SBT!P:P,SBT!$E:$E,Tableau3[[#This Row],[Numérotation Sud Infra Environnement]],SBT!$AT:$AT,1)</f>
        <v>0</v>
      </c>
      <c r="P155" s="80">
        <f>SUMIFS(SBT!Q:Q,SBT!$E:$E,Tableau3[[#This Row],[Numérotation Sud Infra Environnement]],SBT!$AT:$AT,1)</f>
        <v>0</v>
      </c>
      <c r="Q155" s="80">
        <f>SUMIFS(SBT!R:R,SBT!$E:$E,Tableau3[[#This Row],[Numérotation Sud Infra Environnement]],SBT!$AT:$AT,1)</f>
        <v>0</v>
      </c>
      <c r="R155" s="80">
        <f>SUMIFS(SBT!S:S,SBT!$E:$E,Tableau3[[#This Row],[Numérotation Sud Infra Environnement]],SBT!$AT:$AT,1)</f>
        <v>0</v>
      </c>
      <c r="S155" s="80">
        <f>SUMIFS(SBT!T:T,SBT!$E:$E,Tableau3[[#This Row],[Numérotation Sud Infra Environnement]],SBT!$AT:$AT,1)</f>
        <v>0</v>
      </c>
      <c r="T155" s="80">
        <f>SUMIFS(SBT!U:U,SBT!$E:$E,Tableau3[[#This Row],[Numérotation Sud Infra Environnement]],SBT!$AT:$AT,1)</f>
        <v>0</v>
      </c>
      <c r="U155" s="80">
        <f>SUMIFS(SBT!V:V,SBT!$E:$E,Tableau3[[#This Row],[Numérotation Sud Infra Environnement]],SBT!$AT:$AT,1)</f>
        <v>0</v>
      </c>
      <c r="V155" s="80">
        <f>SUMIFS(SBT!W:W,SBT!$E:$E,Tableau3[[#This Row],[Numérotation Sud Infra Environnement]],SBT!$AT:$AT,1)</f>
        <v>0</v>
      </c>
      <c r="W155" s="80">
        <f>SUMIFS(SBT!X:X,SBT!$E:$E,Tableau3[[#This Row],[Numérotation Sud Infra Environnement]],SBT!$AT:$AT,1)</f>
        <v>0</v>
      </c>
      <c r="X155" s="80">
        <f>SUMIFS(SBT!Y:Y,SBT!$E:$E,Tableau3[[#This Row],[Numérotation Sud Infra Environnement]],SBT!$AT:$AT,1)</f>
        <v>0</v>
      </c>
      <c r="Y155" s="80">
        <f>SUMIFS(SBT!Z:Z,SBT!$E:$E,Tableau3[[#This Row],[Numérotation Sud Infra Environnement]],SBT!$AT:$AT,1)</f>
        <v>0</v>
      </c>
      <c r="Z155" s="80">
        <f>SUMIFS(SBT!AA:AA,SBT!$E:$E,Tableau3[[#This Row],[Numérotation Sud Infra Environnement]],SBT!$AT:$AT,1)</f>
        <v>0</v>
      </c>
      <c r="AA155" s="80">
        <f>Tableau3[[#This Row],[TOTAUX TTC]]-Tableau3[[#This Row],[TVA récupérable]]</f>
        <v>0</v>
      </c>
    </row>
    <row r="156" spans="1:27" x14ac:dyDescent="0.25">
      <c r="A156" s="73" t="str">
        <f>Sourcecommande[[#This Row],[Numérotation Sud Infra Environnement]]</f>
        <v>ESP19-011</v>
      </c>
      <c r="B156" s="74" t="str">
        <f>VLOOKUP(A156,Sourcecommande[],2,FALSE)</f>
        <v>Réseau AEP à Tanavelle</v>
      </c>
      <c r="C156" s="74" t="str">
        <f>VLOOKUP(A156,Sourcecommande[],3,FALSE)</f>
        <v>SIAEP de Neuvéglise</v>
      </c>
      <c r="D156" s="75">
        <f>VLOOKUP(A156,Sourcecommande[],4,FALSE)</f>
        <v>2019</v>
      </c>
      <c r="E156" s="75" t="str">
        <f>VLOOKUP(A156,Sourcecommande[],5,FALSE)</f>
        <v>AEP</v>
      </c>
      <c r="F156" s="75" t="str">
        <f>VLOOKUP(A156,Sourcecommande[],6,FALSE)</f>
        <v>SBT</v>
      </c>
      <c r="G156" s="75">
        <f>VLOOKUP(A156,Sourcecommande[],7,FALSE)</f>
        <v>12</v>
      </c>
      <c r="H156" s="88">
        <f>SUMIFS(SBT!H:H,SBT!$E:$E,Tableau3[[#This Row],[Numérotation Sud Infra Environnement]],SBT!$AT:$AT,1)</f>
        <v>0</v>
      </c>
      <c r="I156" s="80">
        <f>SUMIFS(SBT!J:J,SBT!$E:$E,Tableau3[[#This Row],[Numérotation Sud Infra Environnement]],SBT!$AT:$AT,1)</f>
        <v>0</v>
      </c>
      <c r="J156" s="80">
        <f>SUMIFS(SBT!K:K,SBT!$E:$E,Tableau3[[#This Row],[Numérotation Sud Infra Environnement]],SBT!$AT:$AT,1)</f>
        <v>0</v>
      </c>
      <c r="K156" s="80">
        <f>SUMIFS(SBT!L:L,SBT!$E:$E,Tableau3[[#This Row],[Numérotation Sud Infra Environnement]],SBT!$AT:$AT,1)</f>
        <v>0</v>
      </c>
      <c r="L156" s="80">
        <f>SUMIFS(SBT!M:M,SBT!$E:$E,Tableau3[[#This Row],[Numérotation Sud Infra Environnement]],SBT!$AT:$AT,1)</f>
        <v>0</v>
      </c>
      <c r="M156" s="80">
        <f>SUMIFS(SBT!N:N,SBT!$E:$E,Tableau3[[#This Row],[Numérotation Sud Infra Environnement]],SBT!$AT:$AT,1)</f>
        <v>0</v>
      </c>
      <c r="N156" s="80">
        <f>SUMIFS(SBT!O:O,SBT!$E:$E,Tableau3[[#This Row],[Numérotation Sud Infra Environnement]],SBT!$AT:$AT,1)</f>
        <v>0</v>
      </c>
      <c r="O156" s="80">
        <f>SUMIFS(SBT!P:P,SBT!$E:$E,Tableau3[[#This Row],[Numérotation Sud Infra Environnement]],SBT!$AT:$AT,1)</f>
        <v>0</v>
      </c>
      <c r="P156" s="80">
        <f>SUMIFS(SBT!Q:Q,SBT!$E:$E,Tableau3[[#This Row],[Numérotation Sud Infra Environnement]],SBT!$AT:$AT,1)</f>
        <v>0</v>
      </c>
      <c r="Q156" s="80">
        <f>SUMIFS(SBT!R:R,SBT!$E:$E,Tableau3[[#This Row],[Numérotation Sud Infra Environnement]],SBT!$AT:$AT,1)</f>
        <v>0</v>
      </c>
      <c r="R156" s="80">
        <f>SUMIFS(SBT!S:S,SBT!$E:$E,Tableau3[[#This Row],[Numérotation Sud Infra Environnement]],SBT!$AT:$AT,1)</f>
        <v>0</v>
      </c>
      <c r="S156" s="80">
        <f>SUMIFS(SBT!T:T,SBT!$E:$E,Tableau3[[#This Row],[Numérotation Sud Infra Environnement]],SBT!$AT:$AT,1)</f>
        <v>0</v>
      </c>
      <c r="T156" s="80">
        <f>SUMIFS(SBT!U:U,SBT!$E:$E,Tableau3[[#This Row],[Numérotation Sud Infra Environnement]],SBT!$AT:$AT,1)</f>
        <v>0</v>
      </c>
      <c r="U156" s="80">
        <f>SUMIFS(SBT!V:V,SBT!$E:$E,Tableau3[[#This Row],[Numérotation Sud Infra Environnement]],SBT!$AT:$AT,1)</f>
        <v>0</v>
      </c>
      <c r="V156" s="80">
        <f>SUMIFS(SBT!W:W,SBT!$E:$E,Tableau3[[#This Row],[Numérotation Sud Infra Environnement]],SBT!$AT:$AT,1)</f>
        <v>0</v>
      </c>
      <c r="W156" s="80">
        <f>SUMIFS(SBT!X:X,SBT!$E:$E,Tableau3[[#This Row],[Numérotation Sud Infra Environnement]],SBT!$AT:$AT,1)</f>
        <v>0</v>
      </c>
      <c r="X156" s="80">
        <f>SUMIFS(SBT!Y:Y,SBT!$E:$E,Tableau3[[#This Row],[Numérotation Sud Infra Environnement]],SBT!$AT:$AT,1)</f>
        <v>0</v>
      </c>
      <c r="Y156" s="80">
        <f>SUMIFS(SBT!Z:Z,SBT!$E:$E,Tableau3[[#This Row],[Numérotation Sud Infra Environnement]],SBT!$AT:$AT,1)</f>
        <v>0</v>
      </c>
      <c r="Z156" s="80">
        <f>SUMIFS(SBT!AA:AA,SBT!$E:$E,Tableau3[[#This Row],[Numérotation Sud Infra Environnement]],SBT!$AT:$AT,1)</f>
        <v>0</v>
      </c>
      <c r="AA156" s="80">
        <f>Tableau3[[#This Row],[TOTAUX TTC]]-Tableau3[[#This Row],[TVA récupérable]]</f>
        <v>0</v>
      </c>
    </row>
    <row r="157" spans="1:27" x14ac:dyDescent="0.25">
      <c r="A157" s="73" t="str">
        <f>Sourcecommande[[#This Row],[Numérotation Sud Infra Environnement]]</f>
        <v>ESP19-012</v>
      </c>
      <c r="B157" s="74" t="str">
        <f>VLOOKUP(A157,Sourcecommande[],2,FALSE)</f>
        <v>AMENAGEMENT  PLACE CEOR</v>
      </c>
      <c r="C157" s="74" t="str">
        <f>VLOOKUP(A157,Sourcecommande[],3,FALSE)</f>
        <v>CASSAGNE BEGONHES</v>
      </c>
      <c r="D157" s="75">
        <f>VLOOKUP(A157,Sourcecommande[],4,FALSE)</f>
        <v>2019</v>
      </c>
      <c r="E157" s="75" t="str">
        <f>VLOOKUP(A157,Sourcecommande[],5,FALSE)</f>
        <v>VRD</v>
      </c>
      <c r="F157" s="75" t="str">
        <f>VLOOKUP(A157,Sourcecommande[],6,FALSE)</f>
        <v>GMA</v>
      </c>
      <c r="G157" s="75">
        <f>VLOOKUP(A157,Sourcecommande[],7,FALSE)</f>
        <v>12</v>
      </c>
      <c r="H157" s="88">
        <f>SUMIFS(SBT!H:H,SBT!$E:$E,Tableau3[[#This Row],[Numérotation Sud Infra Environnement]],SBT!$AT:$AT,1)</f>
        <v>0</v>
      </c>
      <c r="I157" s="80">
        <f>SUMIFS(SBT!J:J,SBT!$E:$E,Tableau3[[#This Row],[Numérotation Sud Infra Environnement]],SBT!$AT:$AT,1)</f>
        <v>0</v>
      </c>
      <c r="J157" s="80">
        <f>SUMIFS(SBT!K:K,SBT!$E:$E,Tableau3[[#This Row],[Numérotation Sud Infra Environnement]],SBT!$AT:$AT,1)</f>
        <v>0</v>
      </c>
      <c r="K157" s="80">
        <f>SUMIFS(SBT!L:L,SBT!$E:$E,Tableau3[[#This Row],[Numérotation Sud Infra Environnement]],SBT!$AT:$AT,1)</f>
        <v>0</v>
      </c>
      <c r="L157" s="80">
        <f>SUMIFS(SBT!M:M,SBT!$E:$E,Tableau3[[#This Row],[Numérotation Sud Infra Environnement]],SBT!$AT:$AT,1)</f>
        <v>0</v>
      </c>
      <c r="M157" s="80">
        <f>SUMIFS(SBT!N:N,SBT!$E:$E,Tableau3[[#This Row],[Numérotation Sud Infra Environnement]],SBT!$AT:$AT,1)</f>
        <v>0</v>
      </c>
      <c r="N157" s="80">
        <f>SUMIFS(SBT!O:O,SBT!$E:$E,Tableau3[[#This Row],[Numérotation Sud Infra Environnement]],SBT!$AT:$AT,1)</f>
        <v>0</v>
      </c>
      <c r="O157" s="80">
        <f>SUMIFS(SBT!P:P,SBT!$E:$E,Tableau3[[#This Row],[Numérotation Sud Infra Environnement]],SBT!$AT:$AT,1)</f>
        <v>0</v>
      </c>
      <c r="P157" s="80">
        <f>SUMIFS(SBT!Q:Q,SBT!$E:$E,Tableau3[[#This Row],[Numérotation Sud Infra Environnement]],SBT!$AT:$AT,1)</f>
        <v>0</v>
      </c>
      <c r="Q157" s="80">
        <f>SUMIFS(SBT!R:R,SBT!$E:$E,Tableau3[[#This Row],[Numérotation Sud Infra Environnement]],SBT!$AT:$AT,1)</f>
        <v>0</v>
      </c>
      <c r="R157" s="80">
        <f>SUMIFS(SBT!S:S,SBT!$E:$E,Tableau3[[#This Row],[Numérotation Sud Infra Environnement]],SBT!$AT:$AT,1)</f>
        <v>0</v>
      </c>
      <c r="S157" s="80">
        <f>SUMIFS(SBT!T:T,SBT!$E:$E,Tableau3[[#This Row],[Numérotation Sud Infra Environnement]],SBT!$AT:$AT,1)</f>
        <v>0</v>
      </c>
      <c r="T157" s="80">
        <f>SUMIFS(SBT!U:U,SBT!$E:$E,Tableau3[[#This Row],[Numérotation Sud Infra Environnement]],SBT!$AT:$AT,1)</f>
        <v>0</v>
      </c>
      <c r="U157" s="80">
        <f>SUMIFS(SBT!V:V,SBT!$E:$E,Tableau3[[#This Row],[Numérotation Sud Infra Environnement]],SBT!$AT:$AT,1)</f>
        <v>0</v>
      </c>
      <c r="V157" s="80">
        <f>SUMIFS(SBT!W:W,SBT!$E:$E,Tableau3[[#This Row],[Numérotation Sud Infra Environnement]],SBT!$AT:$AT,1)</f>
        <v>0</v>
      </c>
      <c r="W157" s="80">
        <f>SUMIFS(SBT!X:X,SBT!$E:$E,Tableau3[[#This Row],[Numérotation Sud Infra Environnement]],SBT!$AT:$AT,1)</f>
        <v>0</v>
      </c>
      <c r="X157" s="80">
        <f>SUMIFS(SBT!Y:Y,SBT!$E:$E,Tableau3[[#This Row],[Numérotation Sud Infra Environnement]],SBT!$AT:$AT,1)</f>
        <v>0</v>
      </c>
      <c r="Y157" s="80">
        <f>SUMIFS(SBT!Z:Z,SBT!$E:$E,Tableau3[[#This Row],[Numérotation Sud Infra Environnement]],SBT!$AT:$AT,1)</f>
        <v>0</v>
      </c>
      <c r="Z157" s="80">
        <f>SUMIFS(SBT!AA:AA,SBT!$E:$E,Tableau3[[#This Row],[Numérotation Sud Infra Environnement]],SBT!$AT:$AT,1)</f>
        <v>0</v>
      </c>
      <c r="AA157" s="80">
        <f>Tableau3[[#This Row],[TOTAUX TTC]]-Tableau3[[#This Row],[TVA récupérable]]</f>
        <v>0</v>
      </c>
    </row>
    <row r="158" spans="1:27" x14ac:dyDescent="0.25">
      <c r="A158" s="73" t="str">
        <f>Sourcecommande[[#This Row],[Numérotation Sud Infra Environnement]]</f>
        <v>ESP19-013</v>
      </c>
      <c r="B158" s="74" t="str">
        <f>VLOOKUP(A158,Sourcecommande[],2,FALSE)</f>
        <v>ASSAINISSEMENT</v>
      </c>
      <c r="C158" s="74" t="str">
        <f>VLOOKUP(A158,Sourcecommande[],3,FALSE)</f>
        <v>MONTAGNOL</v>
      </c>
      <c r="D158" s="75">
        <f>VLOOKUP(A158,Sourcecommande[],4,FALSE)</f>
        <v>2019</v>
      </c>
      <c r="E158" s="75" t="str">
        <f>VLOOKUP(A158,Sourcecommande[],5,FALSE)</f>
        <v>ASS</v>
      </c>
      <c r="F158" s="75" t="str">
        <f>VLOOKUP(A158,Sourcecommande[],6,FALSE)</f>
        <v>ALA</v>
      </c>
      <c r="G158" s="75">
        <f>VLOOKUP(A158,Sourcecommande[],7,FALSE)</f>
        <v>12</v>
      </c>
      <c r="H158" s="88">
        <f>SUMIFS(SBT!H:H,SBT!$E:$E,Tableau3[[#This Row],[Numérotation Sud Infra Environnement]],SBT!$AT:$AT,1)</f>
        <v>0</v>
      </c>
      <c r="I158" s="80">
        <f>SUMIFS(SBT!J:J,SBT!$E:$E,Tableau3[[#This Row],[Numérotation Sud Infra Environnement]],SBT!$AT:$AT,1)</f>
        <v>0</v>
      </c>
      <c r="J158" s="80">
        <f>SUMIFS(SBT!K:K,SBT!$E:$E,Tableau3[[#This Row],[Numérotation Sud Infra Environnement]],SBT!$AT:$AT,1)</f>
        <v>0</v>
      </c>
      <c r="K158" s="80">
        <f>SUMIFS(SBT!L:L,SBT!$E:$E,Tableau3[[#This Row],[Numérotation Sud Infra Environnement]],SBT!$AT:$AT,1)</f>
        <v>0</v>
      </c>
      <c r="L158" s="80">
        <f>SUMIFS(SBT!M:M,SBT!$E:$E,Tableau3[[#This Row],[Numérotation Sud Infra Environnement]],SBT!$AT:$AT,1)</f>
        <v>0</v>
      </c>
      <c r="M158" s="80">
        <f>SUMIFS(SBT!N:N,SBT!$E:$E,Tableau3[[#This Row],[Numérotation Sud Infra Environnement]],SBT!$AT:$AT,1)</f>
        <v>0</v>
      </c>
      <c r="N158" s="80">
        <f>SUMIFS(SBT!O:O,SBT!$E:$E,Tableau3[[#This Row],[Numérotation Sud Infra Environnement]],SBT!$AT:$AT,1)</f>
        <v>0</v>
      </c>
      <c r="O158" s="80">
        <f>SUMIFS(SBT!P:P,SBT!$E:$E,Tableau3[[#This Row],[Numérotation Sud Infra Environnement]],SBT!$AT:$AT,1)</f>
        <v>0</v>
      </c>
      <c r="P158" s="80">
        <f>SUMIFS(SBT!Q:Q,SBT!$E:$E,Tableau3[[#This Row],[Numérotation Sud Infra Environnement]],SBT!$AT:$AT,1)</f>
        <v>0</v>
      </c>
      <c r="Q158" s="80">
        <f>SUMIFS(SBT!R:R,SBT!$E:$E,Tableau3[[#This Row],[Numérotation Sud Infra Environnement]],SBT!$AT:$AT,1)</f>
        <v>0</v>
      </c>
      <c r="R158" s="80">
        <f>SUMIFS(SBT!S:S,SBT!$E:$E,Tableau3[[#This Row],[Numérotation Sud Infra Environnement]],SBT!$AT:$AT,1)</f>
        <v>0</v>
      </c>
      <c r="S158" s="80">
        <f>SUMIFS(SBT!T:T,SBT!$E:$E,Tableau3[[#This Row],[Numérotation Sud Infra Environnement]],SBT!$AT:$AT,1)</f>
        <v>0</v>
      </c>
      <c r="T158" s="80">
        <f>SUMIFS(SBT!U:U,SBT!$E:$E,Tableau3[[#This Row],[Numérotation Sud Infra Environnement]],SBT!$AT:$AT,1)</f>
        <v>0</v>
      </c>
      <c r="U158" s="80">
        <f>SUMIFS(SBT!V:V,SBT!$E:$E,Tableau3[[#This Row],[Numérotation Sud Infra Environnement]],SBT!$AT:$AT,1)</f>
        <v>0</v>
      </c>
      <c r="V158" s="80">
        <f>SUMIFS(SBT!W:W,SBT!$E:$E,Tableau3[[#This Row],[Numérotation Sud Infra Environnement]],SBT!$AT:$AT,1)</f>
        <v>0</v>
      </c>
      <c r="W158" s="80">
        <f>SUMIFS(SBT!X:X,SBT!$E:$E,Tableau3[[#This Row],[Numérotation Sud Infra Environnement]],SBT!$AT:$AT,1)</f>
        <v>0</v>
      </c>
      <c r="X158" s="80">
        <f>SUMIFS(SBT!Y:Y,SBT!$E:$E,Tableau3[[#This Row],[Numérotation Sud Infra Environnement]],SBT!$AT:$AT,1)</f>
        <v>0</v>
      </c>
      <c r="Y158" s="80">
        <f>SUMIFS(SBT!Z:Z,SBT!$E:$E,Tableau3[[#This Row],[Numérotation Sud Infra Environnement]],SBT!$AT:$AT,1)</f>
        <v>0</v>
      </c>
      <c r="Z158" s="80">
        <f>SUMIFS(SBT!AA:AA,SBT!$E:$E,Tableau3[[#This Row],[Numérotation Sud Infra Environnement]],SBT!$AT:$AT,1)</f>
        <v>0</v>
      </c>
      <c r="AA158" s="80">
        <f>Tableau3[[#This Row],[TOTAUX TTC]]-Tableau3[[#This Row],[TVA récupérable]]</f>
        <v>0</v>
      </c>
    </row>
    <row r="159" spans="1:27" x14ac:dyDescent="0.25">
      <c r="A159" s="73" t="str">
        <f>Sourcecommande[[#This Row],[Numérotation Sud Infra Environnement]]</f>
        <v>ESP19-014</v>
      </c>
      <c r="B159" s="74" t="str">
        <f>VLOOKUP(A159,Sourcecommande[],2,FALSE)</f>
        <v>ENTRETIEN VOIRIE</v>
      </c>
      <c r="C159" s="74" t="str">
        <f>VLOOKUP(A159,Sourcecommande[],3,FALSE)</f>
        <v>SEBAZAC</v>
      </c>
      <c r="D159" s="75">
        <f>VLOOKUP(A159,Sourcecommande[],4,FALSE)</f>
        <v>2019</v>
      </c>
      <c r="E159" s="75" t="str">
        <f>VLOOKUP(A159,Sourcecommande[],5,FALSE)</f>
        <v>VRD</v>
      </c>
      <c r="F159" s="75" t="str">
        <f>VLOOKUP(A159,Sourcecommande[],6,FALSE)</f>
        <v>GMA</v>
      </c>
      <c r="G159" s="75">
        <f>VLOOKUP(A159,Sourcecommande[],7,FALSE)</f>
        <v>12</v>
      </c>
      <c r="H159" s="88">
        <f>SUMIFS(SBT!H:H,SBT!$E:$E,Tableau3[[#This Row],[Numérotation Sud Infra Environnement]],SBT!$AT:$AT,1)</f>
        <v>0</v>
      </c>
      <c r="I159" s="80">
        <f>SUMIFS(SBT!J:J,SBT!$E:$E,Tableau3[[#This Row],[Numérotation Sud Infra Environnement]],SBT!$AT:$AT,1)</f>
        <v>0</v>
      </c>
      <c r="J159" s="80">
        <f>SUMIFS(SBT!K:K,SBT!$E:$E,Tableau3[[#This Row],[Numérotation Sud Infra Environnement]],SBT!$AT:$AT,1)</f>
        <v>0</v>
      </c>
      <c r="K159" s="80">
        <f>SUMIFS(SBT!L:L,SBT!$E:$E,Tableau3[[#This Row],[Numérotation Sud Infra Environnement]],SBT!$AT:$AT,1)</f>
        <v>0</v>
      </c>
      <c r="L159" s="80">
        <f>SUMIFS(SBT!M:M,SBT!$E:$E,Tableau3[[#This Row],[Numérotation Sud Infra Environnement]],SBT!$AT:$AT,1)</f>
        <v>0</v>
      </c>
      <c r="M159" s="80">
        <f>SUMIFS(SBT!N:N,SBT!$E:$E,Tableau3[[#This Row],[Numérotation Sud Infra Environnement]],SBT!$AT:$AT,1)</f>
        <v>0</v>
      </c>
      <c r="N159" s="80">
        <f>SUMIFS(SBT!O:O,SBT!$E:$E,Tableau3[[#This Row],[Numérotation Sud Infra Environnement]],SBT!$AT:$AT,1)</f>
        <v>0</v>
      </c>
      <c r="O159" s="80">
        <f>SUMIFS(SBT!P:P,SBT!$E:$E,Tableau3[[#This Row],[Numérotation Sud Infra Environnement]],SBT!$AT:$AT,1)</f>
        <v>0</v>
      </c>
      <c r="P159" s="80">
        <f>SUMIFS(SBT!Q:Q,SBT!$E:$E,Tableau3[[#This Row],[Numérotation Sud Infra Environnement]],SBT!$AT:$AT,1)</f>
        <v>0</v>
      </c>
      <c r="Q159" s="80">
        <f>SUMIFS(SBT!R:R,SBT!$E:$E,Tableau3[[#This Row],[Numérotation Sud Infra Environnement]],SBT!$AT:$AT,1)</f>
        <v>0</v>
      </c>
      <c r="R159" s="80">
        <f>SUMIFS(SBT!S:S,SBT!$E:$E,Tableau3[[#This Row],[Numérotation Sud Infra Environnement]],SBT!$AT:$AT,1)</f>
        <v>0</v>
      </c>
      <c r="S159" s="80">
        <f>SUMIFS(SBT!T:T,SBT!$E:$E,Tableau3[[#This Row],[Numérotation Sud Infra Environnement]],SBT!$AT:$AT,1)</f>
        <v>0</v>
      </c>
      <c r="T159" s="80">
        <f>SUMIFS(SBT!U:U,SBT!$E:$E,Tableau3[[#This Row],[Numérotation Sud Infra Environnement]],SBT!$AT:$AT,1)</f>
        <v>0</v>
      </c>
      <c r="U159" s="80">
        <f>SUMIFS(SBT!V:V,SBT!$E:$E,Tableau3[[#This Row],[Numérotation Sud Infra Environnement]],SBT!$AT:$AT,1)</f>
        <v>0</v>
      </c>
      <c r="V159" s="80">
        <f>SUMIFS(SBT!W:W,SBT!$E:$E,Tableau3[[#This Row],[Numérotation Sud Infra Environnement]],SBT!$AT:$AT,1)</f>
        <v>0</v>
      </c>
      <c r="W159" s="80">
        <f>SUMIFS(SBT!X:X,SBT!$E:$E,Tableau3[[#This Row],[Numérotation Sud Infra Environnement]],SBT!$AT:$AT,1)</f>
        <v>0</v>
      </c>
      <c r="X159" s="80">
        <f>SUMIFS(SBT!Y:Y,SBT!$E:$E,Tableau3[[#This Row],[Numérotation Sud Infra Environnement]],SBT!$AT:$AT,1)</f>
        <v>0</v>
      </c>
      <c r="Y159" s="80">
        <f>SUMIFS(SBT!Z:Z,SBT!$E:$E,Tableau3[[#This Row],[Numérotation Sud Infra Environnement]],SBT!$AT:$AT,1)</f>
        <v>0</v>
      </c>
      <c r="Z159" s="80">
        <f>SUMIFS(SBT!AA:AA,SBT!$E:$E,Tableau3[[#This Row],[Numérotation Sud Infra Environnement]],SBT!$AT:$AT,1)</f>
        <v>0</v>
      </c>
      <c r="AA159" s="80">
        <f>Tableau3[[#This Row],[TOTAUX TTC]]-Tableau3[[#This Row],[TVA récupérable]]</f>
        <v>0</v>
      </c>
    </row>
    <row r="160" spans="1:27" ht="30" x14ac:dyDescent="0.25">
      <c r="A160" s="73" t="str">
        <f>Sourcecommande[[#This Row],[Numérotation Sud Infra Environnement]]</f>
        <v>ESP19-015</v>
      </c>
      <c r="B160" s="74" t="str">
        <f>VLOOKUP(A160,Sourcecommande[],2,FALSE)</f>
        <v>BILAN 24H STEP CASTELMUS - ASPRIERES ET ROUQUET</v>
      </c>
      <c r="C160" s="74" t="str">
        <f>VLOOKUP(A160,Sourcecommande[],3,FALSE)</f>
        <v>SUD CONTROLES</v>
      </c>
      <c r="D160" s="75">
        <f>VLOOKUP(A160,Sourcecommande[],4,FALSE)</f>
        <v>2019</v>
      </c>
      <c r="E160" s="75" t="str">
        <f>VLOOKUP(A160,Sourcecommande[],5,FALSE)</f>
        <v>ASS</v>
      </c>
      <c r="F160" s="75" t="str">
        <f>VLOOKUP(A160,Sourcecommande[],6,FALSE)</f>
        <v>SBT</v>
      </c>
      <c r="G160" s="75">
        <f>VLOOKUP(A160,Sourcecommande[],7,FALSE)</f>
        <v>12</v>
      </c>
      <c r="H160" s="88">
        <f>SUMIFS(SBT!H:H,SBT!$E:$E,Tableau3[[#This Row],[Numérotation Sud Infra Environnement]],SBT!$AT:$AT,1)</f>
        <v>0</v>
      </c>
      <c r="I160" s="80">
        <f>SUMIFS(SBT!J:J,SBT!$E:$E,Tableau3[[#This Row],[Numérotation Sud Infra Environnement]],SBT!$AT:$AT,1)</f>
        <v>0</v>
      </c>
      <c r="J160" s="80">
        <f>SUMIFS(SBT!K:K,SBT!$E:$E,Tableau3[[#This Row],[Numérotation Sud Infra Environnement]],SBT!$AT:$AT,1)</f>
        <v>0</v>
      </c>
      <c r="K160" s="80">
        <f>SUMIFS(SBT!L:L,SBT!$E:$E,Tableau3[[#This Row],[Numérotation Sud Infra Environnement]],SBT!$AT:$AT,1)</f>
        <v>0</v>
      </c>
      <c r="L160" s="80">
        <f>SUMIFS(SBT!M:M,SBT!$E:$E,Tableau3[[#This Row],[Numérotation Sud Infra Environnement]],SBT!$AT:$AT,1)</f>
        <v>0</v>
      </c>
      <c r="M160" s="80">
        <f>SUMIFS(SBT!N:N,SBT!$E:$E,Tableau3[[#This Row],[Numérotation Sud Infra Environnement]],SBT!$AT:$AT,1)</f>
        <v>0</v>
      </c>
      <c r="N160" s="80">
        <f>SUMIFS(SBT!O:O,SBT!$E:$E,Tableau3[[#This Row],[Numérotation Sud Infra Environnement]],SBT!$AT:$AT,1)</f>
        <v>0</v>
      </c>
      <c r="O160" s="80">
        <f>SUMIFS(SBT!P:P,SBT!$E:$E,Tableau3[[#This Row],[Numérotation Sud Infra Environnement]],SBT!$AT:$AT,1)</f>
        <v>0</v>
      </c>
      <c r="P160" s="80">
        <f>SUMIFS(SBT!Q:Q,SBT!$E:$E,Tableau3[[#This Row],[Numérotation Sud Infra Environnement]],SBT!$AT:$AT,1)</f>
        <v>0</v>
      </c>
      <c r="Q160" s="80">
        <f>SUMIFS(SBT!R:R,SBT!$E:$E,Tableau3[[#This Row],[Numérotation Sud Infra Environnement]],SBT!$AT:$AT,1)</f>
        <v>0</v>
      </c>
      <c r="R160" s="80">
        <f>SUMIFS(SBT!S:S,SBT!$E:$E,Tableau3[[#This Row],[Numérotation Sud Infra Environnement]],SBT!$AT:$AT,1)</f>
        <v>0</v>
      </c>
      <c r="S160" s="80">
        <f>SUMIFS(SBT!T:T,SBT!$E:$E,Tableau3[[#This Row],[Numérotation Sud Infra Environnement]],SBT!$AT:$AT,1)</f>
        <v>0</v>
      </c>
      <c r="T160" s="80">
        <f>SUMIFS(SBT!U:U,SBT!$E:$E,Tableau3[[#This Row],[Numérotation Sud Infra Environnement]],SBT!$AT:$AT,1)</f>
        <v>0</v>
      </c>
      <c r="U160" s="80">
        <f>SUMIFS(SBT!V:V,SBT!$E:$E,Tableau3[[#This Row],[Numérotation Sud Infra Environnement]],SBT!$AT:$AT,1)</f>
        <v>0</v>
      </c>
      <c r="V160" s="80">
        <f>SUMIFS(SBT!W:W,SBT!$E:$E,Tableau3[[#This Row],[Numérotation Sud Infra Environnement]],SBT!$AT:$AT,1)</f>
        <v>0</v>
      </c>
      <c r="W160" s="80">
        <f>SUMIFS(SBT!X:X,SBT!$E:$E,Tableau3[[#This Row],[Numérotation Sud Infra Environnement]],SBT!$AT:$AT,1)</f>
        <v>0</v>
      </c>
      <c r="X160" s="80">
        <f>SUMIFS(SBT!Y:Y,SBT!$E:$E,Tableau3[[#This Row],[Numérotation Sud Infra Environnement]],SBT!$AT:$AT,1)</f>
        <v>0</v>
      </c>
      <c r="Y160" s="80">
        <f>SUMIFS(SBT!Z:Z,SBT!$E:$E,Tableau3[[#This Row],[Numérotation Sud Infra Environnement]],SBT!$AT:$AT,1)</f>
        <v>0</v>
      </c>
      <c r="Z160" s="80">
        <f>SUMIFS(SBT!AA:AA,SBT!$E:$E,Tableau3[[#This Row],[Numérotation Sud Infra Environnement]],SBT!$AT:$AT,1)</f>
        <v>0</v>
      </c>
      <c r="AA160" s="80">
        <f>Tableau3[[#This Row],[TOTAUX TTC]]-Tableau3[[#This Row],[TVA récupérable]]</f>
        <v>0</v>
      </c>
    </row>
    <row r="161" spans="1:27" ht="30" x14ac:dyDescent="0.25">
      <c r="A161" s="73" t="str">
        <f>Sourcecommande[[#This Row],[Numérotation Sud Infra Environnement]]</f>
        <v>ESP19-016</v>
      </c>
      <c r="B161" s="74" t="str">
        <f>VLOOKUP(A161,Sourcecommande[],2,FALSE)</f>
        <v>VACATION SUPP SUIVI TRAVAUX ASS</v>
      </c>
      <c r="C161" s="74" t="str">
        <f>VLOOKUP(A161,Sourcecommande[],3,FALSE)</f>
        <v>SMAEP MONTBAZENS-RIGNAC</v>
      </c>
      <c r="D161" s="75">
        <f>VLOOKUP(A161,Sourcecommande[],4,FALSE)</f>
        <v>2019</v>
      </c>
      <c r="E161" s="75" t="str">
        <f>VLOOKUP(A161,Sourcecommande[],5,FALSE)</f>
        <v>ASS</v>
      </c>
      <c r="F161" s="75" t="str">
        <f>VLOOKUP(A161,Sourcecommande[],6,FALSE)</f>
        <v>SBT</v>
      </c>
      <c r="G161" s="75">
        <f>VLOOKUP(A161,Sourcecommande[],7,FALSE)</f>
        <v>12</v>
      </c>
      <c r="H161" s="88">
        <f>SUMIFS(SBT!H:H,SBT!$E:$E,Tableau3[[#This Row],[Numérotation Sud Infra Environnement]],SBT!$AT:$AT,1)</f>
        <v>0</v>
      </c>
      <c r="I161" s="80">
        <f>SUMIFS(SBT!J:J,SBT!$E:$E,Tableau3[[#This Row],[Numérotation Sud Infra Environnement]],SBT!$AT:$AT,1)</f>
        <v>0</v>
      </c>
      <c r="J161" s="80">
        <f>SUMIFS(SBT!K:K,SBT!$E:$E,Tableau3[[#This Row],[Numérotation Sud Infra Environnement]],SBT!$AT:$AT,1)</f>
        <v>0</v>
      </c>
      <c r="K161" s="80">
        <f>SUMIFS(SBT!L:L,SBT!$E:$E,Tableau3[[#This Row],[Numérotation Sud Infra Environnement]],SBT!$AT:$AT,1)</f>
        <v>0</v>
      </c>
      <c r="L161" s="80">
        <f>SUMIFS(SBT!M:M,SBT!$E:$E,Tableau3[[#This Row],[Numérotation Sud Infra Environnement]],SBT!$AT:$AT,1)</f>
        <v>0</v>
      </c>
      <c r="M161" s="80">
        <f>SUMIFS(SBT!N:N,SBT!$E:$E,Tableau3[[#This Row],[Numérotation Sud Infra Environnement]],SBT!$AT:$AT,1)</f>
        <v>0</v>
      </c>
      <c r="N161" s="80">
        <f>SUMIFS(SBT!O:O,SBT!$E:$E,Tableau3[[#This Row],[Numérotation Sud Infra Environnement]],SBT!$AT:$AT,1)</f>
        <v>0</v>
      </c>
      <c r="O161" s="80">
        <f>SUMIFS(SBT!P:P,SBT!$E:$E,Tableau3[[#This Row],[Numérotation Sud Infra Environnement]],SBT!$AT:$AT,1)</f>
        <v>0</v>
      </c>
      <c r="P161" s="80">
        <f>SUMIFS(SBT!Q:Q,SBT!$E:$E,Tableau3[[#This Row],[Numérotation Sud Infra Environnement]],SBT!$AT:$AT,1)</f>
        <v>0</v>
      </c>
      <c r="Q161" s="80">
        <f>SUMIFS(SBT!R:R,SBT!$E:$E,Tableau3[[#This Row],[Numérotation Sud Infra Environnement]],SBT!$AT:$AT,1)</f>
        <v>0</v>
      </c>
      <c r="R161" s="80">
        <f>SUMIFS(SBT!S:S,SBT!$E:$E,Tableau3[[#This Row],[Numérotation Sud Infra Environnement]],SBT!$AT:$AT,1)</f>
        <v>0</v>
      </c>
      <c r="S161" s="80">
        <f>SUMIFS(SBT!T:T,SBT!$E:$E,Tableau3[[#This Row],[Numérotation Sud Infra Environnement]],SBT!$AT:$AT,1)</f>
        <v>0</v>
      </c>
      <c r="T161" s="80">
        <f>SUMIFS(SBT!U:U,SBT!$E:$E,Tableau3[[#This Row],[Numérotation Sud Infra Environnement]],SBT!$AT:$AT,1)</f>
        <v>0</v>
      </c>
      <c r="U161" s="80">
        <f>SUMIFS(SBT!V:V,SBT!$E:$E,Tableau3[[#This Row],[Numérotation Sud Infra Environnement]],SBT!$AT:$AT,1)</f>
        <v>0</v>
      </c>
      <c r="V161" s="80">
        <f>SUMIFS(SBT!W:W,SBT!$E:$E,Tableau3[[#This Row],[Numérotation Sud Infra Environnement]],SBT!$AT:$AT,1)</f>
        <v>0</v>
      </c>
      <c r="W161" s="80">
        <f>SUMIFS(SBT!X:X,SBT!$E:$E,Tableau3[[#This Row],[Numérotation Sud Infra Environnement]],SBT!$AT:$AT,1)</f>
        <v>0</v>
      </c>
      <c r="X161" s="80">
        <f>SUMIFS(SBT!Y:Y,SBT!$E:$E,Tableau3[[#This Row],[Numérotation Sud Infra Environnement]],SBT!$AT:$AT,1)</f>
        <v>0</v>
      </c>
      <c r="Y161" s="80">
        <f>SUMIFS(SBT!Z:Z,SBT!$E:$E,Tableau3[[#This Row],[Numérotation Sud Infra Environnement]],SBT!$AT:$AT,1)</f>
        <v>0</v>
      </c>
      <c r="Z161" s="80">
        <f>SUMIFS(SBT!AA:AA,SBT!$E:$E,Tableau3[[#This Row],[Numérotation Sud Infra Environnement]],SBT!$AT:$AT,1)</f>
        <v>0</v>
      </c>
      <c r="AA161" s="80">
        <f>Tableau3[[#This Row],[TOTAUX TTC]]-Tableau3[[#This Row],[TVA récupérable]]</f>
        <v>0</v>
      </c>
    </row>
    <row r="162" spans="1:27" x14ac:dyDescent="0.25">
      <c r="A162" s="73" t="str">
        <f>Sourcecommande[[#This Row],[Numérotation Sud Infra Environnement]]</f>
        <v>ESP19-017</v>
      </c>
      <c r="B162" s="74" t="str">
        <f>VLOOKUP(A162,Sourcecommande[],2,FALSE)</f>
        <v>SDA QUARTIER PONT DU GUA</v>
      </c>
      <c r="C162" s="74" t="str">
        <f>VLOOKUP(A162,Sourcecommande[],3,FALSE)</f>
        <v>FIGEAC</v>
      </c>
      <c r="D162" s="75">
        <f>VLOOKUP(A162,Sourcecommande[],4,FALSE)</f>
        <v>2019</v>
      </c>
      <c r="E162" s="75" t="str">
        <f>VLOOKUP(A162,Sourcecommande[],5,FALSE)</f>
        <v>ASS</v>
      </c>
      <c r="F162" s="75" t="str">
        <f>VLOOKUP(A162,Sourcecommande[],6,FALSE)</f>
        <v>SBT</v>
      </c>
      <c r="G162" s="75">
        <f>VLOOKUP(A162,Sourcecommande[],7,FALSE)</f>
        <v>46</v>
      </c>
      <c r="H162" s="88">
        <f>SUMIFS(SBT!H:H,SBT!$E:$E,Tableau3[[#This Row],[Numérotation Sud Infra Environnement]],SBT!$AT:$AT,1)</f>
        <v>0</v>
      </c>
      <c r="I162" s="80">
        <f>SUMIFS(SBT!J:J,SBT!$E:$E,Tableau3[[#This Row],[Numérotation Sud Infra Environnement]],SBT!$AT:$AT,1)</f>
        <v>0</v>
      </c>
      <c r="J162" s="80">
        <f>SUMIFS(SBT!K:K,SBT!$E:$E,Tableau3[[#This Row],[Numérotation Sud Infra Environnement]],SBT!$AT:$AT,1)</f>
        <v>0</v>
      </c>
      <c r="K162" s="80">
        <f>SUMIFS(SBT!L:L,SBT!$E:$E,Tableau3[[#This Row],[Numérotation Sud Infra Environnement]],SBT!$AT:$AT,1)</f>
        <v>0</v>
      </c>
      <c r="L162" s="80">
        <f>SUMIFS(SBT!M:M,SBT!$E:$E,Tableau3[[#This Row],[Numérotation Sud Infra Environnement]],SBT!$AT:$AT,1)</f>
        <v>0</v>
      </c>
      <c r="M162" s="80">
        <f>SUMIFS(SBT!N:N,SBT!$E:$E,Tableau3[[#This Row],[Numérotation Sud Infra Environnement]],SBT!$AT:$AT,1)</f>
        <v>0</v>
      </c>
      <c r="N162" s="80">
        <f>SUMIFS(SBT!O:O,SBT!$E:$E,Tableau3[[#This Row],[Numérotation Sud Infra Environnement]],SBT!$AT:$AT,1)</f>
        <v>0</v>
      </c>
      <c r="O162" s="80">
        <f>SUMIFS(SBT!P:P,SBT!$E:$E,Tableau3[[#This Row],[Numérotation Sud Infra Environnement]],SBT!$AT:$AT,1)</f>
        <v>0</v>
      </c>
      <c r="P162" s="80">
        <f>SUMIFS(SBT!Q:Q,SBT!$E:$E,Tableau3[[#This Row],[Numérotation Sud Infra Environnement]],SBT!$AT:$AT,1)</f>
        <v>0</v>
      </c>
      <c r="Q162" s="80">
        <f>SUMIFS(SBT!R:R,SBT!$E:$E,Tableau3[[#This Row],[Numérotation Sud Infra Environnement]],SBT!$AT:$AT,1)</f>
        <v>0</v>
      </c>
      <c r="R162" s="80">
        <f>SUMIFS(SBT!S:S,SBT!$E:$E,Tableau3[[#This Row],[Numérotation Sud Infra Environnement]],SBT!$AT:$AT,1)</f>
        <v>0</v>
      </c>
      <c r="S162" s="80">
        <f>SUMIFS(SBT!T:T,SBT!$E:$E,Tableau3[[#This Row],[Numérotation Sud Infra Environnement]],SBT!$AT:$AT,1)</f>
        <v>0</v>
      </c>
      <c r="T162" s="80">
        <f>SUMIFS(SBT!U:U,SBT!$E:$E,Tableau3[[#This Row],[Numérotation Sud Infra Environnement]],SBT!$AT:$AT,1)</f>
        <v>0</v>
      </c>
      <c r="U162" s="80">
        <f>SUMIFS(SBT!V:V,SBT!$E:$E,Tableau3[[#This Row],[Numérotation Sud Infra Environnement]],SBT!$AT:$AT,1)</f>
        <v>0</v>
      </c>
      <c r="V162" s="80">
        <f>SUMIFS(SBT!W:W,SBT!$E:$E,Tableau3[[#This Row],[Numérotation Sud Infra Environnement]],SBT!$AT:$AT,1)</f>
        <v>0</v>
      </c>
      <c r="W162" s="80">
        <f>SUMIFS(SBT!X:X,SBT!$E:$E,Tableau3[[#This Row],[Numérotation Sud Infra Environnement]],SBT!$AT:$AT,1)</f>
        <v>0</v>
      </c>
      <c r="X162" s="80">
        <f>SUMIFS(SBT!Y:Y,SBT!$E:$E,Tableau3[[#This Row],[Numérotation Sud Infra Environnement]],SBT!$AT:$AT,1)</f>
        <v>0</v>
      </c>
      <c r="Y162" s="80">
        <f>SUMIFS(SBT!Z:Z,SBT!$E:$E,Tableau3[[#This Row],[Numérotation Sud Infra Environnement]],SBT!$AT:$AT,1)</f>
        <v>0</v>
      </c>
      <c r="Z162" s="80">
        <f>SUMIFS(SBT!AA:AA,SBT!$E:$E,Tableau3[[#This Row],[Numérotation Sud Infra Environnement]],SBT!$AT:$AT,1)</f>
        <v>0</v>
      </c>
      <c r="AA162" s="80">
        <f>Tableau3[[#This Row],[TOTAUX TTC]]-Tableau3[[#This Row],[TVA récupérable]]</f>
        <v>0</v>
      </c>
    </row>
    <row r="163" spans="1:27" x14ac:dyDescent="0.25">
      <c r="A163" s="73" t="str">
        <f>Sourcecommande[[#This Row],[Numérotation Sud Infra Environnement]]</f>
        <v>ESP19-018</v>
      </c>
      <c r="B163" s="74" t="str">
        <f>VLOOKUP(A163,Sourcecommande[],2,FALSE)</f>
        <v>PLACE SAINT BARNABE</v>
      </c>
      <c r="C163" s="74" t="str">
        <f>VLOOKUP(A163,Sourcecommande[],3,FALSE)</f>
        <v>SEBAZAC</v>
      </c>
      <c r="D163" s="75">
        <f>VLOOKUP(A163,Sourcecommande[],4,FALSE)</f>
        <v>2019</v>
      </c>
      <c r="E163" s="75" t="str">
        <f>VLOOKUP(A163,Sourcecommande[],5,FALSE)</f>
        <v>VRD</v>
      </c>
      <c r="F163" s="75" t="str">
        <f>VLOOKUP(A163,Sourcecommande[],6,FALSE)</f>
        <v>GMA</v>
      </c>
      <c r="G163" s="75">
        <f>VLOOKUP(A163,Sourcecommande[],7,FALSE)</f>
        <v>12</v>
      </c>
      <c r="H163" s="88">
        <f>SUMIFS(SBT!H:H,SBT!$E:$E,Tableau3[[#This Row],[Numérotation Sud Infra Environnement]],SBT!$AT:$AT,1)</f>
        <v>0</v>
      </c>
      <c r="I163" s="80">
        <f>SUMIFS(SBT!J:J,SBT!$E:$E,Tableau3[[#This Row],[Numérotation Sud Infra Environnement]],SBT!$AT:$AT,1)</f>
        <v>0</v>
      </c>
      <c r="J163" s="80">
        <f>SUMIFS(SBT!K:K,SBT!$E:$E,Tableau3[[#This Row],[Numérotation Sud Infra Environnement]],SBT!$AT:$AT,1)</f>
        <v>0</v>
      </c>
      <c r="K163" s="80">
        <f>SUMIFS(SBT!L:L,SBT!$E:$E,Tableau3[[#This Row],[Numérotation Sud Infra Environnement]],SBT!$AT:$AT,1)</f>
        <v>0</v>
      </c>
      <c r="L163" s="80">
        <f>SUMIFS(SBT!M:M,SBT!$E:$E,Tableau3[[#This Row],[Numérotation Sud Infra Environnement]],SBT!$AT:$AT,1)</f>
        <v>0</v>
      </c>
      <c r="M163" s="80">
        <f>SUMIFS(SBT!N:N,SBT!$E:$E,Tableau3[[#This Row],[Numérotation Sud Infra Environnement]],SBT!$AT:$AT,1)</f>
        <v>0</v>
      </c>
      <c r="N163" s="80">
        <f>SUMIFS(SBT!O:O,SBT!$E:$E,Tableau3[[#This Row],[Numérotation Sud Infra Environnement]],SBT!$AT:$AT,1)</f>
        <v>0</v>
      </c>
      <c r="O163" s="80">
        <f>SUMIFS(SBT!P:P,SBT!$E:$E,Tableau3[[#This Row],[Numérotation Sud Infra Environnement]],SBT!$AT:$AT,1)</f>
        <v>0</v>
      </c>
      <c r="P163" s="80">
        <f>SUMIFS(SBT!Q:Q,SBT!$E:$E,Tableau3[[#This Row],[Numérotation Sud Infra Environnement]],SBT!$AT:$AT,1)</f>
        <v>0</v>
      </c>
      <c r="Q163" s="80">
        <f>SUMIFS(SBT!R:R,SBT!$E:$E,Tableau3[[#This Row],[Numérotation Sud Infra Environnement]],SBT!$AT:$AT,1)</f>
        <v>0</v>
      </c>
      <c r="R163" s="80">
        <f>SUMIFS(SBT!S:S,SBT!$E:$E,Tableau3[[#This Row],[Numérotation Sud Infra Environnement]],SBT!$AT:$AT,1)</f>
        <v>0</v>
      </c>
      <c r="S163" s="80">
        <f>SUMIFS(SBT!T:T,SBT!$E:$E,Tableau3[[#This Row],[Numérotation Sud Infra Environnement]],SBT!$AT:$AT,1)</f>
        <v>0</v>
      </c>
      <c r="T163" s="80">
        <f>SUMIFS(SBT!U:U,SBT!$E:$E,Tableau3[[#This Row],[Numérotation Sud Infra Environnement]],SBT!$AT:$AT,1)</f>
        <v>0</v>
      </c>
      <c r="U163" s="80">
        <f>SUMIFS(SBT!V:V,SBT!$E:$E,Tableau3[[#This Row],[Numérotation Sud Infra Environnement]],SBT!$AT:$AT,1)</f>
        <v>0</v>
      </c>
      <c r="V163" s="80">
        <f>SUMIFS(SBT!W:W,SBT!$E:$E,Tableau3[[#This Row],[Numérotation Sud Infra Environnement]],SBT!$AT:$AT,1)</f>
        <v>0</v>
      </c>
      <c r="W163" s="80">
        <f>SUMIFS(SBT!X:X,SBT!$E:$E,Tableau3[[#This Row],[Numérotation Sud Infra Environnement]],SBT!$AT:$AT,1)</f>
        <v>0</v>
      </c>
      <c r="X163" s="80">
        <f>SUMIFS(SBT!Y:Y,SBT!$E:$E,Tableau3[[#This Row],[Numérotation Sud Infra Environnement]],SBT!$AT:$AT,1)</f>
        <v>0</v>
      </c>
      <c r="Y163" s="80">
        <f>SUMIFS(SBT!Z:Z,SBT!$E:$E,Tableau3[[#This Row],[Numérotation Sud Infra Environnement]],SBT!$AT:$AT,1)</f>
        <v>0</v>
      </c>
      <c r="Z163" s="80">
        <f>SUMIFS(SBT!AA:AA,SBT!$E:$E,Tableau3[[#This Row],[Numérotation Sud Infra Environnement]],SBT!$AT:$AT,1)</f>
        <v>0</v>
      </c>
      <c r="AA163" s="80">
        <f>Tableau3[[#This Row],[TOTAUX TTC]]-Tableau3[[#This Row],[TVA récupérable]]</f>
        <v>0</v>
      </c>
    </row>
    <row r="164" spans="1:27" x14ac:dyDescent="0.25">
      <c r="A164" s="73" t="str">
        <f>Sourcecommande[[#This Row],[Numérotation Sud Infra Environnement]]</f>
        <v>ESP19-019</v>
      </c>
      <c r="B164" s="74" t="str">
        <f>VLOOKUP(A164,Sourcecommande[],2,FALSE)</f>
        <v>BILAN 24H STEP ÉTÉ 2019</v>
      </c>
      <c r="C164" s="74" t="str">
        <f>VLOOKUP(A164,Sourcecommande[],3,FALSE)</f>
        <v>CASTELNAU PEGAYROLS</v>
      </c>
      <c r="D164" s="75">
        <f>VLOOKUP(A164,Sourcecommande[],4,FALSE)</f>
        <v>2019</v>
      </c>
      <c r="E164" s="75" t="str">
        <f>VLOOKUP(A164,Sourcecommande[],5,FALSE)</f>
        <v>ASS</v>
      </c>
      <c r="F164" s="75" t="str">
        <f>VLOOKUP(A164,Sourcecommande[],6,FALSE)</f>
        <v>SBT</v>
      </c>
      <c r="G164" s="75">
        <f>VLOOKUP(A164,Sourcecommande[],7,FALSE)</f>
        <v>12</v>
      </c>
      <c r="H164" s="88">
        <f>SUMIFS(SBT!H:H,SBT!$E:$E,Tableau3[[#This Row],[Numérotation Sud Infra Environnement]],SBT!$AT:$AT,1)</f>
        <v>0</v>
      </c>
      <c r="I164" s="80">
        <f>SUMIFS(SBT!J:J,SBT!$E:$E,Tableau3[[#This Row],[Numérotation Sud Infra Environnement]],SBT!$AT:$AT,1)</f>
        <v>0</v>
      </c>
      <c r="J164" s="80">
        <f>SUMIFS(SBT!K:K,SBT!$E:$E,Tableau3[[#This Row],[Numérotation Sud Infra Environnement]],SBT!$AT:$AT,1)</f>
        <v>0</v>
      </c>
      <c r="K164" s="80">
        <f>SUMIFS(SBT!L:L,SBT!$E:$E,Tableau3[[#This Row],[Numérotation Sud Infra Environnement]],SBT!$AT:$AT,1)</f>
        <v>0</v>
      </c>
      <c r="L164" s="80">
        <f>SUMIFS(SBT!M:M,SBT!$E:$E,Tableau3[[#This Row],[Numérotation Sud Infra Environnement]],SBT!$AT:$AT,1)</f>
        <v>0</v>
      </c>
      <c r="M164" s="80">
        <f>SUMIFS(SBT!N:N,SBT!$E:$E,Tableau3[[#This Row],[Numérotation Sud Infra Environnement]],SBT!$AT:$AT,1)</f>
        <v>0</v>
      </c>
      <c r="N164" s="80">
        <f>SUMIFS(SBT!O:O,SBT!$E:$E,Tableau3[[#This Row],[Numérotation Sud Infra Environnement]],SBT!$AT:$AT,1)</f>
        <v>0</v>
      </c>
      <c r="O164" s="80">
        <f>SUMIFS(SBT!P:P,SBT!$E:$E,Tableau3[[#This Row],[Numérotation Sud Infra Environnement]],SBT!$AT:$AT,1)</f>
        <v>0</v>
      </c>
      <c r="P164" s="80">
        <f>SUMIFS(SBT!Q:Q,SBT!$E:$E,Tableau3[[#This Row],[Numérotation Sud Infra Environnement]],SBT!$AT:$AT,1)</f>
        <v>0</v>
      </c>
      <c r="Q164" s="80">
        <f>SUMIFS(SBT!R:R,SBT!$E:$E,Tableau3[[#This Row],[Numérotation Sud Infra Environnement]],SBT!$AT:$AT,1)</f>
        <v>0</v>
      </c>
      <c r="R164" s="80">
        <f>SUMIFS(SBT!S:S,SBT!$E:$E,Tableau3[[#This Row],[Numérotation Sud Infra Environnement]],SBT!$AT:$AT,1)</f>
        <v>0</v>
      </c>
      <c r="S164" s="80">
        <f>SUMIFS(SBT!T:T,SBT!$E:$E,Tableau3[[#This Row],[Numérotation Sud Infra Environnement]],SBT!$AT:$AT,1)</f>
        <v>0</v>
      </c>
      <c r="T164" s="80">
        <f>SUMIFS(SBT!U:U,SBT!$E:$E,Tableau3[[#This Row],[Numérotation Sud Infra Environnement]],SBT!$AT:$AT,1)</f>
        <v>0</v>
      </c>
      <c r="U164" s="80">
        <f>SUMIFS(SBT!V:V,SBT!$E:$E,Tableau3[[#This Row],[Numérotation Sud Infra Environnement]],SBT!$AT:$AT,1)</f>
        <v>0</v>
      </c>
      <c r="V164" s="80">
        <f>SUMIFS(SBT!W:W,SBT!$E:$E,Tableau3[[#This Row],[Numérotation Sud Infra Environnement]],SBT!$AT:$AT,1)</f>
        <v>0</v>
      </c>
      <c r="W164" s="80">
        <f>SUMIFS(SBT!X:X,SBT!$E:$E,Tableau3[[#This Row],[Numérotation Sud Infra Environnement]],SBT!$AT:$AT,1)</f>
        <v>0</v>
      </c>
      <c r="X164" s="80">
        <f>SUMIFS(SBT!Y:Y,SBT!$E:$E,Tableau3[[#This Row],[Numérotation Sud Infra Environnement]],SBT!$AT:$AT,1)</f>
        <v>0</v>
      </c>
      <c r="Y164" s="80">
        <f>SUMIFS(SBT!Z:Z,SBT!$E:$E,Tableau3[[#This Row],[Numérotation Sud Infra Environnement]],SBT!$AT:$AT,1)</f>
        <v>0</v>
      </c>
      <c r="Z164" s="80">
        <f>SUMIFS(SBT!AA:AA,SBT!$E:$E,Tableau3[[#This Row],[Numérotation Sud Infra Environnement]],SBT!$AT:$AT,1)</f>
        <v>0</v>
      </c>
      <c r="AA164" s="80">
        <f>Tableau3[[#This Row],[TOTAUX TTC]]-Tableau3[[#This Row],[TVA récupérable]]</f>
        <v>0</v>
      </c>
    </row>
    <row r="165" spans="1:27" x14ac:dyDescent="0.25">
      <c r="A165" s="73" t="str">
        <f>Sourcecommande[[#This Row],[Numérotation Sud Infra Environnement]]</f>
        <v>ESP19-020</v>
      </c>
      <c r="B165" s="74" t="str">
        <f>VLOOKUP(A165,Sourcecommande[],2,FALSE)</f>
        <v>BILAN 24H STEP ÉTÉ 2019</v>
      </c>
      <c r="C165" s="74" t="str">
        <f>VLOOKUP(A165,Sourcecommande[],3,FALSE)</f>
        <v>SAINT BEAUZELY</v>
      </c>
      <c r="D165" s="75">
        <f>VLOOKUP(A165,Sourcecommande[],4,FALSE)</f>
        <v>2019</v>
      </c>
      <c r="E165" s="75" t="str">
        <f>VLOOKUP(A165,Sourcecommande[],5,FALSE)</f>
        <v>ASS</v>
      </c>
      <c r="F165" s="75" t="str">
        <f>VLOOKUP(A165,Sourcecommande[],6,FALSE)</f>
        <v>SBT</v>
      </c>
      <c r="G165" s="75">
        <f>VLOOKUP(A165,Sourcecommande[],7,FALSE)</f>
        <v>12</v>
      </c>
      <c r="H165" s="88">
        <f>SUMIFS(SBT!H:H,SBT!$E:$E,Tableau3[[#This Row],[Numérotation Sud Infra Environnement]],SBT!$AT:$AT,1)</f>
        <v>0</v>
      </c>
      <c r="I165" s="80">
        <f>SUMIFS(SBT!J:J,SBT!$E:$E,Tableau3[[#This Row],[Numérotation Sud Infra Environnement]],SBT!$AT:$AT,1)</f>
        <v>0</v>
      </c>
      <c r="J165" s="80">
        <f>SUMIFS(SBT!K:K,SBT!$E:$E,Tableau3[[#This Row],[Numérotation Sud Infra Environnement]],SBT!$AT:$AT,1)</f>
        <v>0</v>
      </c>
      <c r="K165" s="80">
        <f>SUMIFS(SBT!L:L,SBT!$E:$E,Tableau3[[#This Row],[Numérotation Sud Infra Environnement]],SBT!$AT:$AT,1)</f>
        <v>0</v>
      </c>
      <c r="L165" s="80">
        <f>SUMIFS(SBT!M:M,SBT!$E:$E,Tableau3[[#This Row],[Numérotation Sud Infra Environnement]],SBT!$AT:$AT,1)</f>
        <v>0</v>
      </c>
      <c r="M165" s="80">
        <f>SUMIFS(SBT!N:N,SBT!$E:$E,Tableau3[[#This Row],[Numérotation Sud Infra Environnement]],SBT!$AT:$AT,1)</f>
        <v>0</v>
      </c>
      <c r="N165" s="80">
        <f>SUMIFS(SBT!O:O,SBT!$E:$E,Tableau3[[#This Row],[Numérotation Sud Infra Environnement]],SBT!$AT:$AT,1)</f>
        <v>0</v>
      </c>
      <c r="O165" s="80">
        <f>SUMIFS(SBT!P:P,SBT!$E:$E,Tableau3[[#This Row],[Numérotation Sud Infra Environnement]],SBT!$AT:$AT,1)</f>
        <v>0</v>
      </c>
      <c r="P165" s="80">
        <f>SUMIFS(SBT!Q:Q,SBT!$E:$E,Tableau3[[#This Row],[Numérotation Sud Infra Environnement]],SBT!$AT:$AT,1)</f>
        <v>0</v>
      </c>
      <c r="Q165" s="80">
        <f>SUMIFS(SBT!R:R,SBT!$E:$E,Tableau3[[#This Row],[Numérotation Sud Infra Environnement]],SBT!$AT:$AT,1)</f>
        <v>0</v>
      </c>
      <c r="R165" s="80">
        <f>SUMIFS(SBT!S:S,SBT!$E:$E,Tableau3[[#This Row],[Numérotation Sud Infra Environnement]],SBT!$AT:$AT,1)</f>
        <v>0</v>
      </c>
      <c r="S165" s="80">
        <f>SUMIFS(SBT!T:T,SBT!$E:$E,Tableau3[[#This Row],[Numérotation Sud Infra Environnement]],SBT!$AT:$AT,1)</f>
        <v>0</v>
      </c>
      <c r="T165" s="80">
        <f>SUMIFS(SBT!U:U,SBT!$E:$E,Tableau3[[#This Row],[Numérotation Sud Infra Environnement]],SBT!$AT:$AT,1)</f>
        <v>0</v>
      </c>
      <c r="U165" s="80">
        <f>SUMIFS(SBT!V:V,SBT!$E:$E,Tableau3[[#This Row],[Numérotation Sud Infra Environnement]],SBT!$AT:$AT,1)</f>
        <v>0</v>
      </c>
      <c r="V165" s="80">
        <f>SUMIFS(SBT!W:W,SBT!$E:$E,Tableau3[[#This Row],[Numérotation Sud Infra Environnement]],SBT!$AT:$AT,1)</f>
        <v>0</v>
      </c>
      <c r="W165" s="80">
        <f>SUMIFS(SBT!X:X,SBT!$E:$E,Tableau3[[#This Row],[Numérotation Sud Infra Environnement]],SBT!$AT:$AT,1)</f>
        <v>0</v>
      </c>
      <c r="X165" s="80">
        <f>SUMIFS(SBT!Y:Y,SBT!$E:$E,Tableau3[[#This Row],[Numérotation Sud Infra Environnement]],SBT!$AT:$AT,1)</f>
        <v>0</v>
      </c>
      <c r="Y165" s="80">
        <f>SUMIFS(SBT!Z:Z,SBT!$E:$E,Tableau3[[#This Row],[Numérotation Sud Infra Environnement]],SBT!$AT:$AT,1)</f>
        <v>0</v>
      </c>
      <c r="Z165" s="80">
        <f>SUMIFS(SBT!AA:AA,SBT!$E:$E,Tableau3[[#This Row],[Numérotation Sud Infra Environnement]],SBT!$AT:$AT,1)</f>
        <v>0</v>
      </c>
      <c r="AA165" s="80">
        <f>Tableau3[[#This Row],[TOTAUX TTC]]-Tableau3[[#This Row],[TVA récupérable]]</f>
        <v>0</v>
      </c>
    </row>
    <row r="166" spans="1:27" x14ac:dyDescent="0.25">
      <c r="A166" s="73" t="str">
        <f>Sourcecommande[[#This Row],[Numérotation Sud Infra Environnement]]</f>
        <v>ESP19-021</v>
      </c>
      <c r="B166" s="74" t="str">
        <f>VLOOKUP(A166,Sourcecommande[],2,FALSE)</f>
        <v>BILAN 24H STEP ÉTÉ 2019</v>
      </c>
      <c r="C166" s="74" t="str">
        <f>VLOOKUP(A166,Sourcecommande[],3,FALSE)</f>
        <v>FONDAMENTE</v>
      </c>
      <c r="D166" s="75">
        <f>VLOOKUP(A166,Sourcecommande[],4,FALSE)</f>
        <v>2019</v>
      </c>
      <c r="E166" s="75" t="str">
        <f>VLOOKUP(A166,Sourcecommande[],5,FALSE)</f>
        <v>ASS</v>
      </c>
      <c r="F166" s="75" t="str">
        <f>VLOOKUP(A166,Sourcecommande[],6,FALSE)</f>
        <v>SBT</v>
      </c>
      <c r="G166" s="75">
        <f>VLOOKUP(A166,Sourcecommande[],7,FALSE)</f>
        <v>12</v>
      </c>
      <c r="H166" s="88">
        <f>SUMIFS(SBT!H:H,SBT!$E:$E,Tableau3[[#This Row],[Numérotation Sud Infra Environnement]],SBT!$AT:$AT,1)</f>
        <v>0</v>
      </c>
      <c r="I166" s="80">
        <f>SUMIFS(SBT!J:J,SBT!$E:$E,Tableau3[[#This Row],[Numérotation Sud Infra Environnement]],SBT!$AT:$AT,1)</f>
        <v>0</v>
      </c>
      <c r="J166" s="80">
        <f>SUMIFS(SBT!K:K,SBT!$E:$E,Tableau3[[#This Row],[Numérotation Sud Infra Environnement]],SBT!$AT:$AT,1)</f>
        <v>0</v>
      </c>
      <c r="K166" s="80">
        <f>SUMIFS(SBT!L:L,SBT!$E:$E,Tableau3[[#This Row],[Numérotation Sud Infra Environnement]],SBT!$AT:$AT,1)</f>
        <v>0</v>
      </c>
      <c r="L166" s="80">
        <f>SUMIFS(SBT!M:M,SBT!$E:$E,Tableau3[[#This Row],[Numérotation Sud Infra Environnement]],SBT!$AT:$AT,1)</f>
        <v>0</v>
      </c>
      <c r="M166" s="80">
        <f>SUMIFS(SBT!N:N,SBT!$E:$E,Tableau3[[#This Row],[Numérotation Sud Infra Environnement]],SBT!$AT:$AT,1)</f>
        <v>0</v>
      </c>
      <c r="N166" s="80">
        <f>SUMIFS(SBT!O:O,SBT!$E:$E,Tableau3[[#This Row],[Numérotation Sud Infra Environnement]],SBT!$AT:$AT,1)</f>
        <v>0</v>
      </c>
      <c r="O166" s="80">
        <f>SUMIFS(SBT!P:P,SBT!$E:$E,Tableau3[[#This Row],[Numérotation Sud Infra Environnement]],SBT!$AT:$AT,1)</f>
        <v>0</v>
      </c>
      <c r="P166" s="80">
        <f>SUMIFS(SBT!Q:Q,SBT!$E:$E,Tableau3[[#This Row],[Numérotation Sud Infra Environnement]],SBT!$AT:$AT,1)</f>
        <v>0</v>
      </c>
      <c r="Q166" s="80">
        <f>SUMIFS(SBT!R:R,SBT!$E:$E,Tableau3[[#This Row],[Numérotation Sud Infra Environnement]],SBT!$AT:$AT,1)</f>
        <v>0</v>
      </c>
      <c r="R166" s="80">
        <f>SUMIFS(SBT!S:S,SBT!$E:$E,Tableau3[[#This Row],[Numérotation Sud Infra Environnement]],SBT!$AT:$AT,1)</f>
        <v>0</v>
      </c>
      <c r="S166" s="80">
        <f>SUMIFS(SBT!T:T,SBT!$E:$E,Tableau3[[#This Row],[Numérotation Sud Infra Environnement]],SBT!$AT:$AT,1)</f>
        <v>0</v>
      </c>
      <c r="T166" s="80">
        <f>SUMIFS(SBT!U:U,SBT!$E:$E,Tableau3[[#This Row],[Numérotation Sud Infra Environnement]],SBT!$AT:$AT,1)</f>
        <v>0</v>
      </c>
      <c r="U166" s="80">
        <f>SUMIFS(SBT!V:V,SBT!$E:$E,Tableau3[[#This Row],[Numérotation Sud Infra Environnement]],SBT!$AT:$AT,1)</f>
        <v>0</v>
      </c>
      <c r="V166" s="80">
        <f>SUMIFS(SBT!W:W,SBT!$E:$E,Tableau3[[#This Row],[Numérotation Sud Infra Environnement]],SBT!$AT:$AT,1)</f>
        <v>0</v>
      </c>
      <c r="W166" s="80">
        <f>SUMIFS(SBT!X:X,SBT!$E:$E,Tableau3[[#This Row],[Numérotation Sud Infra Environnement]],SBT!$AT:$AT,1)</f>
        <v>0</v>
      </c>
      <c r="X166" s="80">
        <f>SUMIFS(SBT!Y:Y,SBT!$E:$E,Tableau3[[#This Row],[Numérotation Sud Infra Environnement]],SBT!$AT:$AT,1)</f>
        <v>0</v>
      </c>
      <c r="Y166" s="80">
        <f>SUMIFS(SBT!Z:Z,SBT!$E:$E,Tableau3[[#This Row],[Numérotation Sud Infra Environnement]],SBT!$AT:$AT,1)</f>
        <v>0</v>
      </c>
      <c r="Z166" s="80">
        <f>SUMIFS(SBT!AA:AA,SBT!$E:$E,Tableau3[[#This Row],[Numérotation Sud Infra Environnement]],SBT!$AT:$AT,1)</f>
        <v>0</v>
      </c>
      <c r="AA166" s="80">
        <f>Tableau3[[#This Row],[TOTAUX TTC]]-Tableau3[[#This Row],[TVA récupérable]]</f>
        <v>0</v>
      </c>
    </row>
    <row r="167" spans="1:27" ht="30" x14ac:dyDescent="0.25">
      <c r="A167" s="73" t="str">
        <f>Sourcecommande[[#This Row],[Numérotation Sud Infra Environnement]]</f>
        <v>ESP19-022</v>
      </c>
      <c r="B167" s="74" t="str">
        <f>VLOOKUP(A167,Sourcecommande[],2,FALSE)</f>
        <v>ASSISTANCE TECH RPQS 2018</v>
      </c>
      <c r="C167" s="74" t="str">
        <f>VLOOKUP(A167,Sourcecommande[],3,FALSE)</f>
        <v>REGIE EAU AUBRAC CARLADEZ LAGUIOLE</v>
      </c>
      <c r="D167" s="75">
        <f>VLOOKUP(A167,Sourcecommande[],4,FALSE)</f>
        <v>2019</v>
      </c>
      <c r="E167" s="75" t="str">
        <f>VLOOKUP(A167,Sourcecommande[],5,FALSE)</f>
        <v>AEP</v>
      </c>
      <c r="F167" s="75" t="str">
        <f>VLOOKUP(A167,Sourcecommande[],6,FALSE)</f>
        <v>SBT</v>
      </c>
      <c r="G167" s="75">
        <f>VLOOKUP(A167,Sourcecommande[],7,FALSE)</f>
        <v>12</v>
      </c>
      <c r="H167" s="88">
        <f>SUMIFS(SBT!H:H,SBT!$E:$E,Tableau3[[#This Row],[Numérotation Sud Infra Environnement]],SBT!$AT:$AT,1)</f>
        <v>0</v>
      </c>
      <c r="I167" s="80">
        <f>SUMIFS(SBT!J:J,SBT!$E:$E,Tableau3[[#This Row],[Numérotation Sud Infra Environnement]],SBT!$AT:$AT,1)</f>
        <v>0</v>
      </c>
      <c r="J167" s="80">
        <f>SUMIFS(SBT!K:K,SBT!$E:$E,Tableau3[[#This Row],[Numérotation Sud Infra Environnement]],SBT!$AT:$AT,1)</f>
        <v>0</v>
      </c>
      <c r="K167" s="80">
        <f>SUMIFS(SBT!L:L,SBT!$E:$E,Tableau3[[#This Row],[Numérotation Sud Infra Environnement]],SBT!$AT:$AT,1)</f>
        <v>0</v>
      </c>
      <c r="L167" s="80">
        <f>SUMIFS(SBT!M:M,SBT!$E:$E,Tableau3[[#This Row],[Numérotation Sud Infra Environnement]],SBT!$AT:$AT,1)</f>
        <v>0</v>
      </c>
      <c r="M167" s="80">
        <f>SUMIFS(SBT!N:N,SBT!$E:$E,Tableau3[[#This Row],[Numérotation Sud Infra Environnement]],SBT!$AT:$AT,1)</f>
        <v>0</v>
      </c>
      <c r="N167" s="80">
        <f>SUMIFS(SBT!O:O,SBT!$E:$E,Tableau3[[#This Row],[Numérotation Sud Infra Environnement]],SBT!$AT:$AT,1)</f>
        <v>0</v>
      </c>
      <c r="O167" s="80">
        <f>SUMIFS(SBT!P:P,SBT!$E:$E,Tableau3[[#This Row],[Numérotation Sud Infra Environnement]],SBT!$AT:$AT,1)</f>
        <v>0</v>
      </c>
      <c r="P167" s="80">
        <f>SUMIFS(SBT!Q:Q,SBT!$E:$E,Tableau3[[#This Row],[Numérotation Sud Infra Environnement]],SBT!$AT:$AT,1)</f>
        <v>0</v>
      </c>
      <c r="Q167" s="80">
        <f>SUMIFS(SBT!R:R,SBT!$E:$E,Tableau3[[#This Row],[Numérotation Sud Infra Environnement]],SBT!$AT:$AT,1)</f>
        <v>0</v>
      </c>
      <c r="R167" s="80">
        <f>SUMIFS(SBT!S:S,SBT!$E:$E,Tableau3[[#This Row],[Numérotation Sud Infra Environnement]],SBT!$AT:$AT,1)</f>
        <v>0</v>
      </c>
      <c r="S167" s="80">
        <f>SUMIFS(SBT!T:T,SBT!$E:$E,Tableau3[[#This Row],[Numérotation Sud Infra Environnement]],SBT!$AT:$AT,1)</f>
        <v>0</v>
      </c>
      <c r="T167" s="80">
        <f>SUMIFS(SBT!U:U,SBT!$E:$E,Tableau3[[#This Row],[Numérotation Sud Infra Environnement]],SBT!$AT:$AT,1)</f>
        <v>0</v>
      </c>
      <c r="U167" s="80">
        <f>SUMIFS(SBT!V:V,SBT!$E:$E,Tableau3[[#This Row],[Numérotation Sud Infra Environnement]],SBT!$AT:$AT,1)</f>
        <v>0</v>
      </c>
      <c r="V167" s="80">
        <f>SUMIFS(SBT!W:W,SBT!$E:$E,Tableau3[[#This Row],[Numérotation Sud Infra Environnement]],SBT!$AT:$AT,1)</f>
        <v>0</v>
      </c>
      <c r="W167" s="80">
        <f>SUMIFS(SBT!X:X,SBT!$E:$E,Tableau3[[#This Row],[Numérotation Sud Infra Environnement]],SBT!$AT:$AT,1)</f>
        <v>0</v>
      </c>
      <c r="X167" s="80">
        <f>SUMIFS(SBT!Y:Y,SBT!$E:$E,Tableau3[[#This Row],[Numérotation Sud Infra Environnement]],SBT!$AT:$AT,1)</f>
        <v>0</v>
      </c>
      <c r="Y167" s="80">
        <f>SUMIFS(SBT!Z:Z,SBT!$E:$E,Tableau3[[#This Row],[Numérotation Sud Infra Environnement]],SBT!$AT:$AT,1)</f>
        <v>0</v>
      </c>
      <c r="Z167" s="80">
        <f>SUMIFS(SBT!AA:AA,SBT!$E:$E,Tableau3[[#This Row],[Numérotation Sud Infra Environnement]],SBT!$AT:$AT,1)</f>
        <v>0</v>
      </c>
      <c r="AA167" s="80">
        <f>Tableau3[[#This Row],[TOTAUX TTC]]-Tableau3[[#This Row],[TVA récupérable]]</f>
        <v>0</v>
      </c>
    </row>
    <row r="168" spans="1:27" x14ac:dyDescent="0.25">
      <c r="A168" s="73" t="str">
        <f>Sourcecommande[[#This Row],[Numérotation Sud Infra Environnement]]</f>
        <v>ESP19-023</v>
      </c>
      <c r="B168" s="74" t="str">
        <f>VLOOKUP(A168,Sourcecommande[],2,FALSE)</f>
        <v>AFPR Gastal</v>
      </c>
      <c r="C168" s="74" t="str">
        <f>VLOOKUP(A168,Sourcecommande[],3,FALSE)</f>
        <v>POLE EMPLOI</v>
      </c>
      <c r="D168" s="75">
        <f>VLOOKUP(A168,Sourcecommande[],4,FALSE)</f>
        <v>2019</v>
      </c>
      <c r="E168" s="75" t="str">
        <f>VLOOKUP(A168,Sourcecommande[],5,FALSE)</f>
        <v>divers</v>
      </c>
      <c r="F168" s="75" t="str">
        <f>VLOOKUP(A168,Sourcecommande[],6,FALSE)</f>
        <v>CPN</v>
      </c>
      <c r="G168" s="75">
        <f>VLOOKUP(A168,Sourcecommande[],7,FALSE)</f>
        <v>12</v>
      </c>
      <c r="H168" s="88">
        <f>SUMIFS(SBT!H:H,SBT!$E:$E,Tableau3[[#This Row],[Numérotation Sud Infra Environnement]],SBT!$AT:$AT,1)</f>
        <v>0</v>
      </c>
      <c r="I168" s="80">
        <f>SUMIFS(SBT!J:J,SBT!$E:$E,Tableau3[[#This Row],[Numérotation Sud Infra Environnement]],SBT!$AT:$AT,1)</f>
        <v>0</v>
      </c>
      <c r="J168" s="80">
        <f>SUMIFS(SBT!K:K,SBT!$E:$E,Tableau3[[#This Row],[Numérotation Sud Infra Environnement]],SBT!$AT:$AT,1)</f>
        <v>0</v>
      </c>
      <c r="K168" s="80">
        <f>SUMIFS(SBT!L:L,SBT!$E:$E,Tableau3[[#This Row],[Numérotation Sud Infra Environnement]],SBT!$AT:$AT,1)</f>
        <v>0</v>
      </c>
      <c r="L168" s="80">
        <f>SUMIFS(SBT!M:M,SBT!$E:$E,Tableau3[[#This Row],[Numérotation Sud Infra Environnement]],SBT!$AT:$AT,1)</f>
        <v>0</v>
      </c>
      <c r="M168" s="80">
        <f>SUMIFS(SBT!N:N,SBT!$E:$E,Tableau3[[#This Row],[Numérotation Sud Infra Environnement]],SBT!$AT:$AT,1)</f>
        <v>0</v>
      </c>
      <c r="N168" s="80">
        <f>SUMIFS(SBT!O:O,SBT!$E:$E,Tableau3[[#This Row],[Numérotation Sud Infra Environnement]],SBT!$AT:$AT,1)</f>
        <v>0</v>
      </c>
      <c r="O168" s="80">
        <f>SUMIFS(SBT!P:P,SBT!$E:$E,Tableau3[[#This Row],[Numérotation Sud Infra Environnement]],SBT!$AT:$AT,1)</f>
        <v>0</v>
      </c>
      <c r="P168" s="80">
        <f>SUMIFS(SBT!Q:Q,SBT!$E:$E,Tableau3[[#This Row],[Numérotation Sud Infra Environnement]],SBT!$AT:$AT,1)</f>
        <v>0</v>
      </c>
      <c r="Q168" s="80">
        <f>SUMIFS(SBT!R:R,SBT!$E:$E,Tableau3[[#This Row],[Numérotation Sud Infra Environnement]],SBT!$AT:$AT,1)</f>
        <v>0</v>
      </c>
      <c r="R168" s="80">
        <f>SUMIFS(SBT!S:S,SBT!$E:$E,Tableau3[[#This Row],[Numérotation Sud Infra Environnement]],SBT!$AT:$AT,1)</f>
        <v>0</v>
      </c>
      <c r="S168" s="80">
        <f>SUMIFS(SBT!T:T,SBT!$E:$E,Tableau3[[#This Row],[Numérotation Sud Infra Environnement]],SBT!$AT:$AT,1)</f>
        <v>0</v>
      </c>
      <c r="T168" s="80">
        <f>SUMIFS(SBT!U:U,SBT!$E:$E,Tableau3[[#This Row],[Numérotation Sud Infra Environnement]],SBT!$AT:$AT,1)</f>
        <v>0</v>
      </c>
      <c r="U168" s="80">
        <f>SUMIFS(SBT!V:V,SBT!$E:$E,Tableau3[[#This Row],[Numérotation Sud Infra Environnement]],SBT!$AT:$AT,1)</f>
        <v>0</v>
      </c>
      <c r="V168" s="80">
        <f>SUMIFS(SBT!W:W,SBT!$E:$E,Tableau3[[#This Row],[Numérotation Sud Infra Environnement]],SBT!$AT:$AT,1)</f>
        <v>0</v>
      </c>
      <c r="W168" s="80">
        <f>SUMIFS(SBT!X:X,SBT!$E:$E,Tableau3[[#This Row],[Numérotation Sud Infra Environnement]],SBT!$AT:$AT,1)</f>
        <v>0</v>
      </c>
      <c r="X168" s="80">
        <f>SUMIFS(SBT!Y:Y,SBT!$E:$E,Tableau3[[#This Row],[Numérotation Sud Infra Environnement]],SBT!$AT:$AT,1)</f>
        <v>0</v>
      </c>
      <c r="Y168" s="80">
        <f>SUMIFS(SBT!Z:Z,SBT!$E:$E,Tableau3[[#This Row],[Numérotation Sud Infra Environnement]],SBT!$AT:$AT,1)</f>
        <v>0</v>
      </c>
      <c r="Z168" s="80">
        <f>SUMIFS(SBT!AA:AA,SBT!$E:$E,Tableau3[[#This Row],[Numérotation Sud Infra Environnement]],SBT!$AT:$AT,1)</f>
        <v>0</v>
      </c>
      <c r="AA168" s="80">
        <f>Tableau3[[#This Row],[TOTAUX TTC]]-Tableau3[[#This Row],[TVA récupérable]]</f>
        <v>0</v>
      </c>
    </row>
    <row r="169" spans="1:27" x14ac:dyDescent="0.25">
      <c r="A169" s="73" t="str">
        <f>Sourcecommande[[#This Row],[Numérotation Sud Infra Environnement]]</f>
        <v>ESP19-024</v>
      </c>
      <c r="B169" s="74" t="str">
        <f>VLOOKUP(A169,Sourcecommande[],2,FALSE)</f>
        <v>ASSISTANCE TECH TRAVAUX VOIRIE VC 40</v>
      </c>
      <c r="C169" s="74" t="str">
        <f>VLOOKUP(A169,Sourcecommande[],3,FALSE)</f>
        <v>NEUVEGLISE</v>
      </c>
      <c r="D169" s="75">
        <f>VLOOKUP(A169,Sourcecommande[],4,FALSE)</f>
        <v>2019</v>
      </c>
      <c r="E169" s="75" t="str">
        <f>VLOOKUP(A169,Sourcecommande[],5,FALSE)</f>
        <v>VRD</v>
      </c>
      <c r="F169" s="75" t="str">
        <f>VLOOKUP(A169,Sourcecommande[],6,FALSE)</f>
        <v>HPN</v>
      </c>
      <c r="G169" s="75">
        <f>VLOOKUP(A169,Sourcecommande[],7,FALSE)</f>
        <v>15</v>
      </c>
      <c r="H169" s="88">
        <f>SUMIFS(SBT!H:H,SBT!$E:$E,Tableau3[[#This Row],[Numérotation Sud Infra Environnement]],SBT!$AT:$AT,1)</f>
        <v>0</v>
      </c>
      <c r="I169" s="80">
        <f>SUMIFS(SBT!J:J,SBT!$E:$E,Tableau3[[#This Row],[Numérotation Sud Infra Environnement]],SBT!$AT:$AT,1)</f>
        <v>0</v>
      </c>
      <c r="J169" s="80">
        <f>SUMIFS(SBT!K:K,SBT!$E:$E,Tableau3[[#This Row],[Numérotation Sud Infra Environnement]],SBT!$AT:$AT,1)</f>
        <v>0</v>
      </c>
      <c r="K169" s="80">
        <f>SUMIFS(SBT!L:L,SBT!$E:$E,Tableau3[[#This Row],[Numérotation Sud Infra Environnement]],SBT!$AT:$AT,1)</f>
        <v>0</v>
      </c>
      <c r="L169" s="80">
        <f>SUMIFS(SBT!M:M,SBT!$E:$E,Tableau3[[#This Row],[Numérotation Sud Infra Environnement]],SBT!$AT:$AT,1)</f>
        <v>0</v>
      </c>
      <c r="M169" s="80">
        <f>SUMIFS(SBT!N:N,SBT!$E:$E,Tableau3[[#This Row],[Numérotation Sud Infra Environnement]],SBT!$AT:$AT,1)</f>
        <v>0</v>
      </c>
      <c r="N169" s="80">
        <f>SUMIFS(SBT!O:O,SBT!$E:$E,Tableau3[[#This Row],[Numérotation Sud Infra Environnement]],SBT!$AT:$AT,1)</f>
        <v>0</v>
      </c>
      <c r="O169" s="80">
        <f>SUMIFS(SBT!P:P,SBT!$E:$E,Tableau3[[#This Row],[Numérotation Sud Infra Environnement]],SBT!$AT:$AT,1)</f>
        <v>0</v>
      </c>
      <c r="P169" s="80">
        <f>SUMIFS(SBT!Q:Q,SBT!$E:$E,Tableau3[[#This Row],[Numérotation Sud Infra Environnement]],SBT!$AT:$AT,1)</f>
        <v>0</v>
      </c>
      <c r="Q169" s="80">
        <f>SUMIFS(SBT!R:R,SBT!$E:$E,Tableau3[[#This Row],[Numérotation Sud Infra Environnement]],SBT!$AT:$AT,1)</f>
        <v>0</v>
      </c>
      <c r="R169" s="80">
        <f>SUMIFS(SBT!S:S,SBT!$E:$E,Tableau3[[#This Row],[Numérotation Sud Infra Environnement]],SBT!$AT:$AT,1)</f>
        <v>0</v>
      </c>
      <c r="S169" s="80">
        <f>SUMIFS(SBT!T:T,SBT!$E:$E,Tableau3[[#This Row],[Numérotation Sud Infra Environnement]],SBT!$AT:$AT,1)</f>
        <v>0</v>
      </c>
      <c r="T169" s="80">
        <f>SUMIFS(SBT!U:U,SBT!$E:$E,Tableau3[[#This Row],[Numérotation Sud Infra Environnement]],SBT!$AT:$AT,1)</f>
        <v>0</v>
      </c>
      <c r="U169" s="80">
        <f>SUMIFS(SBT!V:V,SBT!$E:$E,Tableau3[[#This Row],[Numérotation Sud Infra Environnement]],SBT!$AT:$AT,1)</f>
        <v>0</v>
      </c>
      <c r="V169" s="80">
        <f>SUMIFS(SBT!W:W,SBT!$E:$E,Tableau3[[#This Row],[Numérotation Sud Infra Environnement]],SBT!$AT:$AT,1)</f>
        <v>0</v>
      </c>
      <c r="W169" s="80">
        <f>SUMIFS(SBT!X:X,SBT!$E:$E,Tableau3[[#This Row],[Numérotation Sud Infra Environnement]],SBT!$AT:$AT,1)</f>
        <v>0</v>
      </c>
      <c r="X169" s="80">
        <f>SUMIFS(SBT!Y:Y,SBT!$E:$E,Tableau3[[#This Row],[Numérotation Sud Infra Environnement]],SBT!$AT:$AT,1)</f>
        <v>0</v>
      </c>
      <c r="Y169" s="80">
        <f>SUMIFS(SBT!Z:Z,SBT!$E:$E,Tableau3[[#This Row],[Numérotation Sud Infra Environnement]],SBT!$AT:$AT,1)</f>
        <v>0</v>
      </c>
      <c r="Z169" s="80">
        <f>SUMIFS(SBT!AA:AA,SBT!$E:$E,Tableau3[[#This Row],[Numérotation Sud Infra Environnement]],SBT!$AT:$AT,1)</f>
        <v>0</v>
      </c>
      <c r="AA169" s="80">
        <f>Tableau3[[#This Row],[TOTAUX TTC]]-Tableau3[[#This Row],[TVA récupérable]]</f>
        <v>0</v>
      </c>
    </row>
    <row r="170" spans="1:27" x14ac:dyDescent="0.25">
      <c r="A170" s="73" t="str">
        <f>Sourcecommande[[#This Row],[Numérotation Sud Infra Environnement]]</f>
        <v>ESP19-025</v>
      </c>
      <c r="B170" s="74" t="str">
        <f>VLOOKUP(A170,Sourcecommande[],2,FALSE)</f>
        <v>EXTENSION RESEAU AEP MONCAN</v>
      </c>
      <c r="C170" s="74" t="str">
        <f>VLOOKUP(A170,Sourcecommande[],3,FALSE)</f>
        <v>ST GENIEZ OLT ET AUBRAC</v>
      </c>
      <c r="D170" s="75">
        <f>VLOOKUP(A170,Sourcecommande[],4,FALSE)</f>
        <v>2019</v>
      </c>
      <c r="E170" s="75" t="str">
        <f>VLOOKUP(A170,Sourcecommande[],5,FALSE)</f>
        <v>AEP</v>
      </c>
      <c r="F170" s="75" t="str">
        <f>VLOOKUP(A170,Sourcecommande[],6,FALSE)</f>
        <v>SBT</v>
      </c>
      <c r="G170" s="75">
        <f>VLOOKUP(A170,Sourcecommande[],7,FALSE)</f>
        <v>12</v>
      </c>
      <c r="H170" s="88">
        <f>SUMIFS(SBT!H:H,SBT!$E:$E,Tableau3[[#This Row],[Numérotation Sud Infra Environnement]],SBT!$AT:$AT,1)</f>
        <v>0</v>
      </c>
      <c r="I170" s="80">
        <f>SUMIFS(SBT!J:J,SBT!$E:$E,Tableau3[[#This Row],[Numérotation Sud Infra Environnement]],SBT!$AT:$AT,1)</f>
        <v>0</v>
      </c>
      <c r="J170" s="80">
        <f>SUMIFS(SBT!K:K,SBT!$E:$E,Tableau3[[#This Row],[Numérotation Sud Infra Environnement]],SBT!$AT:$AT,1)</f>
        <v>0</v>
      </c>
      <c r="K170" s="80">
        <f>SUMIFS(SBT!L:L,SBT!$E:$E,Tableau3[[#This Row],[Numérotation Sud Infra Environnement]],SBT!$AT:$AT,1)</f>
        <v>0</v>
      </c>
      <c r="L170" s="80">
        <f>SUMIFS(SBT!M:M,SBT!$E:$E,Tableau3[[#This Row],[Numérotation Sud Infra Environnement]],SBT!$AT:$AT,1)</f>
        <v>0</v>
      </c>
      <c r="M170" s="80">
        <f>SUMIFS(SBT!N:N,SBT!$E:$E,Tableau3[[#This Row],[Numérotation Sud Infra Environnement]],SBT!$AT:$AT,1)</f>
        <v>0</v>
      </c>
      <c r="N170" s="80">
        <f>SUMIFS(SBT!O:O,SBT!$E:$E,Tableau3[[#This Row],[Numérotation Sud Infra Environnement]],SBT!$AT:$AT,1)</f>
        <v>0</v>
      </c>
      <c r="O170" s="80">
        <f>SUMIFS(SBT!P:P,SBT!$E:$E,Tableau3[[#This Row],[Numérotation Sud Infra Environnement]],SBT!$AT:$AT,1)</f>
        <v>0</v>
      </c>
      <c r="P170" s="80">
        <f>SUMIFS(SBT!Q:Q,SBT!$E:$E,Tableau3[[#This Row],[Numérotation Sud Infra Environnement]],SBT!$AT:$AT,1)</f>
        <v>0</v>
      </c>
      <c r="Q170" s="80">
        <f>SUMIFS(SBT!R:R,SBT!$E:$E,Tableau3[[#This Row],[Numérotation Sud Infra Environnement]],SBT!$AT:$AT,1)</f>
        <v>0</v>
      </c>
      <c r="R170" s="80">
        <f>SUMIFS(SBT!S:S,SBT!$E:$E,Tableau3[[#This Row],[Numérotation Sud Infra Environnement]],SBT!$AT:$AT,1)</f>
        <v>0</v>
      </c>
      <c r="S170" s="80">
        <f>SUMIFS(SBT!T:T,SBT!$E:$E,Tableau3[[#This Row],[Numérotation Sud Infra Environnement]],SBT!$AT:$AT,1)</f>
        <v>0</v>
      </c>
      <c r="T170" s="80">
        <f>SUMIFS(SBT!U:U,SBT!$E:$E,Tableau3[[#This Row],[Numérotation Sud Infra Environnement]],SBT!$AT:$AT,1)</f>
        <v>0</v>
      </c>
      <c r="U170" s="80">
        <f>SUMIFS(SBT!V:V,SBT!$E:$E,Tableau3[[#This Row],[Numérotation Sud Infra Environnement]],SBT!$AT:$AT,1)</f>
        <v>0</v>
      </c>
      <c r="V170" s="80">
        <f>SUMIFS(SBT!W:W,SBT!$E:$E,Tableau3[[#This Row],[Numérotation Sud Infra Environnement]],SBT!$AT:$AT,1)</f>
        <v>0</v>
      </c>
      <c r="W170" s="80">
        <f>SUMIFS(SBT!X:X,SBT!$E:$E,Tableau3[[#This Row],[Numérotation Sud Infra Environnement]],SBT!$AT:$AT,1)</f>
        <v>0</v>
      </c>
      <c r="X170" s="80">
        <f>SUMIFS(SBT!Y:Y,SBT!$E:$E,Tableau3[[#This Row],[Numérotation Sud Infra Environnement]],SBT!$AT:$AT,1)</f>
        <v>0</v>
      </c>
      <c r="Y170" s="80">
        <f>SUMIFS(SBT!Z:Z,SBT!$E:$E,Tableau3[[#This Row],[Numérotation Sud Infra Environnement]],SBT!$AT:$AT,1)</f>
        <v>0</v>
      </c>
      <c r="Z170" s="80">
        <f>SUMIFS(SBT!AA:AA,SBT!$E:$E,Tableau3[[#This Row],[Numérotation Sud Infra Environnement]],SBT!$AT:$AT,1)</f>
        <v>0</v>
      </c>
      <c r="AA170" s="80">
        <f>Tableau3[[#This Row],[TOTAUX TTC]]-Tableau3[[#This Row],[TVA récupérable]]</f>
        <v>0</v>
      </c>
    </row>
    <row r="171" spans="1:27" x14ac:dyDescent="0.25">
      <c r="A171" s="73" t="str">
        <f>Sourcecommande[[#This Row],[Numérotation Sud Infra Environnement]]</f>
        <v>ESP19-026</v>
      </c>
      <c r="B171" s="74" t="str">
        <f>VLOOKUP(A171,Sourcecommande[],2,FALSE)</f>
        <v>DLE PLAN EAU</v>
      </c>
      <c r="C171" s="74" t="str">
        <f>VLOOKUP(A171,Sourcecommande[],3,FALSE)</f>
        <v>EARL DE LA PLANQUE</v>
      </c>
      <c r="D171" s="75">
        <f>VLOOKUP(A171,Sourcecommande[],4,FALSE)</f>
        <v>2019</v>
      </c>
      <c r="E171" s="75" t="str">
        <f>VLOOKUP(A171,Sourcecommande[],5,FALSE)</f>
        <v>HYDRO</v>
      </c>
      <c r="F171" s="75" t="str">
        <f>VLOOKUP(A171,Sourcecommande[],6,FALSE)</f>
        <v>ALA</v>
      </c>
      <c r="G171" s="75">
        <f>VLOOKUP(A171,Sourcecommande[],7,FALSE)</f>
        <v>12</v>
      </c>
      <c r="H171" s="88">
        <f>SUMIFS(SBT!H:H,SBT!$E:$E,Tableau3[[#This Row],[Numérotation Sud Infra Environnement]],SBT!$AT:$AT,1)</f>
        <v>0</v>
      </c>
      <c r="I171" s="80">
        <f>SUMIFS(SBT!J:J,SBT!$E:$E,Tableau3[[#This Row],[Numérotation Sud Infra Environnement]],SBT!$AT:$AT,1)</f>
        <v>0</v>
      </c>
      <c r="J171" s="80">
        <f>SUMIFS(SBT!K:K,SBT!$E:$E,Tableau3[[#This Row],[Numérotation Sud Infra Environnement]],SBT!$AT:$AT,1)</f>
        <v>0</v>
      </c>
      <c r="K171" s="80">
        <f>SUMIFS(SBT!L:L,SBT!$E:$E,Tableau3[[#This Row],[Numérotation Sud Infra Environnement]],SBT!$AT:$AT,1)</f>
        <v>0</v>
      </c>
      <c r="L171" s="80">
        <f>SUMIFS(SBT!M:M,SBT!$E:$E,Tableau3[[#This Row],[Numérotation Sud Infra Environnement]],SBT!$AT:$AT,1)</f>
        <v>0</v>
      </c>
      <c r="M171" s="80">
        <f>SUMIFS(SBT!N:N,SBT!$E:$E,Tableau3[[#This Row],[Numérotation Sud Infra Environnement]],SBT!$AT:$AT,1)</f>
        <v>0</v>
      </c>
      <c r="N171" s="80">
        <f>SUMIFS(SBT!O:O,SBT!$E:$E,Tableau3[[#This Row],[Numérotation Sud Infra Environnement]],SBT!$AT:$AT,1)</f>
        <v>0</v>
      </c>
      <c r="O171" s="80">
        <f>SUMIFS(SBT!P:P,SBT!$E:$E,Tableau3[[#This Row],[Numérotation Sud Infra Environnement]],SBT!$AT:$AT,1)</f>
        <v>0</v>
      </c>
      <c r="P171" s="80">
        <f>SUMIFS(SBT!Q:Q,SBT!$E:$E,Tableau3[[#This Row],[Numérotation Sud Infra Environnement]],SBT!$AT:$AT,1)</f>
        <v>0</v>
      </c>
      <c r="Q171" s="80">
        <f>SUMIFS(SBT!R:R,SBT!$E:$E,Tableau3[[#This Row],[Numérotation Sud Infra Environnement]],SBT!$AT:$AT,1)</f>
        <v>0</v>
      </c>
      <c r="R171" s="80">
        <f>SUMIFS(SBT!S:S,SBT!$E:$E,Tableau3[[#This Row],[Numérotation Sud Infra Environnement]],SBT!$AT:$AT,1)</f>
        <v>0</v>
      </c>
      <c r="S171" s="80">
        <f>SUMIFS(SBT!T:T,SBT!$E:$E,Tableau3[[#This Row],[Numérotation Sud Infra Environnement]],SBT!$AT:$AT,1)</f>
        <v>0</v>
      </c>
      <c r="T171" s="80">
        <f>SUMIFS(SBT!U:U,SBT!$E:$E,Tableau3[[#This Row],[Numérotation Sud Infra Environnement]],SBT!$AT:$AT,1)</f>
        <v>0</v>
      </c>
      <c r="U171" s="80">
        <f>SUMIFS(SBT!V:V,SBT!$E:$E,Tableau3[[#This Row],[Numérotation Sud Infra Environnement]],SBT!$AT:$AT,1)</f>
        <v>0</v>
      </c>
      <c r="V171" s="80">
        <f>SUMIFS(SBT!W:W,SBT!$E:$E,Tableau3[[#This Row],[Numérotation Sud Infra Environnement]],SBT!$AT:$AT,1)</f>
        <v>0</v>
      </c>
      <c r="W171" s="80">
        <f>SUMIFS(SBT!X:X,SBT!$E:$E,Tableau3[[#This Row],[Numérotation Sud Infra Environnement]],SBT!$AT:$AT,1)</f>
        <v>0</v>
      </c>
      <c r="X171" s="80">
        <f>SUMIFS(SBT!Y:Y,SBT!$E:$E,Tableau3[[#This Row],[Numérotation Sud Infra Environnement]],SBT!$AT:$AT,1)</f>
        <v>0</v>
      </c>
      <c r="Y171" s="80">
        <f>SUMIFS(SBT!Z:Z,SBT!$E:$E,Tableau3[[#This Row],[Numérotation Sud Infra Environnement]],SBT!$AT:$AT,1)</f>
        <v>0</v>
      </c>
      <c r="Z171" s="80">
        <f>SUMIFS(SBT!AA:AA,SBT!$E:$E,Tableau3[[#This Row],[Numérotation Sud Infra Environnement]],SBT!$AT:$AT,1)</f>
        <v>0</v>
      </c>
      <c r="AA171" s="80">
        <f>Tableau3[[#This Row],[TOTAUX TTC]]-Tableau3[[#This Row],[TVA récupérable]]</f>
        <v>0</v>
      </c>
    </row>
    <row r="172" spans="1:27" x14ac:dyDescent="0.25">
      <c r="A172" s="73" t="str">
        <f>Sourcecommande[[#This Row],[Numérotation Sud Infra Environnement]]</f>
        <v>ESP19-027</v>
      </c>
      <c r="B172" s="74" t="str">
        <f>VLOOKUP(A172,Sourcecommande[],2,FALSE)</f>
        <v>ANC REGROUPE LA BARRAQUE</v>
      </c>
      <c r="C172" s="74" t="str">
        <f>VLOOKUP(A172,Sourcecommande[],3,FALSE)</f>
        <v>BRUSQUE</v>
      </c>
      <c r="D172" s="75">
        <f>VLOOKUP(A172,Sourcecommande[],4,FALSE)</f>
        <v>2019</v>
      </c>
      <c r="E172" s="75" t="str">
        <f>VLOOKUP(A172,Sourcecommande[],5,FALSE)</f>
        <v>ANC</v>
      </c>
      <c r="F172" s="75" t="str">
        <f>VLOOKUP(A172,Sourcecommande[],6,FALSE)</f>
        <v>ALA</v>
      </c>
      <c r="G172" s="75">
        <f>VLOOKUP(A172,Sourcecommande[],7,FALSE)</f>
        <v>12</v>
      </c>
      <c r="H172" s="88">
        <f>SUMIFS(SBT!H:H,SBT!$E:$E,Tableau3[[#This Row],[Numérotation Sud Infra Environnement]],SBT!$AT:$AT,1)</f>
        <v>0</v>
      </c>
      <c r="I172" s="80">
        <f>SUMIFS(SBT!J:J,SBT!$E:$E,Tableau3[[#This Row],[Numérotation Sud Infra Environnement]],SBT!$AT:$AT,1)</f>
        <v>0</v>
      </c>
      <c r="J172" s="80">
        <f>SUMIFS(SBT!K:K,SBT!$E:$E,Tableau3[[#This Row],[Numérotation Sud Infra Environnement]],SBT!$AT:$AT,1)</f>
        <v>0</v>
      </c>
      <c r="K172" s="80">
        <f>SUMIFS(SBT!L:L,SBT!$E:$E,Tableau3[[#This Row],[Numérotation Sud Infra Environnement]],SBT!$AT:$AT,1)</f>
        <v>0</v>
      </c>
      <c r="L172" s="80">
        <f>SUMIFS(SBT!M:M,SBT!$E:$E,Tableau3[[#This Row],[Numérotation Sud Infra Environnement]],SBT!$AT:$AT,1)</f>
        <v>0</v>
      </c>
      <c r="M172" s="80">
        <f>SUMIFS(SBT!N:N,SBT!$E:$E,Tableau3[[#This Row],[Numérotation Sud Infra Environnement]],SBT!$AT:$AT,1)</f>
        <v>0</v>
      </c>
      <c r="N172" s="80">
        <f>SUMIFS(SBT!O:O,SBT!$E:$E,Tableau3[[#This Row],[Numérotation Sud Infra Environnement]],SBT!$AT:$AT,1)</f>
        <v>0</v>
      </c>
      <c r="O172" s="80">
        <f>SUMIFS(SBT!P:P,SBT!$E:$E,Tableau3[[#This Row],[Numérotation Sud Infra Environnement]],SBT!$AT:$AT,1)</f>
        <v>0</v>
      </c>
      <c r="P172" s="80">
        <f>SUMIFS(SBT!Q:Q,SBT!$E:$E,Tableau3[[#This Row],[Numérotation Sud Infra Environnement]],SBT!$AT:$AT,1)</f>
        <v>0</v>
      </c>
      <c r="Q172" s="80">
        <f>SUMIFS(SBT!R:R,SBT!$E:$E,Tableau3[[#This Row],[Numérotation Sud Infra Environnement]],SBT!$AT:$AT,1)</f>
        <v>0</v>
      </c>
      <c r="R172" s="80">
        <f>SUMIFS(SBT!S:S,SBT!$E:$E,Tableau3[[#This Row],[Numérotation Sud Infra Environnement]],SBT!$AT:$AT,1)</f>
        <v>0</v>
      </c>
      <c r="S172" s="80">
        <f>SUMIFS(SBT!T:T,SBT!$E:$E,Tableau3[[#This Row],[Numérotation Sud Infra Environnement]],SBT!$AT:$AT,1)</f>
        <v>0</v>
      </c>
      <c r="T172" s="80">
        <f>SUMIFS(SBT!U:U,SBT!$E:$E,Tableau3[[#This Row],[Numérotation Sud Infra Environnement]],SBT!$AT:$AT,1)</f>
        <v>0</v>
      </c>
      <c r="U172" s="80">
        <f>SUMIFS(SBT!V:V,SBT!$E:$E,Tableau3[[#This Row],[Numérotation Sud Infra Environnement]],SBT!$AT:$AT,1)</f>
        <v>0</v>
      </c>
      <c r="V172" s="80">
        <f>SUMIFS(SBT!W:W,SBT!$E:$E,Tableau3[[#This Row],[Numérotation Sud Infra Environnement]],SBT!$AT:$AT,1)</f>
        <v>0</v>
      </c>
      <c r="W172" s="80">
        <f>SUMIFS(SBT!X:X,SBT!$E:$E,Tableau3[[#This Row],[Numérotation Sud Infra Environnement]],SBT!$AT:$AT,1)</f>
        <v>0</v>
      </c>
      <c r="X172" s="80">
        <f>SUMIFS(SBT!Y:Y,SBT!$E:$E,Tableau3[[#This Row],[Numérotation Sud Infra Environnement]],SBT!$AT:$AT,1)</f>
        <v>0</v>
      </c>
      <c r="Y172" s="80">
        <f>SUMIFS(SBT!Z:Z,SBT!$E:$E,Tableau3[[#This Row],[Numérotation Sud Infra Environnement]],SBT!$AT:$AT,1)</f>
        <v>0</v>
      </c>
      <c r="Z172" s="80">
        <f>SUMIFS(SBT!AA:AA,SBT!$E:$E,Tableau3[[#This Row],[Numérotation Sud Infra Environnement]],SBT!$AT:$AT,1)</f>
        <v>0</v>
      </c>
      <c r="AA172" s="80">
        <f>Tableau3[[#This Row],[TOTAUX TTC]]-Tableau3[[#This Row],[TVA récupérable]]</f>
        <v>0</v>
      </c>
    </row>
    <row r="173" spans="1:27" x14ac:dyDescent="0.25">
      <c r="A173" s="73" t="str">
        <f>Sourcecommande[[#This Row],[Numérotation Sud Infra Environnement]]</f>
        <v>ESP19-028</v>
      </c>
      <c r="B173" s="74" t="str">
        <f>VLOOKUP(A173,Sourcecommande[],2,FALSE)</f>
        <v>REFECTION AEP ESCOURBIAC</v>
      </c>
      <c r="C173" s="74" t="str">
        <f>VLOOKUP(A173,Sourcecommande[],3,FALSE)</f>
        <v>SIAEP RIVES DU TARN</v>
      </c>
      <c r="D173" s="75">
        <f>VLOOKUP(A173,Sourcecommande[],4,FALSE)</f>
        <v>2019</v>
      </c>
      <c r="E173" s="75" t="str">
        <f>VLOOKUP(A173,Sourcecommande[],5,FALSE)</f>
        <v>AEP</v>
      </c>
      <c r="F173" s="75" t="str">
        <f>VLOOKUP(A173,Sourcecommande[],6,FALSE)</f>
        <v>ALA</v>
      </c>
      <c r="G173" s="75">
        <f>VLOOKUP(A173,Sourcecommande[],7,FALSE)</f>
        <v>12</v>
      </c>
      <c r="H173" s="88">
        <f>SUMIFS(SBT!H:H,SBT!$E:$E,Tableau3[[#This Row],[Numérotation Sud Infra Environnement]],SBT!$AT:$AT,1)</f>
        <v>0</v>
      </c>
      <c r="I173" s="80">
        <f>SUMIFS(SBT!J:J,SBT!$E:$E,Tableau3[[#This Row],[Numérotation Sud Infra Environnement]],SBT!$AT:$AT,1)</f>
        <v>0</v>
      </c>
      <c r="J173" s="80">
        <f>SUMIFS(SBT!K:K,SBT!$E:$E,Tableau3[[#This Row],[Numérotation Sud Infra Environnement]],SBT!$AT:$AT,1)</f>
        <v>0</v>
      </c>
      <c r="K173" s="80">
        <f>SUMIFS(SBT!L:L,SBT!$E:$E,Tableau3[[#This Row],[Numérotation Sud Infra Environnement]],SBT!$AT:$AT,1)</f>
        <v>0</v>
      </c>
      <c r="L173" s="80">
        <f>SUMIFS(SBT!M:M,SBT!$E:$E,Tableau3[[#This Row],[Numérotation Sud Infra Environnement]],SBT!$AT:$AT,1)</f>
        <v>0</v>
      </c>
      <c r="M173" s="80">
        <f>SUMIFS(SBT!N:N,SBT!$E:$E,Tableau3[[#This Row],[Numérotation Sud Infra Environnement]],SBT!$AT:$AT,1)</f>
        <v>0</v>
      </c>
      <c r="N173" s="80">
        <f>SUMIFS(SBT!O:O,SBT!$E:$E,Tableau3[[#This Row],[Numérotation Sud Infra Environnement]],SBT!$AT:$AT,1)</f>
        <v>0</v>
      </c>
      <c r="O173" s="80">
        <f>SUMIFS(SBT!P:P,SBT!$E:$E,Tableau3[[#This Row],[Numérotation Sud Infra Environnement]],SBT!$AT:$AT,1)</f>
        <v>0</v>
      </c>
      <c r="P173" s="80">
        <f>SUMIFS(SBT!Q:Q,SBT!$E:$E,Tableau3[[#This Row],[Numérotation Sud Infra Environnement]],SBT!$AT:$AT,1)</f>
        <v>0</v>
      </c>
      <c r="Q173" s="80">
        <f>SUMIFS(SBT!R:R,SBT!$E:$E,Tableau3[[#This Row],[Numérotation Sud Infra Environnement]],SBT!$AT:$AT,1)</f>
        <v>0</v>
      </c>
      <c r="R173" s="80">
        <f>SUMIFS(SBT!S:S,SBT!$E:$E,Tableau3[[#This Row],[Numérotation Sud Infra Environnement]],SBT!$AT:$AT,1)</f>
        <v>0</v>
      </c>
      <c r="S173" s="80">
        <f>SUMIFS(SBT!T:T,SBT!$E:$E,Tableau3[[#This Row],[Numérotation Sud Infra Environnement]],SBT!$AT:$AT,1)</f>
        <v>0</v>
      </c>
      <c r="T173" s="80">
        <f>SUMIFS(SBT!U:U,SBT!$E:$E,Tableau3[[#This Row],[Numérotation Sud Infra Environnement]],SBT!$AT:$AT,1)</f>
        <v>0</v>
      </c>
      <c r="U173" s="80">
        <f>SUMIFS(SBT!V:V,SBT!$E:$E,Tableau3[[#This Row],[Numérotation Sud Infra Environnement]],SBT!$AT:$AT,1)</f>
        <v>0</v>
      </c>
      <c r="V173" s="80">
        <f>SUMIFS(SBT!W:W,SBT!$E:$E,Tableau3[[#This Row],[Numérotation Sud Infra Environnement]],SBT!$AT:$AT,1)</f>
        <v>0</v>
      </c>
      <c r="W173" s="80">
        <f>SUMIFS(SBT!X:X,SBT!$E:$E,Tableau3[[#This Row],[Numérotation Sud Infra Environnement]],SBT!$AT:$AT,1)</f>
        <v>0</v>
      </c>
      <c r="X173" s="80">
        <f>SUMIFS(SBT!Y:Y,SBT!$E:$E,Tableau3[[#This Row],[Numérotation Sud Infra Environnement]],SBT!$AT:$AT,1)</f>
        <v>0</v>
      </c>
      <c r="Y173" s="80">
        <f>SUMIFS(SBT!Z:Z,SBT!$E:$E,Tableau3[[#This Row],[Numérotation Sud Infra Environnement]],SBT!$AT:$AT,1)</f>
        <v>0</v>
      </c>
      <c r="Z173" s="80">
        <f>SUMIFS(SBT!AA:AA,SBT!$E:$E,Tableau3[[#This Row],[Numérotation Sud Infra Environnement]],SBT!$AT:$AT,1)</f>
        <v>0</v>
      </c>
      <c r="AA173" s="80">
        <f>Tableau3[[#This Row],[TOTAUX TTC]]-Tableau3[[#This Row],[TVA récupérable]]</f>
        <v>0</v>
      </c>
    </row>
    <row r="174" spans="1:27" x14ac:dyDescent="0.25">
      <c r="A174" s="73" t="str">
        <f>Sourcecommande[[#This Row],[Numérotation Sud Infra Environnement]]</f>
        <v>ESP19-029</v>
      </c>
      <c r="B174" s="74" t="str">
        <f>VLOOKUP(A174,Sourcecommande[],2,FALSE)</f>
        <v>ETUDE FAISAB ASS CRIBAS-BAS</v>
      </c>
      <c r="C174" s="74" t="str">
        <f>VLOOKUP(A174,Sourcecommande[],3,FALSE)</f>
        <v>BRUSQUE</v>
      </c>
      <c r="D174" s="75">
        <f>VLOOKUP(A174,Sourcecommande[],4,FALSE)</f>
        <v>2019</v>
      </c>
      <c r="E174" s="75" t="str">
        <f>VLOOKUP(A174,Sourcecommande[],5,FALSE)</f>
        <v>ASS</v>
      </c>
      <c r="F174" s="75" t="str">
        <f>VLOOKUP(A174,Sourcecommande[],6,FALSE)</f>
        <v>ALA</v>
      </c>
      <c r="G174" s="75">
        <f>VLOOKUP(A174,Sourcecommande[],7,FALSE)</f>
        <v>12</v>
      </c>
      <c r="H174" s="88">
        <f>SUMIFS(SBT!H:H,SBT!$E:$E,Tableau3[[#This Row],[Numérotation Sud Infra Environnement]],SBT!$AT:$AT,1)</f>
        <v>0</v>
      </c>
      <c r="I174" s="80">
        <f>SUMIFS(SBT!J:J,SBT!$E:$E,Tableau3[[#This Row],[Numérotation Sud Infra Environnement]],SBT!$AT:$AT,1)</f>
        <v>0</v>
      </c>
      <c r="J174" s="80">
        <f>SUMIFS(SBT!K:K,SBT!$E:$E,Tableau3[[#This Row],[Numérotation Sud Infra Environnement]],SBT!$AT:$AT,1)</f>
        <v>0</v>
      </c>
      <c r="K174" s="80">
        <f>SUMIFS(SBT!L:L,SBT!$E:$E,Tableau3[[#This Row],[Numérotation Sud Infra Environnement]],SBT!$AT:$AT,1)</f>
        <v>0</v>
      </c>
      <c r="L174" s="80">
        <f>SUMIFS(SBT!M:M,SBT!$E:$E,Tableau3[[#This Row],[Numérotation Sud Infra Environnement]],SBT!$AT:$AT,1)</f>
        <v>0</v>
      </c>
      <c r="M174" s="80">
        <f>SUMIFS(SBT!N:N,SBT!$E:$E,Tableau3[[#This Row],[Numérotation Sud Infra Environnement]],SBT!$AT:$AT,1)</f>
        <v>0</v>
      </c>
      <c r="N174" s="80">
        <f>SUMIFS(SBT!O:O,SBT!$E:$E,Tableau3[[#This Row],[Numérotation Sud Infra Environnement]],SBT!$AT:$AT,1)</f>
        <v>0</v>
      </c>
      <c r="O174" s="80">
        <f>SUMIFS(SBT!P:P,SBT!$E:$E,Tableau3[[#This Row],[Numérotation Sud Infra Environnement]],SBT!$AT:$AT,1)</f>
        <v>0</v>
      </c>
      <c r="P174" s="80">
        <f>SUMIFS(SBT!Q:Q,SBT!$E:$E,Tableau3[[#This Row],[Numérotation Sud Infra Environnement]],SBT!$AT:$AT,1)</f>
        <v>0</v>
      </c>
      <c r="Q174" s="80">
        <f>SUMIFS(SBT!R:R,SBT!$E:$E,Tableau3[[#This Row],[Numérotation Sud Infra Environnement]],SBT!$AT:$AT,1)</f>
        <v>0</v>
      </c>
      <c r="R174" s="80">
        <f>SUMIFS(SBT!S:S,SBT!$E:$E,Tableau3[[#This Row],[Numérotation Sud Infra Environnement]],SBT!$AT:$AT,1)</f>
        <v>0</v>
      </c>
      <c r="S174" s="80">
        <f>SUMIFS(SBT!T:T,SBT!$E:$E,Tableau3[[#This Row],[Numérotation Sud Infra Environnement]],SBT!$AT:$AT,1)</f>
        <v>0</v>
      </c>
      <c r="T174" s="80">
        <f>SUMIFS(SBT!U:U,SBT!$E:$E,Tableau3[[#This Row],[Numérotation Sud Infra Environnement]],SBT!$AT:$AT,1)</f>
        <v>0</v>
      </c>
      <c r="U174" s="80">
        <f>SUMIFS(SBT!V:V,SBT!$E:$E,Tableau3[[#This Row],[Numérotation Sud Infra Environnement]],SBT!$AT:$AT,1)</f>
        <v>0</v>
      </c>
      <c r="V174" s="80">
        <f>SUMIFS(SBT!W:W,SBT!$E:$E,Tableau3[[#This Row],[Numérotation Sud Infra Environnement]],SBT!$AT:$AT,1)</f>
        <v>0</v>
      </c>
      <c r="W174" s="80">
        <f>SUMIFS(SBT!X:X,SBT!$E:$E,Tableau3[[#This Row],[Numérotation Sud Infra Environnement]],SBT!$AT:$AT,1)</f>
        <v>0</v>
      </c>
      <c r="X174" s="80">
        <f>SUMIFS(SBT!Y:Y,SBT!$E:$E,Tableau3[[#This Row],[Numérotation Sud Infra Environnement]],SBT!$AT:$AT,1)</f>
        <v>0</v>
      </c>
      <c r="Y174" s="80">
        <f>SUMIFS(SBT!Z:Z,SBT!$E:$E,Tableau3[[#This Row],[Numérotation Sud Infra Environnement]],SBT!$AT:$AT,1)</f>
        <v>0</v>
      </c>
      <c r="Z174" s="80">
        <f>SUMIFS(SBT!AA:AA,SBT!$E:$E,Tableau3[[#This Row],[Numérotation Sud Infra Environnement]],SBT!$AT:$AT,1)</f>
        <v>0</v>
      </c>
      <c r="AA174" s="80">
        <f>Tableau3[[#This Row],[TOTAUX TTC]]-Tableau3[[#This Row],[TVA récupérable]]</f>
        <v>0</v>
      </c>
    </row>
    <row r="175" spans="1:27" x14ac:dyDescent="0.25">
      <c r="A175" s="73" t="str">
        <f>Sourcecommande[[#This Row],[Numérotation Sud Infra Environnement]]</f>
        <v>ESP19-030</v>
      </c>
      <c r="B175" s="74" t="str">
        <f>VLOOKUP(A175,Sourcecommande[],2,FALSE)</f>
        <v>AMENAGEMENT VILLAGE CHAMBERNON</v>
      </c>
      <c r="C175" s="74" t="str">
        <f>VLOOKUP(A175,Sourcecommande[],3,FALSE)</f>
        <v>NEUVEGLISE</v>
      </c>
      <c r="D175" s="75">
        <f>VLOOKUP(A175,Sourcecommande[],4,FALSE)</f>
        <v>2019</v>
      </c>
      <c r="E175" s="75" t="str">
        <f>VLOOKUP(A175,Sourcecommande[],5,FALSE)</f>
        <v>VRD</v>
      </c>
      <c r="F175" s="75" t="str">
        <f>VLOOKUP(A175,Sourcecommande[],6,FALSE)</f>
        <v>HPN</v>
      </c>
      <c r="G175" s="75">
        <f>VLOOKUP(A175,Sourcecommande[],7,FALSE)</f>
        <v>15</v>
      </c>
      <c r="H175" s="88">
        <f>SUMIFS(SBT!H:H,SBT!$E:$E,Tableau3[[#This Row],[Numérotation Sud Infra Environnement]],SBT!$AT:$AT,1)</f>
        <v>0</v>
      </c>
      <c r="I175" s="80">
        <f>SUMIFS(SBT!J:J,SBT!$E:$E,Tableau3[[#This Row],[Numérotation Sud Infra Environnement]],SBT!$AT:$AT,1)</f>
        <v>0</v>
      </c>
      <c r="J175" s="80">
        <f>SUMIFS(SBT!K:K,SBT!$E:$E,Tableau3[[#This Row],[Numérotation Sud Infra Environnement]],SBT!$AT:$AT,1)</f>
        <v>0</v>
      </c>
      <c r="K175" s="80">
        <f>SUMIFS(SBT!L:L,SBT!$E:$E,Tableau3[[#This Row],[Numérotation Sud Infra Environnement]],SBT!$AT:$AT,1)</f>
        <v>0</v>
      </c>
      <c r="L175" s="80">
        <f>SUMIFS(SBT!M:M,SBT!$E:$E,Tableau3[[#This Row],[Numérotation Sud Infra Environnement]],SBT!$AT:$AT,1)</f>
        <v>0</v>
      </c>
      <c r="M175" s="80">
        <f>SUMIFS(SBT!N:N,SBT!$E:$E,Tableau3[[#This Row],[Numérotation Sud Infra Environnement]],SBT!$AT:$AT,1)</f>
        <v>0</v>
      </c>
      <c r="N175" s="80">
        <f>SUMIFS(SBT!O:O,SBT!$E:$E,Tableau3[[#This Row],[Numérotation Sud Infra Environnement]],SBT!$AT:$AT,1)</f>
        <v>0</v>
      </c>
      <c r="O175" s="80">
        <f>SUMIFS(SBT!P:P,SBT!$E:$E,Tableau3[[#This Row],[Numérotation Sud Infra Environnement]],SBT!$AT:$AT,1)</f>
        <v>0</v>
      </c>
      <c r="P175" s="80">
        <f>SUMIFS(SBT!Q:Q,SBT!$E:$E,Tableau3[[#This Row],[Numérotation Sud Infra Environnement]],SBT!$AT:$AT,1)</f>
        <v>0</v>
      </c>
      <c r="Q175" s="80">
        <f>SUMIFS(SBT!R:R,SBT!$E:$E,Tableau3[[#This Row],[Numérotation Sud Infra Environnement]],SBT!$AT:$AT,1)</f>
        <v>0</v>
      </c>
      <c r="R175" s="80">
        <f>SUMIFS(SBT!S:S,SBT!$E:$E,Tableau3[[#This Row],[Numérotation Sud Infra Environnement]],SBT!$AT:$AT,1)</f>
        <v>0</v>
      </c>
      <c r="S175" s="80">
        <f>SUMIFS(SBT!T:T,SBT!$E:$E,Tableau3[[#This Row],[Numérotation Sud Infra Environnement]],SBT!$AT:$AT,1)</f>
        <v>0</v>
      </c>
      <c r="T175" s="80">
        <f>SUMIFS(SBT!U:U,SBT!$E:$E,Tableau3[[#This Row],[Numérotation Sud Infra Environnement]],SBT!$AT:$AT,1)</f>
        <v>0</v>
      </c>
      <c r="U175" s="80">
        <f>SUMIFS(SBT!V:V,SBT!$E:$E,Tableau3[[#This Row],[Numérotation Sud Infra Environnement]],SBT!$AT:$AT,1)</f>
        <v>0</v>
      </c>
      <c r="V175" s="80">
        <f>SUMIFS(SBT!W:W,SBT!$E:$E,Tableau3[[#This Row],[Numérotation Sud Infra Environnement]],SBT!$AT:$AT,1)</f>
        <v>0</v>
      </c>
      <c r="W175" s="80">
        <f>SUMIFS(SBT!X:X,SBT!$E:$E,Tableau3[[#This Row],[Numérotation Sud Infra Environnement]],SBT!$AT:$AT,1)</f>
        <v>0</v>
      </c>
      <c r="X175" s="80">
        <f>SUMIFS(SBT!Y:Y,SBT!$E:$E,Tableau3[[#This Row],[Numérotation Sud Infra Environnement]],SBT!$AT:$AT,1)</f>
        <v>0</v>
      </c>
      <c r="Y175" s="80">
        <f>SUMIFS(SBT!Z:Z,SBT!$E:$E,Tableau3[[#This Row],[Numérotation Sud Infra Environnement]],SBT!$AT:$AT,1)</f>
        <v>0</v>
      </c>
      <c r="Z175" s="80">
        <f>SUMIFS(SBT!AA:AA,SBT!$E:$E,Tableau3[[#This Row],[Numérotation Sud Infra Environnement]],SBT!$AT:$AT,1)</f>
        <v>0</v>
      </c>
      <c r="AA175" s="80">
        <f>Tableau3[[#This Row],[TOTAUX TTC]]-Tableau3[[#This Row],[TVA récupérable]]</f>
        <v>0</v>
      </c>
    </row>
    <row r="176" spans="1:27" x14ac:dyDescent="0.25">
      <c r="A176" s="73" t="str">
        <f>Sourcecommande[[#This Row],[Numérotation Sud Infra Environnement]]</f>
        <v>ESP19-031</v>
      </c>
      <c r="B176" s="74" t="str">
        <f>VLOOKUP(A176,Sourcecommande[],2,FALSE)</f>
        <v>ETUDE AIRIE DEPOTAGE CAMPING-CAR</v>
      </c>
      <c r="C176" s="74" t="str">
        <f>VLOOKUP(A176,Sourcecommande[],3,FALSE)</f>
        <v>ST CHELY D'AUBRAC</v>
      </c>
      <c r="D176" s="75">
        <f>VLOOKUP(A176,Sourcecommande[],4,FALSE)</f>
        <v>2019</v>
      </c>
      <c r="E176" s="75" t="str">
        <f>VLOOKUP(A176,Sourcecommande[],5,FALSE)</f>
        <v>ASS</v>
      </c>
      <c r="F176" s="75" t="str">
        <f>VLOOKUP(A176,Sourcecommande[],6,FALSE)</f>
        <v>SBT</v>
      </c>
      <c r="G176" s="75">
        <f>VLOOKUP(A176,Sourcecommande[],7,FALSE)</f>
        <v>12</v>
      </c>
      <c r="H176" s="88">
        <f>SUMIFS(SBT!H:H,SBT!$E:$E,Tableau3[[#This Row],[Numérotation Sud Infra Environnement]],SBT!$AT:$AT,1)</f>
        <v>0</v>
      </c>
      <c r="I176" s="80">
        <f>SUMIFS(SBT!J:J,SBT!$E:$E,Tableau3[[#This Row],[Numérotation Sud Infra Environnement]],SBT!$AT:$AT,1)</f>
        <v>0</v>
      </c>
      <c r="J176" s="80">
        <f>SUMIFS(SBT!K:K,SBT!$E:$E,Tableau3[[#This Row],[Numérotation Sud Infra Environnement]],SBT!$AT:$AT,1)</f>
        <v>0</v>
      </c>
      <c r="K176" s="80">
        <f>SUMIFS(SBT!L:L,SBT!$E:$E,Tableau3[[#This Row],[Numérotation Sud Infra Environnement]],SBT!$AT:$AT,1)</f>
        <v>0</v>
      </c>
      <c r="L176" s="80">
        <f>SUMIFS(SBT!M:M,SBT!$E:$E,Tableau3[[#This Row],[Numérotation Sud Infra Environnement]],SBT!$AT:$AT,1)</f>
        <v>0</v>
      </c>
      <c r="M176" s="80">
        <f>SUMIFS(SBT!N:N,SBT!$E:$E,Tableau3[[#This Row],[Numérotation Sud Infra Environnement]],SBT!$AT:$AT,1)</f>
        <v>0</v>
      </c>
      <c r="N176" s="80">
        <f>SUMIFS(SBT!O:O,SBT!$E:$E,Tableau3[[#This Row],[Numérotation Sud Infra Environnement]],SBT!$AT:$AT,1)</f>
        <v>0</v>
      </c>
      <c r="O176" s="80">
        <f>SUMIFS(SBT!P:P,SBT!$E:$E,Tableau3[[#This Row],[Numérotation Sud Infra Environnement]],SBT!$AT:$AT,1)</f>
        <v>0</v>
      </c>
      <c r="P176" s="80">
        <f>SUMIFS(SBT!Q:Q,SBT!$E:$E,Tableau3[[#This Row],[Numérotation Sud Infra Environnement]],SBT!$AT:$AT,1)</f>
        <v>0</v>
      </c>
      <c r="Q176" s="80">
        <f>SUMIFS(SBT!R:R,SBT!$E:$E,Tableau3[[#This Row],[Numérotation Sud Infra Environnement]],SBT!$AT:$AT,1)</f>
        <v>0</v>
      </c>
      <c r="R176" s="80">
        <f>SUMIFS(SBT!S:S,SBT!$E:$E,Tableau3[[#This Row],[Numérotation Sud Infra Environnement]],SBT!$AT:$AT,1)</f>
        <v>0</v>
      </c>
      <c r="S176" s="80">
        <f>SUMIFS(SBT!T:T,SBT!$E:$E,Tableau3[[#This Row],[Numérotation Sud Infra Environnement]],SBT!$AT:$AT,1)</f>
        <v>0</v>
      </c>
      <c r="T176" s="80">
        <f>SUMIFS(SBT!U:U,SBT!$E:$E,Tableau3[[#This Row],[Numérotation Sud Infra Environnement]],SBT!$AT:$AT,1)</f>
        <v>0</v>
      </c>
      <c r="U176" s="80">
        <f>SUMIFS(SBT!V:V,SBT!$E:$E,Tableau3[[#This Row],[Numérotation Sud Infra Environnement]],SBT!$AT:$AT,1)</f>
        <v>0</v>
      </c>
      <c r="V176" s="80">
        <f>SUMIFS(SBT!W:W,SBT!$E:$E,Tableau3[[#This Row],[Numérotation Sud Infra Environnement]],SBT!$AT:$AT,1)</f>
        <v>0</v>
      </c>
      <c r="W176" s="80">
        <f>SUMIFS(SBT!X:X,SBT!$E:$E,Tableau3[[#This Row],[Numérotation Sud Infra Environnement]],SBT!$AT:$AT,1)</f>
        <v>0</v>
      </c>
      <c r="X176" s="80">
        <f>SUMIFS(SBT!Y:Y,SBT!$E:$E,Tableau3[[#This Row],[Numérotation Sud Infra Environnement]],SBT!$AT:$AT,1)</f>
        <v>0</v>
      </c>
      <c r="Y176" s="80">
        <f>SUMIFS(SBT!Z:Z,SBT!$E:$E,Tableau3[[#This Row],[Numérotation Sud Infra Environnement]],SBT!$AT:$AT,1)</f>
        <v>0</v>
      </c>
      <c r="Z176" s="80">
        <f>SUMIFS(SBT!AA:AA,SBT!$E:$E,Tableau3[[#This Row],[Numérotation Sud Infra Environnement]],SBT!$AT:$AT,1)</f>
        <v>0</v>
      </c>
      <c r="AA176" s="80">
        <f>Tableau3[[#This Row],[TOTAUX TTC]]-Tableau3[[#This Row],[TVA récupérable]]</f>
        <v>0</v>
      </c>
    </row>
    <row r="177" spans="1:27" x14ac:dyDescent="0.25">
      <c r="A177" s="73" t="str">
        <f>Sourcecommande[[#This Row],[Numérotation Sud Infra Environnement]]</f>
        <v>ESP19-032</v>
      </c>
      <c r="B177" s="74" t="str">
        <f>VLOOKUP(A177,Sourcecommande[],2,FALSE)</f>
        <v>STEP CAPDENAC Service assainissement</v>
      </c>
      <c r="C177" s="74" t="str">
        <f>VLOOKUP(A177,Sourcecommande[],3,FALSE)</f>
        <v>CAPDENAC Gare</v>
      </c>
      <c r="D177" s="75">
        <f>VLOOKUP(A177,Sourcecommande[],4,FALSE)</f>
        <v>2019</v>
      </c>
      <c r="E177" s="75" t="str">
        <f>VLOOKUP(A177,Sourcecommande[],5,FALSE)</f>
        <v>ASS</v>
      </c>
      <c r="F177" s="75" t="str">
        <f>VLOOKUP(A177,Sourcecommande[],6,FALSE)</f>
        <v>ALA</v>
      </c>
      <c r="G177" s="75">
        <f>VLOOKUP(A177,Sourcecommande[],7,FALSE)</f>
        <v>12</v>
      </c>
      <c r="H177" s="88">
        <f>SUMIFS(SBT!H:H,SBT!$E:$E,Tableau3[[#This Row],[Numérotation Sud Infra Environnement]],SBT!$AT:$AT,1)</f>
        <v>0</v>
      </c>
      <c r="I177" s="80">
        <f>SUMIFS(SBT!J:J,SBT!$E:$E,Tableau3[[#This Row],[Numérotation Sud Infra Environnement]],SBT!$AT:$AT,1)</f>
        <v>0</v>
      </c>
      <c r="J177" s="80">
        <f>SUMIFS(SBT!K:K,SBT!$E:$E,Tableau3[[#This Row],[Numérotation Sud Infra Environnement]],SBT!$AT:$AT,1)</f>
        <v>0</v>
      </c>
      <c r="K177" s="80">
        <f>SUMIFS(SBT!L:L,SBT!$E:$E,Tableau3[[#This Row],[Numérotation Sud Infra Environnement]],SBT!$AT:$AT,1)</f>
        <v>0</v>
      </c>
      <c r="L177" s="80">
        <f>SUMIFS(SBT!M:M,SBT!$E:$E,Tableau3[[#This Row],[Numérotation Sud Infra Environnement]],SBT!$AT:$AT,1)</f>
        <v>0</v>
      </c>
      <c r="M177" s="80">
        <f>SUMIFS(SBT!N:N,SBT!$E:$E,Tableau3[[#This Row],[Numérotation Sud Infra Environnement]],SBT!$AT:$AT,1)</f>
        <v>0</v>
      </c>
      <c r="N177" s="80">
        <f>SUMIFS(SBT!O:O,SBT!$E:$E,Tableau3[[#This Row],[Numérotation Sud Infra Environnement]],SBT!$AT:$AT,1)</f>
        <v>0</v>
      </c>
      <c r="O177" s="80">
        <f>SUMIFS(SBT!P:P,SBT!$E:$E,Tableau3[[#This Row],[Numérotation Sud Infra Environnement]],SBT!$AT:$AT,1)</f>
        <v>0</v>
      </c>
      <c r="P177" s="80">
        <f>SUMIFS(SBT!Q:Q,SBT!$E:$E,Tableau3[[#This Row],[Numérotation Sud Infra Environnement]],SBT!$AT:$AT,1)</f>
        <v>0</v>
      </c>
      <c r="Q177" s="80">
        <f>SUMIFS(SBT!R:R,SBT!$E:$E,Tableau3[[#This Row],[Numérotation Sud Infra Environnement]],SBT!$AT:$AT,1)</f>
        <v>0</v>
      </c>
      <c r="R177" s="80">
        <f>SUMIFS(SBT!S:S,SBT!$E:$E,Tableau3[[#This Row],[Numérotation Sud Infra Environnement]],SBT!$AT:$AT,1)</f>
        <v>0</v>
      </c>
      <c r="S177" s="80">
        <f>SUMIFS(SBT!T:T,SBT!$E:$E,Tableau3[[#This Row],[Numérotation Sud Infra Environnement]],SBT!$AT:$AT,1)</f>
        <v>0</v>
      </c>
      <c r="T177" s="80">
        <f>SUMIFS(SBT!U:U,SBT!$E:$E,Tableau3[[#This Row],[Numérotation Sud Infra Environnement]],SBT!$AT:$AT,1)</f>
        <v>0</v>
      </c>
      <c r="U177" s="80">
        <f>SUMIFS(SBT!V:V,SBT!$E:$E,Tableau3[[#This Row],[Numérotation Sud Infra Environnement]],SBT!$AT:$AT,1)</f>
        <v>0</v>
      </c>
      <c r="V177" s="80">
        <f>SUMIFS(SBT!W:W,SBT!$E:$E,Tableau3[[#This Row],[Numérotation Sud Infra Environnement]],SBT!$AT:$AT,1)</f>
        <v>0</v>
      </c>
      <c r="W177" s="80">
        <f>SUMIFS(SBT!X:X,SBT!$E:$E,Tableau3[[#This Row],[Numérotation Sud Infra Environnement]],SBT!$AT:$AT,1)</f>
        <v>0</v>
      </c>
      <c r="X177" s="80">
        <f>SUMIFS(SBT!Y:Y,SBT!$E:$E,Tableau3[[#This Row],[Numérotation Sud Infra Environnement]],SBT!$AT:$AT,1)</f>
        <v>0</v>
      </c>
      <c r="Y177" s="80">
        <f>SUMIFS(SBT!Z:Z,SBT!$E:$E,Tableau3[[#This Row],[Numérotation Sud Infra Environnement]],SBT!$AT:$AT,1)</f>
        <v>0</v>
      </c>
      <c r="Z177" s="80">
        <f>SUMIFS(SBT!AA:AA,SBT!$E:$E,Tableau3[[#This Row],[Numérotation Sud Infra Environnement]],SBT!$AT:$AT,1)</f>
        <v>0</v>
      </c>
      <c r="AA177" s="80">
        <f>Tableau3[[#This Row],[TOTAUX TTC]]-Tableau3[[#This Row],[TVA récupérable]]</f>
        <v>0</v>
      </c>
    </row>
    <row r="178" spans="1:27" x14ac:dyDescent="0.25">
      <c r="A178" s="73" t="str">
        <f>Sourcecommande[[#This Row],[Numérotation Sud Infra Environnement]]</f>
        <v>ESP19-033</v>
      </c>
      <c r="B178" s="74" t="str">
        <f>VLOOKUP(A178,Sourcecommande[],2,FALSE)</f>
        <v>VACATION SUPP SUIVI TRAVAUX ASS</v>
      </c>
      <c r="C178" s="74" t="str">
        <f>VLOOKUP(A178,Sourcecommande[],3,FALSE)</f>
        <v>ST GENIEZ OLT ET AUBRAC</v>
      </c>
      <c r="D178" s="75">
        <f>VLOOKUP(A178,Sourcecommande[],4,FALSE)</f>
        <v>2019</v>
      </c>
      <c r="E178" s="75" t="str">
        <f>VLOOKUP(A178,Sourcecommande[],5,FALSE)</f>
        <v>ASS</v>
      </c>
      <c r="F178" s="75" t="str">
        <f>VLOOKUP(A178,Sourcecommande[],6,FALSE)</f>
        <v>SBT</v>
      </c>
      <c r="G178" s="75">
        <f>VLOOKUP(A178,Sourcecommande[],7,FALSE)</f>
        <v>12</v>
      </c>
      <c r="H178" s="88">
        <f>SUMIFS(SBT!H:H,SBT!$E:$E,Tableau3[[#This Row],[Numérotation Sud Infra Environnement]],SBT!$AT:$AT,1)</f>
        <v>0</v>
      </c>
      <c r="I178" s="80">
        <f>SUMIFS(SBT!J:J,SBT!$E:$E,Tableau3[[#This Row],[Numérotation Sud Infra Environnement]],SBT!$AT:$AT,1)</f>
        <v>0</v>
      </c>
      <c r="J178" s="80">
        <f>SUMIFS(SBT!K:K,SBT!$E:$E,Tableau3[[#This Row],[Numérotation Sud Infra Environnement]],SBT!$AT:$AT,1)</f>
        <v>0</v>
      </c>
      <c r="K178" s="80">
        <f>SUMIFS(SBT!L:L,SBT!$E:$E,Tableau3[[#This Row],[Numérotation Sud Infra Environnement]],SBT!$AT:$AT,1)</f>
        <v>0</v>
      </c>
      <c r="L178" s="80">
        <f>SUMIFS(SBT!M:M,SBT!$E:$E,Tableau3[[#This Row],[Numérotation Sud Infra Environnement]],SBT!$AT:$AT,1)</f>
        <v>0</v>
      </c>
      <c r="M178" s="80">
        <f>SUMIFS(SBT!N:N,SBT!$E:$E,Tableau3[[#This Row],[Numérotation Sud Infra Environnement]],SBT!$AT:$AT,1)</f>
        <v>0</v>
      </c>
      <c r="N178" s="80">
        <f>SUMIFS(SBT!O:O,SBT!$E:$E,Tableau3[[#This Row],[Numérotation Sud Infra Environnement]],SBT!$AT:$AT,1)</f>
        <v>0</v>
      </c>
      <c r="O178" s="80">
        <f>SUMIFS(SBT!P:P,SBT!$E:$E,Tableau3[[#This Row],[Numérotation Sud Infra Environnement]],SBT!$AT:$AT,1)</f>
        <v>0</v>
      </c>
      <c r="P178" s="80">
        <f>SUMIFS(SBT!Q:Q,SBT!$E:$E,Tableau3[[#This Row],[Numérotation Sud Infra Environnement]],SBT!$AT:$AT,1)</f>
        <v>0</v>
      </c>
      <c r="Q178" s="80">
        <f>SUMIFS(SBT!R:R,SBT!$E:$E,Tableau3[[#This Row],[Numérotation Sud Infra Environnement]],SBT!$AT:$AT,1)</f>
        <v>0</v>
      </c>
      <c r="R178" s="80">
        <f>SUMIFS(SBT!S:S,SBT!$E:$E,Tableau3[[#This Row],[Numérotation Sud Infra Environnement]],SBT!$AT:$AT,1)</f>
        <v>0</v>
      </c>
      <c r="S178" s="80">
        <f>SUMIFS(SBT!T:T,SBT!$E:$E,Tableau3[[#This Row],[Numérotation Sud Infra Environnement]],SBT!$AT:$AT,1)</f>
        <v>0</v>
      </c>
      <c r="T178" s="80">
        <f>SUMIFS(SBT!U:U,SBT!$E:$E,Tableau3[[#This Row],[Numérotation Sud Infra Environnement]],SBT!$AT:$AT,1)</f>
        <v>0</v>
      </c>
      <c r="U178" s="80">
        <f>SUMIFS(SBT!V:V,SBT!$E:$E,Tableau3[[#This Row],[Numérotation Sud Infra Environnement]],SBT!$AT:$AT,1)</f>
        <v>0</v>
      </c>
      <c r="V178" s="80">
        <f>SUMIFS(SBT!W:W,SBT!$E:$E,Tableau3[[#This Row],[Numérotation Sud Infra Environnement]],SBT!$AT:$AT,1)</f>
        <v>0</v>
      </c>
      <c r="W178" s="80">
        <f>SUMIFS(SBT!X:X,SBT!$E:$E,Tableau3[[#This Row],[Numérotation Sud Infra Environnement]],SBT!$AT:$AT,1)</f>
        <v>0</v>
      </c>
      <c r="X178" s="80">
        <f>SUMIFS(SBT!Y:Y,SBT!$E:$E,Tableau3[[#This Row],[Numérotation Sud Infra Environnement]],SBT!$AT:$AT,1)</f>
        <v>0</v>
      </c>
      <c r="Y178" s="80">
        <f>SUMIFS(SBT!Z:Z,SBT!$E:$E,Tableau3[[#This Row],[Numérotation Sud Infra Environnement]],SBT!$AT:$AT,1)</f>
        <v>0</v>
      </c>
      <c r="Z178" s="80">
        <f>SUMIFS(SBT!AA:AA,SBT!$E:$E,Tableau3[[#This Row],[Numérotation Sud Infra Environnement]],SBT!$AT:$AT,1)</f>
        <v>0</v>
      </c>
      <c r="AA178" s="80">
        <f>Tableau3[[#This Row],[TOTAUX TTC]]-Tableau3[[#This Row],[TVA récupérable]]</f>
        <v>0</v>
      </c>
    </row>
    <row r="179" spans="1:27" ht="30" x14ac:dyDescent="0.25">
      <c r="A179" s="73" t="str">
        <f>Sourcecommande[[#This Row],[Numérotation Sud Infra Environnement]]</f>
        <v>ESP19-034</v>
      </c>
      <c r="B179" s="74" t="str">
        <f>VLOOKUP(A179,Sourcecommande[],2,FALSE)</f>
        <v>NOTE TECHNIQUE DECLASSEMENT BARRAGE AMBIAS AVAL</v>
      </c>
      <c r="C179" s="74" t="str">
        <f>VLOOKUP(A179,Sourcecommande[],3,FALSE)</f>
        <v>GAEC AMBIAS</v>
      </c>
      <c r="D179" s="75">
        <f>VLOOKUP(A179,Sourcecommande[],4,FALSE)</f>
        <v>2019</v>
      </c>
      <c r="E179" s="75" t="str">
        <f>VLOOKUP(A179,Sourcecommande[],5,FALSE)</f>
        <v>HYDRO</v>
      </c>
      <c r="F179" s="75" t="str">
        <f>VLOOKUP(A179,Sourcecommande[],6,FALSE)</f>
        <v>ALA</v>
      </c>
      <c r="G179" s="75">
        <f>VLOOKUP(A179,Sourcecommande[],7,FALSE)</f>
        <v>12</v>
      </c>
      <c r="H179" s="88">
        <f>SUMIFS(SBT!H:H,SBT!$E:$E,Tableau3[[#This Row],[Numérotation Sud Infra Environnement]],SBT!$AT:$AT,1)</f>
        <v>0</v>
      </c>
      <c r="I179" s="80">
        <f>SUMIFS(SBT!J:J,SBT!$E:$E,Tableau3[[#This Row],[Numérotation Sud Infra Environnement]],SBT!$AT:$AT,1)</f>
        <v>0</v>
      </c>
      <c r="J179" s="80">
        <f>SUMIFS(SBT!K:K,SBT!$E:$E,Tableau3[[#This Row],[Numérotation Sud Infra Environnement]],SBT!$AT:$AT,1)</f>
        <v>0</v>
      </c>
      <c r="K179" s="80">
        <f>SUMIFS(SBT!L:L,SBT!$E:$E,Tableau3[[#This Row],[Numérotation Sud Infra Environnement]],SBT!$AT:$AT,1)</f>
        <v>0</v>
      </c>
      <c r="L179" s="80">
        <f>SUMIFS(SBT!M:M,SBT!$E:$E,Tableau3[[#This Row],[Numérotation Sud Infra Environnement]],SBT!$AT:$AT,1)</f>
        <v>0</v>
      </c>
      <c r="M179" s="80">
        <f>SUMIFS(SBT!N:N,SBT!$E:$E,Tableau3[[#This Row],[Numérotation Sud Infra Environnement]],SBT!$AT:$AT,1)</f>
        <v>0</v>
      </c>
      <c r="N179" s="80">
        <f>SUMIFS(SBT!O:O,SBT!$E:$E,Tableau3[[#This Row],[Numérotation Sud Infra Environnement]],SBT!$AT:$AT,1)</f>
        <v>0</v>
      </c>
      <c r="O179" s="80">
        <f>SUMIFS(SBT!P:P,SBT!$E:$E,Tableau3[[#This Row],[Numérotation Sud Infra Environnement]],SBT!$AT:$AT,1)</f>
        <v>0</v>
      </c>
      <c r="P179" s="80">
        <f>SUMIFS(SBT!Q:Q,SBT!$E:$E,Tableau3[[#This Row],[Numérotation Sud Infra Environnement]],SBT!$AT:$AT,1)</f>
        <v>0</v>
      </c>
      <c r="Q179" s="80">
        <f>SUMIFS(SBT!R:R,SBT!$E:$E,Tableau3[[#This Row],[Numérotation Sud Infra Environnement]],SBT!$AT:$AT,1)</f>
        <v>0</v>
      </c>
      <c r="R179" s="80">
        <f>SUMIFS(SBT!S:S,SBT!$E:$E,Tableau3[[#This Row],[Numérotation Sud Infra Environnement]],SBT!$AT:$AT,1)</f>
        <v>0</v>
      </c>
      <c r="S179" s="80">
        <f>SUMIFS(SBT!T:T,SBT!$E:$E,Tableau3[[#This Row],[Numérotation Sud Infra Environnement]],SBT!$AT:$AT,1)</f>
        <v>0</v>
      </c>
      <c r="T179" s="80">
        <f>SUMIFS(SBT!U:U,SBT!$E:$E,Tableau3[[#This Row],[Numérotation Sud Infra Environnement]],SBT!$AT:$AT,1)</f>
        <v>0</v>
      </c>
      <c r="U179" s="80">
        <f>SUMIFS(SBT!V:V,SBT!$E:$E,Tableau3[[#This Row],[Numérotation Sud Infra Environnement]],SBT!$AT:$AT,1)</f>
        <v>0</v>
      </c>
      <c r="V179" s="80">
        <f>SUMIFS(SBT!W:W,SBT!$E:$E,Tableau3[[#This Row],[Numérotation Sud Infra Environnement]],SBT!$AT:$AT,1)</f>
        <v>0</v>
      </c>
      <c r="W179" s="80">
        <f>SUMIFS(SBT!X:X,SBT!$E:$E,Tableau3[[#This Row],[Numérotation Sud Infra Environnement]],SBT!$AT:$AT,1)</f>
        <v>0</v>
      </c>
      <c r="X179" s="80">
        <f>SUMIFS(SBT!Y:Y,SBT!$E:$E,Tableau3[[#This Row],[Numérotation Sud Infra Environnement]],SBT!$AT:$AT,1)</f>
        <v>0</v>
      </c>
      <c r="Y179" s="80">
        <f>SUMIFS(SBT!Z:Z,SBT!$E:$E,Tableau3[[#This Row],[Numérotation Sud Infra Environnement]],SBT!$AT:$AT,1)</f>
        <v>0</v>
      </c>
      <c r="Z179" s="80">
        <f>SUMIFS(SBT!AA:AA,SBT!$E:$E,Tableau3[[#This Row],[Numérotation Sud Infra Environnement]],SBT!$AT:$AT,1)</f>
        <v>0</v>
      </c>
      <c r="AA179" s="80">
        <f>Tableau3[[#This Row],[TOTAUX TTC]]-Tableau3[[#This Row],[TVA récupérable]]</f>
        <v>0</v>
      </c>
    </row>
    <row r="180" spans="1:27" x14ac:dyDescent="0.25">
      <c r="A180" s="73" t="str">
        <f>Sourcecommande[[#This Row],[Numérotation Sud Infra Environnement]]</f>
        <v>ESP19-035</v>
      </c>
      <c r="B180" s="74" t="str">
        <f>VLOOKUP(A180,Sourcecommande[],2,FALSE)</f>
        <v>VARAIRE ASSAINISSEMENT</v>
      </c>
      <c r="C180" s="74" t="str">
        <f>VLOOKUP(A180,Sourcecommande[],3,FALSE)</f>
        <v>BOURNAC</v>
      </c>
      <c r="D180" s="75">
        <f>VLOOKUP(A180,Sourcecommande[],4,FALSE)</f>
        <v>2019</v>
      </c>
      <c r="E180" s="75" t="str">
        <f>VLOOKUP(A180,Sourcecommande[],5,FALSE)</f>
        <v>ASS</v>
      </c>
      <c r="F180" s="75" t="str">
        <f>VLOOKUP(A180,Sourcecommande[],6,FALSE)</f>
        <v>ALA</v>
      </c>
      <c r="G180" s="75">
        <f>VLOOKUP(A180,Sourcecommande[],7,FALSE)</f>
        <v>46</v>
      </c>
      <c r="H180" s="88">
        <f>SUMIFS(SBT!H:H,SBT!$E:$E,Tableau3[[#This Row],[Numérotation Sud Infra Environnement]],SBT!$AT:$AT,1)</f>
        <v>0</v>
      </c>
      <c r="I180" s="80">
        <f>SUMIFS(SBT!J:J,SBT!$E:$E,Tableau3[[#This Row],[Numérotation Sud Infra Environnement]],SBT!$AT:$AT,1)</f>
        <v>0</v>
      </c>
      <c r="J180" s="80">
        <f>SUMIFS(SBT!K:K,SBT!$E:$E,Tableau3[[#This Row],[Numérotation Sud Infra Environnement]],SBT!$AT:$AT,1)</f>
        <v>0</v>
      </c>
      <c r="K180" s="80">
        <f>SUMIFS(SBT!L:L,SBT!$E:$E,Tableau3[[#This Row],[Numérotation Sud Infra Environnement]],SBT!$AT:$AT,1)</f>
        <v>0</v>
      </c>
      <c r="L180" s="80">
        <f>SUMIFS(SBT!M:M,SBT!$E:$E,Tableau3[[#This Row],[Numérotation Sud Infra Environnement]],SBT!$AT:$AT,1)</f>
        <v>0</v>
      </c>
      <c r="M180" s="80">
        <f>SUMIFS(SBT!N:N,SBT!$E:$E,Tableau3[[#This Row],[Numérotation Sud Infra Environnement]],SBT!$AT:$AT,1)</f>
        <v>0</v>
      </c>
      <c r="N180" s="80">
        <f>SUMIFS(SBT!O:O,SBT!$E:$E,Tableau3[[#This Row],[Numérotation Sud Infra Environnement]],SBT!$AT:$AT,1)</f>
        <v>0</v>
      </c>
      <c r="O180" s="80">
        <f>SUMIFS(SBT!P:P,SBT!$E:$E,Tableau3[[#This Row],[Numérotation Sud Infra Environnement]],SBT!$AT:$AT,1)</f>
        <v>0</v>
      </c>
      <c r="P180" s="80">
        <f>SUMIFS(SBT!Q:Q,SBT!$E:$E,Tableau3[[#This Row],[Numérotation Sud Infra Environnement]],SBT!$AT:$AT,1)</f>
        <v>0</v>
      </c>
      <c r="Q180" s="80">
        <f>SUMIFS(SBT!R:R,SBT!$E:$E,Tableau3[[#This Row],[Numérotation Sud Infra Environnement]],SBT!$AT:$AT,1)</f>
        <v>0</v>
      </c>
      <c r="R180" s="80">
        <f>SUMIFS(SBT!S:S,SBT!$E:$E,Tableau3[[#This Row],[Numérotation Sud Infra Environnement]],SBT!$AT:$AT,1)</f>
        <v>0</v>
      </c>
      <c r="S180" s="80">
        <f>SUMIFS(SBT!T:T,SBT!$E:$E,Tableau3[[#This Row],[Numérotation Sud Infra Environnement]],SBT!$AT:$AT,1)</f>
        <v>0</v>
      </c>
      <c r="T180" s="80">
        <f>SUMIFS(SBT!U:U,SBT!$E:$E,Tableau3[[#This Row],[Numérotation Sud Infra Environnement]],SBT!$AT:$AT,1)</f>
        <v>0</v>
      </c>
      <c r="U180" s="80">
        <f>SUMIFS(SBT!V:V,SBT!$E:$E,Tableau3[[#This Row],[Numérotation Sud Infra Environnement]],SBT!$AT:$AT,1)</f>
        <v>0</v>
      </c>
      <c r="V180" s="80">
        <f>SUMIFS(SBT!W:W,SBT!$E:$E,Tableau3[[#This Row],[Numérotation Sud Infra Environnement]],SBT!$AT:$AT,1)</f>
        <v>0</v>
      </c>
      <c r="W180" s="80">
        <f>SUMIFS(SBT!X:X,SBT!$E:$E,Tableau3[[#This Row],[Numérotation Sud Infra Environnement]],SBT!$AT:$AT,1)</f>
        <v>0</v>
      </c>
      <c r="X180" s="80">
        <f>SUMIFS(SBT!Y:Y,SBT!$E:$E,Tableau3[[#This Row],[Numérotation Sud Infra Environnement]],SBT!$AT:$AT,1)</f>
        <v>0</v>
      </c>
      <c r="Y180" s="80">
        <f>SUMIFS(SBT!Z:Z,SBT!$E:$E,Tableau3[[#This Row],[Numérotation Sud Infra Environnement]],SBT!$AT:$AT,1)</f>
        <v>0</v>
      </c>
      <c r="Z180" s="80">
        <f>SUMIFS(SBT!AA:AA,SBT!$E:$E,Tableau3[[#This Row],[Numérotation Sud Infra Environnement]],SBT!$AT:$AT,1)</f>
        <v>0</v>
      </c>
      <c r="AA180" s="80">
        <f>Tableau3[[#This Row],[TOTAUX TTC]]-Tableau3[[#This Row],[TVA récupérable]]</f>
        <v>0</v>
      </c>
    </row>
    <row r="181" spans="1:27" x14ac:dyDescent="0.25">
      <c r="A181" s="73" t="str">
        <f>Sourcecommande[[#This Row],[Numérotation Sud Infra Environnement]]</f>
        <v>ESP19-036</v>
      </c>
      <c r="B181" s="74">
        <f>VLOOKUP(A181,Sourcecommande[],2,FALSE)</f>
        <v>0</v>
      </c>
      <c r="C181" s="74" t="str">
        <f>VLOOKUP(A181,Sourcecommande[],3,FALSE)</f>
        <v>tutu</v>
      </c>
      <c r="D181" s="75">
        <f>VLOOKUP(A181,Sourcecommande[],4,FALSE)</f>
        <v>2019</v>
      </c>
      <c r="E181" s="75" t="str">
        <f>VLOOKUP(A181,Sourcecommande[],5,FALSE)</f>
        <v>HYDRO</v>
      </c>
      <c r="F181" s="75" t="str">
        <f>VLOOKUP(A181,Sourcecommande[],6,FALSE)</f>
        <v>ALA</v>
      </c>
      <c r="G181" s="75">
        <f>VLOOKUP(A181,Sourcecommande[],7,FALSE)</f>
        <v>18</v>
      </c>
      <c r="H181" s="88">
        <f>SUMIFS(SBT!H:H,SBT!$E:$E,Tableau3[[#This Row],[Numérotation Sud Infra Environnement]],SBT!$AT:$AT,1)</f>
        <v>0</v>
      </c>
      <c r="I181" s="80">
        <f>SUMIFS(SBT!J:J,SBT!$E:$E,Tableau3[[#This Row],[Numérotation Sud Infra Environnement]],SBT!$AT:$AT,1)</f>
        <v>0</v>
      </c>
      <c r="J181" s="80">
        <f>SUMIFS(SBT!K:K,SBT!$E:$E,Tableau3[[#This Row],[Numérotation Sud Infra Environnement]],SBT!$AT:$AT,1)</f>
        <v>0</v>
      </c>
      <c r="K181" s="80">
        <f>SUMIFS(SBT!L:L,SBT!$E:$E,Tableau3[[#This Row],[Numérotation Sud Infra Environnement]],SBT!$AT:$AT,1)</f>
        <v>0</v>
      </c>
      <c r="L181" s="80">
        <f>SUMIFS(SBT!M:M,SBT!$E:$E,Tableau3[[#This Row],[Numérotation Sud Infra Environnement]],SBT!$AT:$AT,1)</f>
        <v>0</v>
      </c>
      <c r="M181" s="80">
        <f>SUMIFS(SBT!N:N,SBT!$E:$E,Tableau3[[#This Row],[Numérotation Sud Infra Environnement]],SBT!$AT:$AT,1)</f>
        <v>0</v>
      </c>
      <c r="N181" s="80">
        <f>SUMIFS(SBT!O:O,SBT!$E:$E,Tableau3[[#This Row],[Numérotation Sud Infra Environnement]],SBT!$AT:$AT,1)</f>
        <v>0</v>
      </c>
      <c r="O181" s="80">
        <f>SUMIFS(SBT!P:P,SBT!$E:$E,Tableau3[[#This Row],[Numérotation Sud Infra Environnement]],SBT!$AT:$AT,1)</f>
        <v>0</v>
      </c>
      <c r="P181" s="80">
        <f>SUMIFS(SBT!Q:Q,SBT!$E:$E,Tableau3[[#This Row],[Numérotation Sud Infra Environnement]],SBT!$AT:$AT,1)</f>
        <v>0</v>
      </c>
      <c r="Q181" s="80">
        <f>SUMIFS(SBT!R:R,SBT!$E:$E,Tableau3[[#This Row],[Numérotation Sud Infra Environnement]],SBT!$AT:$AT,1)</f>
        <v>0</v>
      </c>
      <c r="R181" s="80">
        <f>SUMIFS(SBT!S:S,SBT!$E:$E,Tableau3[[#This Row],[Numérotation Sud Infra Environnement]],SBT!$AT:$AT,1)</f>
        <v>0</v>
      </c>
      <c r="S181" s="80">
        <f>SUMIFS(SBT!T:T,SBT!$E:$E,Tableau3[[#This Row],[Numérotation Sud Infra Environnement]],SBT!$AT:$AT,1)</f>
        <v>0</v>
      </c>
      <c r="T181" s="80">
        <f>SUMIFS(SBT!U:U,SBT!$E:$E,Tableau3[[#This Row],[Numérotation Sud Infra Environnement]],SBT!$AT:$AT,1)</f>
        <v>0</v>
      </c>
      <c r="U181" s="80">
        <f>SUMIFS(SBT!V:V,SBT!$E:$E,Tableau3[[#This Row],[Numérotation Sud Infra Environnement]],SBT!$AT:$AT,1)</f>
        <v>0</v>
      </c>
      <c r="V181" s="80">
        <f>SUMIFS(SBT!W:W,SBT!$E:$E,Tableau3[[#This Row],[Numérotation Sud Infra Environnement]],SBT!$AT:$AT,1)</f>
        <v>0</v>
      </c>
      <c r="W181" s="80">
        <f>SUMIFS(SBT!X:X,SBT!$E:$E,Tableau3[[#This Row],[Numérotation Sud Infra Environnement]],SBT!$AT:$AT,1)</f>
        <v>0</v>
      </c>
      <c r="X181" s="80">
        <f>SUMIFS(SBT!Y:Y,SBT!$E:$E,Tableau3[[#This Row],[Numérotation Sud Infra Environnement]],SBT!$AT:$AT,1)</f>
        <v>0</v>
      </c>
      <c r="Y181" s="80">
        <f>SUMIFS(SBT!Z:Z,SBT!$E:$E,Tableau3[[#This Row],[Numérotation Sud Infra Environnement]],SBT!$AT:$AT,1)</f>
        <v>0</v>
      </c>
      <c r="Z181" s="80">
        <f>SUMIFS(SBT!AA:AA,SBT!$E:$E,Tableau3[[#This Row],[Numérotation Sud Infra Environnement]],SBT!$AT:$AT,1)</f>
        <v>0</v>
      </c>
      <c r="AA181" s="80">
        <f>Tableau3[[#This Row],[TOTAUX TTC]]-Tableau3[[#This Row],[TVA récupérable]]</f>
        <v>0</v>
      </c>
    </row>
    <row r="182" spans="1:27" x14ac:dyDescent="0.25">
      <c r="A182" s="73" t="str">
        <f>Sourcecommande[[#This Row],[Numérotation Sud Infra Environnement]]</f>
        <v>ESP19-037</v>
      </c>
      <c r="B182" s="74">
        <f>VLOOKUP(A182,Sourcecommande[],2,FALSE)</f>
        <v>0</v>
      </c>
      <c r="C182" s="74" t="str">
        <f>VLOOKUP(A182,Sourcecommande[],3,FALSE)</f>
        <v>titi</v>
      </c>
      <c r="D182" s="75">
        <f>VLOOKUP(A182,Sourcecommande[],4,FALSE)</f>
        <v>2019</v>
      </c>
      <c r="E182" s="75" t="str">
        <f>VLOOKUP(A182,Sourcecommande[],5,FALSE)</f>
        <v>HYDRO</v>
      </c>
      <c r="F182" s="75" t="str">
        <f>VLOOKUP(A182,Sourcecommande[],6,FALSE)</f>
        <v>ALA</v>
      </c>
      <c r="G182" s="75">
        <f>VLOOKUP(A182,Sourcecommande[],7,FALSE)</f>
        <v>18</v>
      </c>
      <c r="H182" s="88">
        <f>SUMIFS(SBT!H:H,SBT!$E:$E,Tableau3[[#This Row],[Numérotation Sud Infra Environnement]],SBT!$AT:$AT,1)</f>
        <v>0</v>
      </c>
      <c r="I182" s="80">
        <f>SUMIFS(SBT!J:J,SBT!$E:$E,Tableau3[[#This Row],[Numérotation Sud Infra Environnement]],SBT!$AT:$AT,1)</f>
        <v>0</v>
      </c>
      <c r="J182" s="80">
        <f>SUMIFS(SBT!K:K,SBT!$E:$E,Tableau3[[#This Row],[Numérotation Sud Infra Environnement]],SBT!$AT:$AT,1)</f>
        <v>0</v>
      </c>
      <c r="K182" s="80">
        <f>SUMIFS(SBT!L:L,SBT!$E:$E,Tableau3[[#This Row],[Numérotation Sud Infra Environnement]],SBT!$AT:$AT,1)</f>
        <v>0</v>
      </c>
      <c r="L182" s="80">
        <f>SUMIFS(SBT!M:M,SBT!$E:$E,Tableau3[[#This Row],[Numérotation Sud Infra Environnement]],SBT!$AT:$AT,1)</f>
        <v>0</v>
      </c>
      <c r="M182" s="80">
        <f>SUMIFS(SBT!N:N,SBT!$E:$E,Tableau3[[#This Row],[Numérotation Sud Infra Environnement]],SBT!$AT:$AT,1)</f>
        <v>0</v>
      </c>
      <c r="N182" s="80">
        <f>SUMIFS(SBT!O:O,SBT!$E:$E,Tableau3[[#This Row],[Numérotation Sud Infra Environnement]],SBT!$AT:$AT,1)</f>
        <v>0</v>
      </c>
      <c r="O182" s="80">
        <f>SUMIFS(SBT!P:P,SBT!$E:$E,Tableau3[[#This Row],[Numérotation Sud Infra Environnement]],SBT!$AT:$AT,1)</f>
        <v>0</v>
      </c>
      <c r="P182" s="80">
        <f>SUMIFS(SBT!Q:Q,SBT!$E:$E,Tableau3[[#This Row],[Numérotation Sud Infra Environnement]],SBT!$AT:$AT,1)</f>
        <v>0</v>
      </c>
      <c r="Q182" s="80">
        <f>SUMIFS(SBT!R:R,SBT!$E:$E,Tableau3[[#This Row],[Numérotation Sud Infra Environnement]],SBT!$AT:$AT,1)</f>
        <v>0</v>
      </c>
      <c r="R182" s="80">
        <f>SUMIFS(SBT!S:S,SBT!$E:$E,Tableau3[[#This Row],[Numérotation Sud Infra Environnement]],SBT!$AT:$AT,1)</f>
        <v>0</v>
      </c>
      <c r="S182" s="80">
        <f>SUMIFS(SBT!T:T,SBT!$E:$E,Tableau3[[#This Row],[Numérotation Sud Infra Environnement]],SBT!$AT:$AT,1)</f>
        <v>0</v>
      </c>
      <c r="T182" s="80">
        <f>SUMIFS(SBT!U:U,SBT!$E:$E,Tableau3[[#This Row],[Numérotation Sud Infra Environnement]],SBT!$AT:$AT,1)</f>
        <v>0</v>
      </c>
      <c r="U182" s="80">
        <f>SUMIFS(SBT!V:V,SBT!$E:$E,Tableau3[[#This Row],[Numérotation Sud Infra Environnement]],SBT!$AT:$AT,1)</f>
        <v>0</v>
      </c>
      <c r="V182" s="80">
        <f>SUMIFS(SBT!W:W,SBT!$E:$E,Tableau3[[#This Row],[Numérotation Sud Infra Environnement]],SBT!$AT:$AT,1)</f>
        <v>0</v>
      </c>
      <c r="W182" s="80">
        <f>SUMIFS(SBT!X:X,SBT!$E:$E,Tableau3[[#This Row],[Numérotation Sud Infra Environnement]],SBT!$AT:$AT,1)</f>
        <v>0</v>
      </c>
      <c r="X182" s="80">
        <f>SUMIFS(SBT!Y:Y,SBT!$E:$E,Tableau3[[#This Row],[Numérotation Sud Infra Environnement]],SBT!$AT:$AT,1)</f>
        <v>0</v>
      </c>
      <c r="Y182" s="80">
        <f>SUMIFS(SBT!Z:Z,SBT!$E:$E,Tableau3[[#This Row],[Numérotation Sud Infra Environnement]],SBT!$AT:$AT,1)</f>
        <v>0</v>
      </c>
      <c r="Z182" s="80">
        <f>SUMIFS(SBT!AA:AA,SBT!$E:$E,Tableau3[[#This Row],[Numérotation Sud Infra Environnement]],SBT!$AT:$AT,1)</f>
        <v>0</v>
      </c>
      <c r="AA182" s="80">
        <f>Tableau3[[#This Row],[TOTAUX TTC]]-Tableau3[[#This Row],[TVA récupérable]]</f>
        <v>0</v>
      </c>
    </row>
    <row r="183" spans="1:27" x14ac:dyDescent="0.25">
      <c r="A183" s="73" t="str">
        <f>Sourcecommande[[#This Row],[Numérotation Sud Infra Environnement]]</f>
        <v>ESP19-038</v>
      </c>
      <c r="B183" s="74">
        <f>VLOOKUP(A183,Sourcecommande[],2,FALSE)</f>
        <v>0</v>
      </c>
      <c r="C183" s="74" t="str">
        <f>VLOOKUP(A183,Sourcecommande[],3,FALSE)</f>
        <v>toto</v>
      </c>
      <c r="D183" s="75">
        <f>VLOOKUP(A183,Sourcecommande[],4,FALSE)</f>
        <v>2019</v>
      </c>
      <c r="E183" s="75" t="str">
        <f>VLOOKUP(A183,Sourcecommande[],5,FALSE)</f>
        <v>HYDRO</v>
      </c>
      <c r="F183" s="75" t="str">
        <f>VLOOKUP(A183,Sourcecommande[],6,FALSE)</f>
        <v>ALA</v>
      </c>
      <c r="G183" s="75">
        <f>VLOOKUP(A183,Sourcecommande[],7,FALSE)</f>
        <v>18</v>
      </c>
      <c r="H183" s="88">
        <f>SUMIFS(SBT!H:H,SBT!$E:$E,Tableau3[[#This Row],[Numérotation Sud Infra Environnement]],SBT!$AT:$AT,1)</f>
        <v>0</v>
      </c>
      <c r="I183" s="80">
        <f>SUMIFS(SBT!J:J,SBT!$E:$E,Tableau3[[#This Row],[Numérotation Sud Infra Environnement]],SBT!$AT:$AT,1)</f>
        <v>0</v>
      </c>
      <c r="J183" s="80">
        <f>SUMIFS(SBT!K:K,SBT!$E:$E,Tableau3[[#This Row],[Numérotation Sud Infra Environnement]],SBT!$AT:$AT,1)</f>
        <v>0</v>
      </c>
      <c r="K183" s="80">
        <f>SUMIFS(SBT!L:L,SBT!$E:$E,Tableau3[[#This Row],[Numérotation Sud Infra Environnement]],SBT!$AT:$AT,1)</f>
        <v>0</v>
      </c>
      <c r="L183" s="80">
        <f>SUMIFS(SBT!M:M,SBT!$E:$E,Tableau3[[#This Row],[Numérotation Sud Infra Environnement]],SBT!$AT:$AT,1)</f>
        <v>0</v>
      </c>
      <c r="M183" s="80">
        <f>SUMIFS(SBT!N:N,SBT!$E:$E,Tableau3[[#This Row],[Numérotation Sud Infra Environnement]],SBT!$AT:$AT,1)</f>
        <v>0</v>
      </c>
      <c r="N183" s="80">
        <f>SUMIFS(SBT!O:O,SBT!$E:$E,Tableau3[[#This Row],[Numérotation Sud Infra Environnement]],SBT!$AT:$AT,1)</f>
        <v>0</v>
      </c>
      <c r="O183" s="80">
        <f>SUMIFS(SBT!P:P,SBT!$E:$E,Tableau3[[#This Row],[Numérotation Sud Infra Environnement]],SBT!$AT:$AT,1)</f>
        <v>0</v>
      </c>
      <c r="P183" s="80">
        <f>SUMIFS(SBT!Q:Q,SBT!$E:$E,Tableau3[[#This Row],[Numérotation Sud Infra Environnement]],SBT!$AT:$AT,1)</f>
        <v>0</v>
      </c>
      <c r="Q183" s="80">
        <f>SUMIFS(SBT!R:R,SBT!$E:$E,Tableau3[[#This Row],[Numérotation Sud Infra Environnement]],SBT!$AT:$AT,1)</f>
        <v>0</v>
      </c>
      <c r="R183" s="80">
        <f>SUMIFS(SBT!S:S,SBT!$E:$E,Tableau3[[#This Row],[Numérotation Sud Infra Environnement]],SBT!$AT:$AT,1)</f>
        <v>0</v>
      </c>
      <c r="S183" s="80">
        <f>SUMIFS(SBT!T:T,SBT!$E:$E,Tableau3[[#This Row],[Numérotation Sud Infra Environnement]],SBT!$AT:$AT,1)</f>
        <v>0</v>
      </c>
      <c r="T183" s="80">
        <f>SUMIFS(SBT!U:U,SBT!$E:$E,Tableau3[[#This Row],[Numérotation Sud Infra Environnement]],SBT!$AT:$AT,1)</f>
        <v>0</v>
      </c>
      <c r="U183" s="80">
        <f>SUMIFS(SBT!V:V,SBT!$E:$E,Tableau3[[#This Row],[Numérotation Sud Infra Environnement]],SBT!$AT:$AT,1)</f>
        <v>0</v>
      </c>
      <c r="V183" s="80">
        <f>SUMIFS(SBT!W:W,SBT!$E:$E,Tableau3[[#This Row],[Numérotation Sud Infra Environnement]],SBT!$AT:$AT,1)</f>
        <v>0</v>
      </c>
      <c r="W183" s="80">
        <f>SUMIFS(SBT!X:X,SBT!$E:$E,Tableau3[[#This Row],[Numérotation Sud Infra Environnement]],SBT!$AT:$AT,1)</f>
        <v>0</v>
      </c>
      <c r="X183" s="80">
        <f>SUMIFS(SBT!Y:Y,SBT!$E:$E,Tableau3[[#This Row],[Numérotation Sud Infra Environnement]],SBT!$AT:$AT,1)</f>
        <v>0</v>
      </c>
      <c r="Y183" s="80">
        <f>SUMIFS(SBT!Z:Z,SBT!$E:$E,Tableau3[[#This Row],[Numérotation Sud Infra Environnement]],SBT!$AT:$AT,1)</f>
        <v>0</v>
      </c>
      <c r="Z183" s="80">
        <f>SUMIFS(SBT!AA:AA,SBT!$E:$E,Tableau3[[#This Row],[Numérotation Sud Infra Environnement]],SBT!$AT:$AT,1)</f>
        <v>0</v>
      </c>
      <c r="AA183" s="80">
        <f>Tableau3[[#This Row],[TOTAUX TTC]]-Tableau3[[#This Row],[TVA récupérable]]</f>
        <v>0</v>
      </c>
    </row>
    <row r="184" spans="1:27" x14ac:dyDescent="0.25">
      <c r="A184" s="73" t="str">
        <f>Sourcecommande[[#This Row],[Numérotation Sud Infra Environnement]]</f>
        <v>ESP19-039</v>
      </c>
      <c r="B184" s="74">
        <f>VLOOKUP(A184,Sourcecommande[],2,FALSE)</f>
        <v>0</v>
      </c>
      <c r="C184" s="74" t="str">
        <f>VLOOKUP(A184,Sourcecommande[],3,FALSE)</f>
        <v>toto</v>
      </c>
      <c r="D184" s="75">
        <f>VLOOKUP(A184,Sourcecommande[],4,FALSE)</f>
        <v>2019</v>
      </c>
      <c r="E184" s="75" t="str">
        <f>VLOOKUP(A184,Sourcecommande[],5,FALSE)</f>
        <v>HYDRO</v>
      </c>
      <c r="F184" s="75" t="str">
        <f>VLOOKUP(A184,Sourcecommande[],6,FALSE)</f>
        <v>ALA</v>
      </c>
      <c r="G184" s="75">
        <f>VLOOKUP(A184,Sourcecommande[],7,FALSE)</f>
        <v>18</v>
      </c>
      <c r="H184" s="88">
        <f>SUMIFS(SBT!H:H,SBT!$E:$E,Tableau3[[#This Row],[Numérotation Sud Infra Environnement]],SBT!$AT:$AT,1)</f>
        <v>0</v>
      </c>
      <c r="I184" s="80">
        <f>SUMIFS(SBT!J:J,SBT!$E:$E,Tableau3[[#This Row],[Numérotation Sud Infra Environnement]],SBT!$AT:$AT,1)</f>
        <v>0</v>
      </c>
      <c r="J184" s="80">
        <f>SUMIFS(SBT!K:K,SBT!$E:$E,Tableau3[[#This Row],[Numérotation Sud Infra Environnement]],SBT!$AT:$AT,1)</f>
        <v>0</v>
      </c>
      <c r="K184" s="80">
        <f>SUMIFS(SBT!L:L,SBT!$E:$E,Tableau3[[#This Row],[Numérotation Sud Infra Environnement]],SBT!$AT:$AT,1)</f>
        <v>0</v>
      </c>
      <c r="L184" s="80">
        <f>SUMIFS(SBT!M:M,SBT!$E:$E,Tableau3[[#This Row],[Numérotation Sud Infra Environnement]],SBT!$AT:$AT,1)</f>
        <v>0</v>
      </c>
      <c r="M184" s="80">
        <f>SUMIFS(SBT!N:N,SBT!$E:$E,Tableau3[[#This Row],[Numérotation Sud Infra Environnement]],SBT!$AT:$AT,1)</f>
        <v>0</v>
      </c>
      <c r="N184" s="80">
        <f>SUMIFS(SBT!O:O,SBT!$E:$E,Tableau3[[#This Row],[Numérotation Sud Infra Environnement]],SBT!$AT:$AT,1)</f>
        <v>0</v>
      </c>
      <c r="O184" s="80">
        <f>SUMIFS(SBT!P:P,SBT!$E:$E,Tableau3[[#This Row],[Numérotation Sud Infra Environnement]],SBT!$AT:$AT,1)</f>
        <v>0</v>
      </c>
      <c r="P184" s="80">
        <f>SUMIFS(SBT!Q:Q,SBT!$E:$E,Tableau3[[#This Row],[Numérotation Sud Infra Environnement]],SBT!$AT:$AT,1)</f>
        <v>0</v>
      </c>
      <c r="Q184" s="80">
        <f>SUMIFS(SBT!R:R,SBT!$E:$E,Tableau3[[#This Row],[Numérotation Sud Infra Environnement]],SBT!$AT:$AT,1)</f>
        <v>0</v>
      </c>
      <c r="R184" s="80">
        <f>SUMIFS(SBT!S:S,SBT!$E:$E,Tableau3[[#This Row],[Numérotation Sud Infra Environnement]],SBT!$AT:$AT,1)</f>
        <v>0</v>
      </c>
      <c r="S184" s="80">
        <f>SUMIFS(SBT!T:T,SBT!$E:$E,Tableau3[[#This Row],[Numérotation Sud Infra Environnement]],SBT!$AT:$AT,1)</f>
        <v>0</v>
      </c>
      <c r="T184" s="80">
        <f>SUMIFS(SBT!U:U,SBT!$E:$E,Tableau3[[#This Row],[Numérotation Sud Infra Environnement]],SBT!$AT:$AT,1)</f>
        <v>0</v>
      </c>
      <c r="U184" s="80">
        <f>SUMIFS(SBT!V:V,SBT!$E:$E,Tableau3[[#This Row],[Numérotation Sud Infra Environnement]],SBT!$AT:$AT,1)</f>
        <v>0</v>
      </c>
      <c r="V184" s="80">
        <f>SUMIFS(SBT!W:W,SBT!$E:$E,Tableau3[[#This Row],[Numérotation Sud Infra Environnement]],SBT!$AT:$AT,1)</f>
        <v>0</v>
      </c>
      <c r="W184" s="80">
        <f>SUMIFS(SBT!X:X,SBT!$E:$E,Tableau3[[#This Row],[Numérotation Sud Infra Environnement]],SBT!$AT:$AT,1)</f>
        <v>0</v>
      </c>
      <c r="X184" s="80">
        <f>SUMIFS(SBT!Y:Y,SBT!$E:$E,Tableau3[[#This Row],[Numérotation Sud Infra Environnement]],SBT!$AT:$AT,1)</f>
        <v>0</v>
      </c>
      <c r="Y184" s="80">
        <f>SUMIFS(SBT!Z:Z,SBT!$E:$E,Tableau3[[#This Row],[Numérotation Sud Infra Environnement]],SBT!$AT:$AT,1)</f>
        <v>0</v>
      </c>
      <c r="Z184" s="80">
        <f>SUMIFS(SBT!AA:AA,SBT!$E:$E,Tableau3[[#This Row],[Numérotation Sud Infra Environnement]],SBT!$AT:$AT,1)</f>
        <v>0</v>
      </c>
      <c r="AA184" s="80">
        <f>Tableau3[[#This Row],[TOTAUX TTC]]-Tableau3[[#This Row],[TVA récupérable]]</f>
        <v>0</v>
      </c>
    </row>
    <row r="185" spans="1:27" x14ac:dyDescent="0.25">
      <c r="A185" s="73" t="str">
        <f>Sourcecommande[[#This Row],[Numérotation Sud Infra Environnement]]</f>
        <v>ESP19-040</v>
      </c>
      <c r="B185" s="74">
        <f>VLOOKUP(A185,Sourcecommande[],2,FALSE)</f>
        <v>0</v>
      </c>
      <c r="C185" s="74" t="str">
        <f>VLOOKUP(A185,Sourcecommande[],3,FALSE)</f>
        <v>toto</v>
      </c>
      <c r="D185" s="75">
        <f>VLOOKUP(A185,Sourcecommande[],4,FALSE)</f>
        <v>2019</v>
      </c>
      <c r="E185" s="75" t="str">
        <f>VLOOKUP(A185,Sourcecommande[],5,FALSE)</f>
        <v>HYDRO</v>
      </c>
      <c r="F185" s="75" t="str">
        <f>VLOOKUP(A185,Sourcecommande[],6,FALSE)</f>
        <v>ALA</v>
      </c>
      <c r="G185" s="75">
        <f>VLOOKUP(A185,Sourcecommande[],7,FALSE)</f>
        <v>18</v>
      </c>
      <c r="H185" s="88">
        <f>SUMIFS(SBT!H:H,SBT!$E:$E,Tableau3[[#This Row],[Numérotation Sud Infra Environnement]],SBT!$AT:$AT,1)</f>
        <v>0</v>
      </c>
      <c r="I185" s="80">
        <f>SUMIFS(SBT!J:J,SBT!$E:$E,Tableau3[[#This Row],[Numérotation Sud Infra Environnement]],SBT!$AT:$AT,1)</f>
        <v>0</v>
      </c>
      <c r="J185" s="80">
        <f>SUMIFS(SBT!K:K,SBT!$E:$E,Tableau3[[#This Row],[Numérotation Sud Infra Environnement]],SBT!$AT:$AT,1)</f>
        <v>0</v>
      </c>
      <c r="K185" s="80">
        <f>SUMIFS(SBT!L:L,SBT!$E:$E,Tableau3[[#This Row],[Numérotation Sud Infra Environnement]],SBT!$AT:$AT,1)</f>
        <v>0</v>
      </c>
      <c r="L185" s="80">
        <f>SUMIFS(SBT!M:M,SBT!$E:$E,Tableau3[[#This Row],[Numérotation Sud Infra Environnement]],SBT!$AT:$AT,1)</f>
        <v>0</v>
      </c>
      <c r="M185" s="80">
        <f>SUMIFS(SBT!N:N,SBT!$E:$E,Tableau3[[#This Row],[Numérotation Sud Infra Environnement]],SBT!$AT:$AT,1)</f>
        <v>0</v>
      </c>
      <c r="N185" s="80">
        <f>SUMIFS(SBT!O:O,SBT!$E:$E,Tableau3[[#This Row],[Numérotation Sud Infra Environnement]],SBT!$AT:$AT,1)</f>
        <v>0</v>
      </c>
      <c r="O185" s="80">
        <f>SUMIFS(SBT!P:P,SBT!$E:$E,Tableau3[[#This Row],[Numérotation Sud Infra Environnement]],SBT!$AT:$AT,1)</f>
        <v>0</v>
      </c>
      <c r="P185" s="80">
        <f>SUMIFS(SBT!Q:Q,SBT!$E:$E,Tableau3[[#This Row],[Numérotation Sud Infra Environnement]],SBT!$AT:$AT,1)</f>
        <v>0</v>
      </c>
      <c r="Q185" s="80">
        <f>SUMIFS(SBT!R:R,SBT!$E:$E,Tableau3[[#This Row],[Numérotation Sud Infra Environnement]],SBT!$AT:$AT,1)</f>
        <v>0</v>
      </c>
      <c r="R185" s="80">
        <f>SUMIFS(SBT!S:S,SBT!$E:$E,Tableau3[[#This Row],[Numérotation Sud Infra Environnement]],SBT!$AT:$AT,1)</f>
        <v>0</v>
      </c>
      <c r="S185" s="80">
        <f>SUMIFS(SBT!T:T,SBT!$E:$E,Tableau3[[#This Row],[Numérotation Sud Infra Environnement]],SBT!$AT:$AT,1)</f>
        <v>0</v>
      </c>
      <c r="T185" s="80">
        <f>SUMIFS(SBT!U:U,SBT!$E:$E,Tableau3[[#This Row],[Numérotation Sud Infra Environnement]],SBT!$AT:$AT,1)</f>
        <v>0</v>
      </c>
      <c r="U185" s="80">
        <f>SUMIFS(SBT!V:V,SBT!$E:$E,Tableau3[[#This Row],[Numérotation Sud Infra Environnement]],SBT!$AT:$AT,1)</f>
        <v>0</v>
      </c>
      <c r="V185" s="80">
        <f>SUMIFS(SBT!W:W,SBT!$E:$E,Tableau3[[#This Row],[Numérotation Sud Infra Environnement]],SBT!$AT:$AT,1)</f>
        <v>0</v>
      </c>
      <c r="W185" s="80">
        <f>SUMIFS(SBT!X:X,SBT!$E:$E,Tableau3[[#This Row],[Numérotation Sud Infra Environnement]],SBT!$AT:$AT,1)</f>
        <v>0</v>
      </c>
      <c r="X185" s="80">
        <f>SUMIFS(SBT!Y:Y,SBT!$E:$E,Tableau3[[#This Row],[Numérotation Sud Infra Environnement]],SBT!$AT:$AT,1)</f>
        <v>0</v>
      </c>
      <c r="Y185" s="80">
        <f>SUMIFS(SBT!Z:Z,SBT!$E:$E,Tableau3[[#This Row],[Numérotation Sud Infra Environnement]],SBT!$AT:$AT,1)</f>
        <v>0</v>
      </c>
      <c r="Z185" s="80">
        <f>SUMIFS(SBT!AA:AA,SBT!$E:$E,Tableau3[[#This Row],[Numérotation Sud Infra Environnement]],SBT!$AT:$AT,1)</f>
        <v>0</v>
      </c>
      <c r="AA185" s="80">
        <f>Tableau3[[#This Row],[TOTAUX TTC]]-Tableau3[[#This Row],[TVA récupérable]]</f>
        <v>0</v>
      </c>
    </row>
    <row r="186" spans="1:27" x14ac:dyDescent="0.25">
      <c r="A186" s="73" t="str">
        <f>Sourcecommande[[#This Row],[Numérotation Sud Infra Environnement]]</f>
        <v>ESP19-041</v>
      </c>
      <c r="B186" s="74">
        <f>VLOOKUP(A186,Sourcecommande[],2,FALSE)</f>
        <v>0</v>
      </c>
      <c r="C186" s="74" t="str">
        <f>VLOOKUP(A186,Sourcecommande[],3,FALSE)</f>
        <v>toto</v>
      </c>
      <c r="D186" s="75">
        <f>VLOOKUP(A186,Sourcecommande[],4,FALSE)</f>
        <v>2019</v>
      </c>
      <c r="E186" s="75" t="str">
        <f>VLOOKUP(A186,Sourcecommande[],5,FALSE)</f>
        <v>HYDRO</v>
      </c>
      <c r="F186" s="75" t="str">
        <f>VLOOKUP(A186,Sourcecommande[],6,FALSE)</f>
        <v>ALA</v>
      </c>
      <c r="G186" s="75">
        <f>VLOOKUP(A186,Sourcecommande[],7,FALSE)</f>
        <v>18</v>
      </c>
      <c r="H186" s="88">
        <f>SUMIFS(SBT!H:H,SBT!$E:$E,Tableau3[[#This Row],[Numérotation Sud Infra Environnement]],SBT!$AT:$AT,1)</f>
        <v>0</v>
      </c>
      <c r="I186" s="80">
        <f>SUMIFS(SBT!J:J,SBT!$E:$E,Tableau3[[#This Row],[Numérotation Sud Infra Environnement]],SBT!$AT:$AT,1)</f>
        <v>0</v>
      </c>
      <c r="J186" s="80">
        <f>SUMIFS(SBT!K:K,SBT!$E:$E,Tableau3[[#This Row],[Numérotation Sud Infra Environnement]],SBT!$AT:$AT,1)</f>
        <v>0</v>
      </c>
      <c r="K186" s="80">
        <f>SUMIFS(SBT!L:L,SBT!$E:$E,Tableau3[[#This Row],[Numérotation Sud Infra Environnement]],SBT!$AT:$AT,1)</f>
        <v>0</v>
      </c>
      <c r="L186" s="80">
        <f>SUMIFS(SBT!M:M,SBT!$E:$E,Tableau3[[#This Row],[Numérotation Sud Infra Environnement]],SBT!$AT:$AT,1)</f>
        <v>0</v>
      </c>
      <c r="M186" s="80">
        <f>SUMIFS(SBT!N:N,SBT!$E:$E,Tableau3[[#This Row],[Numérotation Sud Infra Environnement]],SBT!$AT:$AT,1)</f>
        <v>0</v>
      </c>
      <c r="N186" s="80">
        <f>SUMIFS(SBT!O:O,SBT!$E:$E,Tableau3[[#This Row],[Numérotation Sud Infra Environnement]],SBT!$AT:$AT,1)</f>
        <v>0</v>
      </c>
      <c r="O186" s="80">
        <f>SUMIFS(SBT!P:P,SBT!$E:$E,Tableau3[[#This Row],[Numérotation Sud Infra Environnement]],SBT!$AT:$AT,1)</f>
        <v>0</v>
      </c>
      <c r="P186" s="80">
        <f>SUMIFS(SBT!Q:Q,SBT!$E:$E,Tableau3[[#This Row],[Numérotation Sud Infra Environnement]],SBT!$AT:$AT,1)</f>
        <v>0</v>
      </c>
      <c r="Q186" s="80">
        <f>SUMIFS(SBT!R:R,SBT!$E:$E,Tableau3[[#This Row],[Numérotation Sud Infra Environnement]],SBT!$AT:$AT,1)</f>
        <v>0</v>
      </c>
      <c r="R186" s="80">
        <f>SUMIFS(SBT!S:S,SBT!$E:$E,Tableau3[[#This Row],[Numérotation Sud Infra Environnement]],SBT!$AT:$AT,1)</f>
        <v>0</v>
      </c>
      <c r="S186" s="80">
        <f>SUMIFS(SBT!T:T,SBT!$E:$E,Tableau3[[#This Row],[Numérotation Sud Infra Environnement]],SBT!$AT:$AT,1)</f>
        <v>0</v>
      </c>
      <c r="T186" s="80">
        <f>SUMIFS(SBT!U:U,SBT!$E:$E,Tableau3[[#This Row],[Numérotation Sud Infra Environnement]],SBT!$AT:$AT,1)</f>
        <v>0</v>
      </c>
      <c r="U186" s="80">
        <f>SUMIFS(SBT!V:V,SBT!$E:$E,Tableau3[[#This Row],[Numérotation Sud Infra Environnement]],SBT!$AT:$AT,1)</f>
        <v>0</v>
      </c>
      <c r="V186" s="80">
        <f>SUMIFS(SBT!W:W,SBT!$E:$E,Tableau3[[#This Row],[Numérotation Sud Infra Environnement]],SBT!$AT:$AT,1)</f>
        <v>0</v>
      </c>
      <c r="W186" s="80">
        <f>SUMIFS(SBT!X:X,SBT!$E:$E,Tableau3[[#This Row],[Numérotation Sud Infra Environnement]],SBT!$AT:$AT,1)</f>
        <v>0</v>
      </c>
      <c r="X186" s="80">
        <f>SUMIFS(SBT!Y:Y,SBT!$E:$E,Tableau3[[#This Row],[Numérotation Sud Infra Environnement]],SBT!$AT:$AT,1)</f>
        <v>0</v>
      </c>
      <c r="Y186" s="80">
        <f>SUMIFS(SBT!Z:Z,SBT!$E:$E,Tableau3[[#This Row],[Numérotation Sud Infra Environnement]],SBT!$AT:$AT,1)</f>
        <v>0</v>
      </c>
      <c r="Z186" s="80">
        <f>SUMIFS(SBT!AA:AA,SBT!$E:$E,Tableau3[[#This Row],[Numérotation Sud Infra Environnement]],SBT!$AT:$AT,1)</f>
        <v>0</v>
      </c>
      <c r="AA186" s="80">
        <f>Tableau3[[#This Row],[TOTAUX TTC]]-Tableau3[[#This Row],[TVA récupérable]]</f>
        <v>0</v>
      </c>
    </row>
    <row r="187" spans="1:27" x14ac:dyDescent="0.25">
      <c r="A187" s="73" t="str">
        <f>Sourcecommande[[#This Row],[Numérotation Sud Infra Environnement]]</f>
        <v>ESP19-042</v>
      </c>
      <c r="B187" s="74">
        <f>VLOOKUP(A187,Sourcecommande[],2,FALSE)</f>
        <v>0</v>
      </c>
      <c r="C187" s="74" t="str">
        <f>VLOOKUP(A187,Sourcecommande[],3,FALSE)</f>
        <v>toto</v>
      </c>
      <c r="D187" s="75">
        <f>VLOOKUP(A187,Sourcecommande[],4,FALSE)</f>
        <v>2019</v>
      </c>
      <c r="E187" s="75" t="str">
        <f>VLOOKUP(A187,Sourcecommande[],5,FALSE)</f>
        <v>HYDRO</v>
      </c>
      <c r="F187" s="75" t="str">
        <f>VLOOKUP(A187,Sourcecommande[],6,FALSE)</f>
        <v>ALA</v>
      </c>
      <c r="G187" s="75">
        <f>VLOOKUP(A187,Sourcecommande[],7,FALSE)</f>
        <v>18</v>
      </c>
      <c r="H187" s="88">
        <f>SUMIFS(SBT!H:H,SBT!$E:$E,Tableau3[[#This Row],[Numérotation Sud Infra Environnement]],SBT!$AT:$AT,1)</f>
        <v>0</v>
      </c>
      <c r="I187" s="80">
        <f>SUMIFS(SBT!J:J,SBT!$E:$E,Tableau3[[#This Row],[Numérotation Sud Infra Environnement]],SBT!$AT:$AT,1)</f>
        <v>0</v>
      </c>
      <c r="J187" s="80">
        <f>SUMIFS(SBT!K:K,SBT!$E:$E,Tableau3[[#This Row],[Numérotation Sud Infra Environnement]],SBT!$AT:$AT,1)</f>
        <v>0</v>
      </c>
      <c r="K187" s="80">
        <f>SUMIFS(SBT!L:L,SBT!$E:$E,Tableau3[[#This Row],[Numérotation Sud Infra Environnement]],SBT!$AT:$AT,1)</f>
        <v>0</v>
      </c>
      <c r="L187" s="80">
        <f>SUMIFS(SBT!M:M,SBT!$E:$E,Tableau3[[#This Row],[Numérotation Sud Infra Environnement]],SBT!$AT:$AT,1)</f>
        <v>0</v>
      </c>
      <c r="M187" s="80">
        <f>SUMIFS(SBT!N:N,SBT!$E:$E,Tableau3[[#This Row],[Numérotation Sud Infra Environnement]],SBT!$AT:$AT,1)</f>
        <v>0</v>
      </c>
      <c r="N187" s="80">
        <f>SUMIFS(SBT!O:O,SBT!$E:$E,Tableau3[[#This Row],[Numérotation Sud Infra Environnement]],SBT!$AT:$AT,1)</f>
        <v>0</v>
      </c>
      <c r="O187" s="80">
        <f>SUMIFS(SBT!P:P,SBT!$E:$E,Tableau3[[#This Row],[Numérotation Sud Infra Environnement]],SBT!$AT:$AT,1)</f>
        <v>0</v>
      </c>
      <c r="P187" s="80">
        <f>SUMIFS(SBT!Q:Q,SBT!$E:$E,Tableau3[[#This Row],[Numérotation Sud Infra Environnement]],SBT!$AT:$AT,1)</f>
        <v>0</v>
      </c>
      <c r="Q187" s="80">
        <f>SUMIFS(SBT!R:R,SBT!$E:$E,Tableau3[[#This Row],[Numérotation Sud Infra Environnement]],SBT!$AT:$AT,1)</f>
        <v>0</v>
      </c>
      <c r="R187" s="80">
        <f>SUMIFS(SBT!S:S,SBT!$E:$E,Tableau3[[#This Row],[Numérotation Sud Infra Environnement]],SBT!$AT:$AT,1)</f>
        <v>0</v>
      </c>
      <c r="S187" s="80">
        <f>SUMIFS(SBT!T:T,SBT!$E:$E,Tableau3[[#This Row],[Numérotation Sud Infra Environnement]],SBT!$AT:$AT,1)</f>
        <v>0</v>
      </c>
      <c r="T187" s="80">
        <f>SUMIFS(SBT!U:U,SBT!$E:$E,Tableau3[[#This Row],[Numérotation Sud Infra Environnement]],SBT!$AT:$AT,1)</f>
        <v>0</v>
      </c>
      <c r="U187" s="80">
        <f>SUMIFS(SBT!V:V,SBT!$E:$E,Tableau3[[#This Row],[Numérotation Sud Infra Environnement]],SBT!$AT:$AT,1)</f>
        <v>0</v>
      </c>
      <c r="V187" s="80">
        <f>SUMIFS(SBT!W:W,SBT!$E:$E,Tableau3[[#This Row],[Numérotation Sud Infra Environnement]],SBT!$AT:$AT,1)</f>
        <v>0</v>
      </c>
      <c r="W187" s="80">
        <f>SUMIFS(SBT!X:X,SBT!$E:$E,Tableau3[[#This Row],[Numérotation Sud Infra Environnement]],SBT!$AT:$AT,1)</f>
        <v>0</v>
      </c>
      <c r="X187" s="80">
        <f>SUMIFS(SBT!Y:Y,SBT!$E:$E,Tableau3[[#This Row],[Numérotation Sud Infra Environnement]],SBT!$AT:$AT,1)</f>
        <v>0</v>
      </c>
      <c r="Y187" s="80">
        <f>SUMIFS(SBT!Z:Z,SBT!$E:$E,Tableau3[[#This Row],[Numérotation Sud Infra Environnement]],SBT!$AT:$AT,1)</f>
        <v>0</v>
      </c>
      <c r="Z187" s="80">
        <f>SUMIFS(SBT!AA:AA,SBT!$E:$E,Tableau3[[#This Row],[Numérotation Sud Infra Environnement]],SBT!$AT:$AT,1)</f>
        <v>0</v>
      </c>
      <c r="AA187" s="80">
        <f>Tableau3[[#This Row],[TOTAUX TTC]]-Tableau3[[#This Row],[TVA récupérable]]</f>
        <v>0</v>
      </c>
    </row>
    <row r="188" spans="1:27" x14ac:dyDescent="0.25">
      <c r="A188" s="73" t="str">
        <f>Sourcecommande[[#This Row],[Numérotation Sud Infra Environnement]]</f>
        <v>ESP19-043</v>
      </c>
      <c r="B188" s="74">
        <f>VLOOKUP(A188,Sourcecommande[],2,FALSE)</f>
        <v>0</v>
      </c>
      <c r="C188" s="74" t="str">
        <f>VLOOKUP(A188,Sourcecommande[],3,FALSE)</f>
        <v>toto</v>
      </c>
      <c r="D188" s="75">
        <f>VLOOKUP(A188,Sourcecommande[],4,FALSE)</f>
        <v>2019</v>
      </c>
      <c r="E188" s="75" t="str">
        <f>VLOOKUP(A188,Sourcecommande[],5,FALSE)</f>
        <v>HYDRO</v>
      </c>
      <c r="F188" s="75" t="str">
        <f>VLOOKUP(A188,Sourcecommande[],6,FALSE)</f>
        <v>ALA</v>
      </c>
      <c r="G188" s="75">
        <f>VLOOKUP(A188,Sourcecommande[],7,FALSE)</f>
        <v>18</v>
      </c>
      <c r="H188" s="88">
        <f>SUMIFS(SBT!H:H,SBT!$E:$E,Tableau3[[#This Row],[Numérotation Sud Infra Environnement]],SBT!$AT:$AT,1)</f>
        <v>0</v>
      </c>
      <c r="I188" s="80">
        <f>SUMIFS(SBT!J:J,SBT!$E:$E,Tableau3[[#This Row],[Numérotation Sud Infra Environnement]],SBT!$AT:$AT,1)</f>
        <v>0</v>
      </c>
      <c r="J188" s="80">
        <f>SUMIFS(SBT!K:K,SBT!$E:$E,Tableau3[[#This Row],[Numérotation Sud Infra Environnement]],SBT!$AT:$AT,1)</f>
        <v>0</v>
      </c>
      <c r="K188" s="80">
        <f>SUMIFS(SBT!L:L,SBT!$E:$E,Tableau3[[#This Row],[Numérotation Sud Infra Environnement]],SBT!$AT:$AT,1)</f>
        <v>0</v>
      </c>
      <c r="L188" s="80">
        <f>SUMIFS(SBT!M:M,SBT!$E:$E,Tableau3[[#This Row],[Numérotation Sud Infra Environnement]],SBT!$AT:$AT,1)</f>
        <v>0</v>
      </c>
      <c r="M188" s="80">
        <f>SUMIFS(SBT!N:N,SBT!$E:$E,Tableau3[[#This Row],[Numérotation Sud Infra Environnement]],SBT!$AT:$AT,1)</f>
        <v>0</v>
      </c>
      <c r="N188" s="80">
        <f>SUMIFS(SBT!O:O,SBT!$E:$E,Tableau3[[#This Row],[Numérotation Sud Infra Environnement]],SBT!$AT:$AT,1)</f>
        <v>0</v>
      </c>
      <c r="O188" s="80">
        <f>SUMIFS(SBT!P:P,SBT!$E:$E,Tableau3[[#This Row],[Numérotation Sud Infra Environnement]],SBT!$AT:$AT,1)</f>
        <v>0</v>
      </c>
      <c r="P188" s="80">
        <f>SUMIFS(SBT!Q:Q,SBT!$E:$E,Tableau3[[#This Row],[Numérotation Sud Infra Environnement]],SBT!$AT:$AT,1)</f>
        <v>0</v>
      </c>
      <c r="Q188" s="80">
        <f>SUMIFS(SBT!R:R,SBT!$E:$E,Tableau3[[#This Row],[Numérotation Sud Infra Environnement]],SBT!$AT:$AT,1)</f>
        <v>0</v>
      </c>
      <c r="R188" s="80">
        <f>SUMIFS(SBT!S:S,SBT!$E:$E,Tableau3[[#This Row],[Numérotation Sud Infra Environnement]],SBT!$AT:$AT,1)</f>
        <v>0</v>
      </c>
      <c r="S188" s="80">
        <f>SUMIFS(SBT!T:T,SBT!$E:$E,Tableau3[[#This Row],[Numérotation Sud Infra Environnement]],SBT!$AT:$AT,1)</f>
        <v>0</v>
      </c>
      <c r="T188" s="80">
        <f>SUMIFS(SBT!U:U,SBT!$E:$E,Tableau3[[#This Row],[Numérotation Sud Infra Environnement]],SBT!$AT:$AT,1)</f>
        <v>0</v>
      </c>
      <c r="U188" s="80">
        <f>SUMIFS(SBT!V:V,SBT!$E:$E,Tableau3[[#This Row],[Numérotation Sud Infra Environnement]],SBT!$AT:$AT,1)</f>
        <v>0</v>
      </c>
      <c r="V188" s="80">
        <f>SUMIFS(SBT!W:W,SBT!$E:$E,Tableau3[[#This Row],[Numérotation Sud Infra Environnement]],SBT!$AT:$AT,1)</f>
        <v>0</v>
      </c>
      <c r="W188" s="80">
        <f>SUMIFS(SBT!X:X,SBT!$E:$E,Tableau3[[#This Row],[Numérotation Sud Infra Environnement]],SBT!$AT:$AT,1)</f>
        <v>0</v>
      </c>
      <c r="X188" s="80">
        <f>SUMIFS(SBT!Y:Y,SBT!$E:$E,Tableau3[[#This Row],[Numérotation Sud Infra Environnement]],SBT!$AT:$AT,1)</f>
        <v>0</v>
      </c>
      <c r="Y188" s="80">
        <f>SUMIFS(SBT!Z:Z,SBT!$E:$E,Tableau3[[#This Row],[Numérotation Sud Infra Environnement]],SBT!$AT:$AT,1)</f>
        <v>0</v>
      </c>
      <c r="Z188" s="80">
        <f>SUMIFS(SBT!AA:AA,SBT!$E:$E,Tableau3[[#This Row],[Numérotation Sud Infra Environnement]],SBT!$AT:$AT,1)</f>
        <v>0</v>
      </c>
      <c r="AA188" s="80">
        <f>Tableau3[[#This Row],[TOTAUX TTC]]-Tableau3[[#This Row],[TVA récupérable]]</f>
        <v>0</v>
      </c>
    </row>
    <row r="189" spans="1:27" x14ac:dyDescent="0.25">
      <c r="A189" s="73" t="str">
        <f>Sourcecommande[[#This Row],[Numérotation Sud Infra Environnement]]</f>
        <v>ESP19-044</v>
      </c>
      <c r="B189" s="74">
        <f>VLOOKUP(A189,Sourcecommande[],2,FALSE)</f>
        <v>0</v>
      </c>
      <c r="C189" s="74" t="str">
        <f>VLOOKUP(A189,Sourcecommande[],3,FALSE)</f>
        <v>toto</v>
      </c>
      <c r="D189" s="75">
        <f>VLOOKUP(A189,Sourcecommande[],4,FALSE)</f>
        <v>2019</v>
      </c>
      <c r="E189" s="75" t="str">
        <f>VLOOKUP(A189,Sourcecommande[],5,FALSE)</f>
        <v>HYDRO</v>
      </c>
      <c r="F189" s="75" t="str">
        <f>VLOOKUP(A189,Sourcecommande[],6,FALSE)</f>
        <v>ALA</v>
      </c>
      <c r="G189" s="75">
        <f>VLOOKUP(A189,Sourcecommande[],7,FALSE)</f>
        <v>18</v>
      </c>
      <c r="H189" s="88">
        <f>SUMIFS(SBT!H:H,SBT!$E:$E,Tableau3[[#This Row],[Numérotation Sud Infra Environnement]],SBT!$AT:$AT,1)</f>
        <v>0</v>
      </c>
      <c r="I189" s="80">
        <f>SUMIFS(SBT!J:J,SBT!$E:$E,Tableau3[[#This Row],[Numérotation Sud Infra Environnement]],SBT!$AT:$AT,1)</f>
        <v>0</v>
      </c>
      <c r="J189" s="80">
        <f>SUMIFS(SBT!K:K,SBT!$E:$E,Tableau3[[#This Row],[Numérotation Sud Infra Environnement]],SBT!$AT:$AT,1)</f>
        <v>0</v>
      </c>
      <c r="K189" s="80">
        <f>SUMIFS(SBT!L:L,SBT!$E:$E,Tableau3[[#This Row],[Numérotation Sud Infra Environnement]],SBT!$AT:$AT,1)</f>
        <v>0</v>
      </c>
      <c r="L189" s="80">
        <f>SUMIFS(SBT!M:M,SBT!$E:$E,Tableau3[[#This Row],[Numérotation Sud Infra Environnement]],SBT!$AT:$AT,1)</f>
        <v>0</v>
      </c>
      <c r="M189" s="80">
        <f>SUMIFS(SBT!N:N,SBT!$E:$E,Tableau3[[#This Row],[Numérotation Sud Infra Environnement]],SBT!$AT:$AT,1)</f>
        <v>0</v>
      </c>
      <c r="N189" s="80">
        <f>SUMIFS(SBT!O:O,SBT!$E:$E,Tableau3[[#This Row],[Numérotation Sud Infra Environnement]],SBT!$AT:$AT,1)</f>
        <v>0</v>
      </c>
      <c r="O189" s="80">
        <f>SUMIFS(SBT!P:P,SBT!$E:$E,Tableau3[[#This Row],[Numérotation Sud Infra Environnement]],SBT!$AT:$AT,1)</f>
        <v>0</v>
      </c>
      <c r="P189" s="80">
        <f>SUMIFS(SBT!Q:Q,SBT!$E:$E,Tableau3[[#This Row],[Numérotation Sud Infra Environnement]],SBT!$AT:$AT,1)</f>
        <v>0</v>
      </c>
      <c r="Q189" s="80">
        <f>SUMIFS(SBT!R:R,SBT!$E:$E,Tableau3[[#This Row],[Numérotation Sud Infra Environnement]],SBT!$AT:$AT,1)</f>
        <v>0</v>
      </c>
      <c r="R189" s="80">
        <f>SUMIFS(SBT!S:S,SBT!$E:$E,Tableau3[[#This Row],[Numérotation Sud Infra Environnement]],SBT!$AT:$AT,1)</f>
        <v>0</v>
      </c>
      <c r="S189" s="80">
        <f>SUMIFS(SBT!T:T,SBT!$E:$E,Tableau3[[#This Row],[Numérotation Sud Infra Environnement]],SBT!$AT:$AT,1)</f>
        <v>0</v>
      </c>
      <c r="T189" s="80">
        <f>SUMIFS(SBT!U:U,SBT!$E:$E,Tableau3[[#This Row],[Numérotation Sud Infra Environnement]],SBT!$AT:$AT,1)</f>
        <v>0</v>
      </c>
      <c r="U189" s="80">
        <f>SUMIFS(SBT!V:V,SBT!$E:$E,Tableau3[[#This Row],[Numérotation Sud Infra Environnement]],SBT!$AT:$AT,1)</f>
        <v>0</v>
      </c>
      <c r="V189" s="80">
        <f>SUMIFS(SBT!W:W,SBT!$E:$E,Tableau3[[#This Row],[Numérotation Sud Infra Environnement]],SBT!$AT:$AT,1)</f>
        <v>0</v>
      </c>
      <c r="W189" s="80">
        <f>SUMIFS(SBT!X:X,SBT!$E:$E,Tableau3[[#This Row],[Numérotation Sud Infra Environnement]],SBT!$AT:$AT,1)</f>
        <v>0</v>
      </c>
      <c r="X189" s="80">
        <f>SUMIFS(SBT!Y:Y,SBT!$E:$E,Tableau3[[#This Row],[Numérotation Sud Infra Environnement]],SBT!$AT:$AT,1)</f>
        <v>0</v>
      </c>
      <c r="Y189" s="80">
        <f>SUMIFS(SBT!Z:Z,SBT!$E:$E,Tableau3[[#This Row],[Numérotation Sud Infra Environnement]],SBT!$AT:$AT,1)</f>
        <v>0</v>
      </c>
      <c r="Z189" s="80">
        <f>SUMIFS(SBT!AA:AA,SBT!$E:$E,Tableau3[[#This Row],[Numérotation Sud Infra Environnement]],SBT!$AT:$AT,1)</f>
        <v>0</v>
      </c>
      <c r="AA189" s="80">
        <f>Tableau3[[#This Row],[TOTAUX TTC]]-Tableau3[[#This Row],[TVA récupérable]]</f>
        <v>0</v>
      </c>
    </row>
    <row r="190" spans="1:27" x14ac:dyDescent="0.25">
      <c r="A190" s="73" t="str">
        <f>Sourcecommande[[#This Row],[Numérotation Sud Infra Environnement]]</f>
        <v>ESP19-045</v>
      </c>
      <c r="B190" s="74">
        <f>VLOOKUP(A190,Sourcecommande[],2,FALSE)</f>
        <v>0</v>
      </c>
      <c r="C190" s="74" t="str">
        <f>VLOOKUP(A190,Sourcecommande[],3,FALSE)</f>
        <v>toto</v>
      </c>
      <c r="D190" s="75">
        <f>VLOOKUP(A190,Sourcecommande[],4,FALSE)</f>
        <v>2019</v>
      </c>
      <c r="E190" s="75" t="str">
        <f>VLOOKUP(A190,Sourcecommande[],5,FALSE)</f>
        <v>HYDRO</v>
      </c>
      <c r="F190" s="75" t="str">
        <f>VLOOKUP(A190,Sourcecommande[],6,FALSE)</f>
        <v>ALA</v>
      </c>
      <c r="G190" s="75">
        <f>VLOOKUP(A190,Sourcecommande[],7,FALSE)</f>
        <v>18</v>
      </c>
      <c r="H190" s="88">
        <f>SUMIFS(SBT!H:H,SBT!$E:$E,Tableau3[[#This Row],[Numérotation Sud Infra Environnement]],SBT!$AT:$AT,1)</f>
        <v>0</v>
      </c>
      <c r="I190" s="80">
        <f>SUMIFS(SBT!J:J,SBT!$E:$E,Tableau3[[#This Row],[Numérotation Sud Infra Environnement]],SBT!$AT:$AT,1)</f>
        <v>0</v>
      </c>
      <c r="J190" s="80">
        <f>SUMIFS(SBT!K:K,SBT!$E:$E,Tableau3[[#This Row],[Numérotation Sud Infra Environnement]],SBT!$AT:$AT,1)</f>
        <v>0</v>
      </c>
      <c r="K190" s="80">
        <f>SUMIFS(SBT!L:L,SBT!$E:$E,Tableau3[[#This Row],[Numérotation Sud Infra Environnement]],SBT!$AT:$AT,1)</f>
        <v>0</v>
      </c>
      <c r="L190" s="80">
        <f>SUMIFS(SBT!M:M,SBT!$E:$E,Tableau3[[#This Row],[Numérotation Sud Infra Environnement]],SBT!$AT:$AT,1)</f>
        <v>0</v>
      </c>
      <c r="M190" s="80">
        <f>SUMIFS(SBT!N:N,SBT!$E:$E,Tableau3[[#This Row],[Numérotation Sud Infra Environnement]],SBT!$AT:$AT,1)</f>
        <v>0</v>
      </c>
      <c r="N190" s="80">
        <f>SUMIFS(SBT!O:O,SBT!$E:$E,Tableau3[[#This Row],[Numérotation Sud Infra Environnement]],SBT!$AT:$AT,1)</f>
        <v>0</v>
      </c>
      <c r="O190" s="80">
        <f>SUMIFS(SBT!P:P,SBT!$E:$E,Tableau3[[#This Row],[Numérotation Sud Infra Environnement]],SBT!$AT:$AT,1)</f>
        <v>0</v>
      </c>
      <c r="P190" s="80">
        <f>SUMIFS(SBT!Q:Q,SBT!$E:$E,Tableau3[[#This Row],[Numérotation Sud Infra Environnement]],SBT!$AT:$AT,1)</f>
        <v>0</v>
      </c>
      <c r="Q190" s="80">
        <f>SUMIFS(SBT!R:R,SBT!$E:$E,Tableau3[[#This Row],[Numérotation Sud Infra Environnement]],SBT!$AT:$AT,1)</f>
        <v>0</v>
      </c>
      <c r="R190" s="80">
        <f>SUMIFS(SBT!S:S,SBT!$E:$E,Tableau3[[#This Row],[Numérotation Sud Infra Environnement]],SBT!$AT:$AT,1)</f>
        <v>0</v>
      </c>
      <c r="S190" s="80">
        <f>SUMIFS(SBT!T:T,SBT!$E:$E,Tableau3[[#This Row],[Numérotation Sud Infra Environnement]],SBT!$AT:$AT,1)</f>
        <v>0</v>
      </c>
      <c r="T190" s="80">
        <f>SUMIFS(SBT!U:U,SBT!$E:$E,Tableau3[[#This Row],[Numérotation Sud Infra Environnement]],SBT!$AT:$AT,1)</f>
        <v>0</v>
      </c>
      <c r="U190" s="80">
        <f>SUMIFS(SBT!V:V,SBT!$E:$E,Tableau3[[#This Row],[Numérotation Sud Infra Environnement]],SBT!$AT:$AT,1)</f>
        <v>0</v>
      </c>
      <c r="V190" s="80">
        <f>SUMIFS(SBT!W:W,SBT!$E:$E,Tableau3[[#This Row],[Numérotation Sud Infra Environnement]],SBT!$AT:$AT,1)</f>
        <v>0</v>
      </c>
      <c r="W190" s="80">
        <f>SUMIFS(SBT!X:X,SBT!$E:$E,Tableau3[[#This Row],[Numérotation Sud Infra Environnement]],SBT!$AT:$AT,1)</f>
        <v>0</v>
      </c>
      <c r="X190" s="80">
        <f>SUMIFS(SBT!Y:Y,SBT!$E:$E,Tableau3[[#This Row],[Numérotation Sud Infra Environnement]],SBT!$AT:$AT,1)</f>
        <v>0</v>
      </c>
      <c r="Y190" s="80">
        <f>SUMIFS(SBT!Z:Z,SBT!$E:$E,Tableau3[[#This Row],[Numérotation Sud Infra Environnement]],SBT!$AT:$AT,1)</f>
        <v>0</v>
      </c>
      <c r="Z190" s="80">
        <f>SUMIFS(SBT!AA:AA,SBT!$E:$E,Tableau3[[#This Row],[Numérotation Sud Infra Environnement]],SBT!$AT:$AT,1)</f>
        <v>0</v>
      </c>
      <c r="AA190" s="80">
        <f>Tableau3[[#This Row],[TOTAUX TTC]]-Tableau3[[#This Row],[TVA récupérable]]</f>
        <v>0</v>
      </c>
    </row>
    <row r="191" spans="1:27" x14ac:dyDescent="0.25">
      <c r="A191" s="73" t="str">
        <f>Sourcecommande[[#This Row],[Numérotation Sud Infra Environnement]]</f>
        <v>ESP19-046</v>
      </c>
      <c r="B191" s="74">
        <f>VLOOKUP(A191,Sourcecommande[],2,FALSE)</f>
        <v>0</v>
      </c>
      <c r="C191" s="74" t="str">
        <f>VLOOKUP(A191,Sourcecommande[],3,FALSE)</f>
        <v>toto</v>
      </c>
      <c r="D191" s="75">
        <f>VLOOKUP(A191,Sourcecommande[],4,FALSE)</f>
        <v>2019</v>
      </c>
      <c r="E191" s="75" t="str">
        <f>VLOOKUP(A191,Sourcecommande[],5,FALSE)</f>
        <v>HYDRO</v>
      </c>
      <c r="F191" s="75" t="str">
        <f>VLOOKUP(A191,Sourcecommande[],6,FALSE)</f>
        <v>ALA</v>
      </c>
      <c r="G191" s="75">
        <f>VLOOKUP(A191,Sourcecommande[],7,FALSE)</f>
        <v>18</v>
      </c>
      <c r="H191" s="88">
        <f>SUMIFS(SBT!H:H,SBT!$E:$E,Tableau3[[#This Row],[Numérotation Sud Infra Environnement]],SBT!$AT:$AT,1)</f>
        <v>0</v>
      </c>
      <c r="I191" s="80">
        <f>SUMIFS(SBT!J:J,SBT!$E:$E,Tableau3[[#This Row],[Numérotation Sud Infra Environnement]],SBT!$AT:$AT,1)</f>
        <v>0</v>
      </c>
      <c r="J191" s="80">
        <f>SUMIFS(SBT!K:K,SBT!$E:$E,Tableau3[[#This Row],[Numérotation Sud Infra Environnement]],SBT!$AT:$AT,1)</f>
        <v>0</v>
      </c>
      <c r="K191" s="80">
        <f>SUMIFS(SBT!L:L,SBT!$E:$E,Tableau3[[#This Row],[Numérotation Sud Infra Environnement]],SBT!$AT:$AT,1)</f>
        <v>0</v>
      </c>
      <c r="L191" s="80">
        <f>SUMIFS(SBT!M:M,SBT!$E:$E,Tableau3[[#This Row],[Numérotation Sud Infra Environnement]],SBT!$AT:$AT,1)</f>
        <v>0</v>
      </c>
      <c r="M191" s="80">
        <f>SUMIFS(SBT!N:N,SBT!$E:$E,Tableau3[[#This Row],[Numérotation Sud Infra Environnement]],SBT!$AT:$AT,1)</f>
        <v>0</v>
      </c>
      <c r="N191" s="80">
        <f>SUMIFS(SBT!O:O,SBT!$E:$E,Tableau3[[#This Row],[Numérotation Sud Infra Environnement]],SBT!$AT:$AT,1)</f>
        <v>0</v>
      </c>
      <c r="O191" s="80">
        <f>SUMIFS(SBT!P:P,SBT!$E:$E,Tableau3[[#This Row],[Numérotation Sud Infra Environnement]],SBT!$AT:$AT,1)</f>
        <v>0</v>
      </c>
      <c r="P191" s="80">
        <f>SUMIFS(SBT!Q:Q,SBT!$E:$E,Tableau3[[#This Row],[Numérotation Sud Infra Environnement]],SBT!$AT:$AT,1)</f>
        <v>0</v>
      </c>
      <c r="Q191" s="80">
        <f>SUMIFS(SBT!R:R,SBT!$E:$E,Tableau3[[#This Row],[Numérotation Sud Infra Environnement]],SBT!$AT:$AT,1)</f>
        <v>0</v>
      </c>
      <c r="R191" s="80">
        <f>SUMIFS(SBT!S:S,SBT!$E:$E,Tableau3[[#This Row],[Numérotation Sud Infra Environnement]],SBT!$AT:$AT,1)</f>
        <v>0</v>
      </c>
      <c r="S191" s="80">
        <f>SUMIFS(SBT!T:T,SBT!$E:$E,Tableau3[[#This Row],[Numérotation Sud Infra Environnement]],SBT!$AT:$AT,1)</f>
        <v>0</v>
      </c>
      <c r="T191" s="80">
        <f>SUMIFS(SBT!U:U,SBT!$E:$E,Tableau3[[#This Row],[Numérotation Sud Infra Environnement]],SBT!$AT:$AT,1)</f>
        <v>0</v>
      </c>
      <c r="U191" s="80">
        <f>SUMIFS(SBT!V:V,SBT!$E:$E,Tableau3[[#This Row],[Numérotation Sud Infra Environnement]],SBT!$AT:$AT,1)</f>
        <v>0</v>
      </c>
      <c r="V191" s="80">
        <f>SUMIFS(SBT!W:W,SBT!$E:$E,Tableau3[[#This Row],[Numérotation Sud Infra Environnement]],SBT!$AT:$AT,1)</f>
        <v>0</v>
      </c>
      <c r="W191" s="80">
        <f>SUMIFS(SBT!X:X,SBT!$E:$E,Tableau3[[#This Row],[Numérotation Sud Infra Environnement]],SBT!$AT:$AT,1)</f>
        <v>0</v>
      </c>
      <c r="X191" s="80">
        <f>SUMIFS(SBT!Y:Y,SBT!$E:$E,Tableau3[[#This Row],[Numérotation Sud Infra Environnement]],SBT!$AT:$AT,1)</f>
        <v>0</v>
      </c>
      <c r="Y191" s="80">
        <f>SUMIFS(SBT!Z:Z,SBT!$E:$E,Tableau3[[#This Row],[Numérotation Sud Infra Environnement]],SBT!$AT:$AT,1)</f>
        <v>0</v>
      </c>
      <c r="Z191" s="80">
        <f>SUMIFS(SBT!AA:AA,SBT!$E:$E,Tableau3[[#This Row],[Numérotation Sud Infra Environnement]],SBT!$AT:$AT,1)</f>
        <v>0</v>
      </c>
      <c r="AA191" s="80">
        <f>Tableau3[[#This Row],[TOTAUX TTC]]-Tableau3[[#This Row],[TVA récupérable]]</f>
        <v>0</v>
      </c>
    </row>
    <row r="192" spans="1:27" x14ac:dyDescent="0.25">
      <c r="A192" s="73" t="str">
        <f>Sourcecommande[[#This Row],[Numérotation Sud Infra Environnement]]</f>
        <v>ESP19-047</v>
      </c>
      <c r="B192" s="74">
        <f>VLOOKUP(A192,Sourcecommande[],2,FALSE)</f>
        <v>0</v>
      </c>
      <c r="C192" s="74" t="str">
        <f>VLOOKUP(A192,Sourcecommande[],3,FALSE)</f>
        <v>toto</v>
      </c>
      <c r="D192" s="75">
        <f>VLOOKUP(A192,Sourcecommande[],4,FALSE)</f>
        <v>2019</v>
      </c>
      <c r="E192" s="75" t="str">
        <f>VLOOKUP(A192,Sourcecommande[],5,FALSE)</f>
        <v>HYDRO</v>
      </c>
      <c r="F192" s="75" t="str">
        <f>VLOOKUP(A192,Sourcecommande[],6,FALSE)</f>
        <v>ALA</v>
      </c>
      <c r="G192" s="75">
        <f>VLOOKUP(A192,Sourcecommande[],7,FALSE)</f>
        <v>18</v>
      </c>
      <c r="H192" s="88">
        <f>SUMIFS(SBT!H:H,SBT!$E:$E,Tableau3[[#This Row],[Numérotation Sud Infra Environnement]],SBT!$AT:$AT,1)</f>
        <v>0</v>
      </c>
      <c r="I192" s="80">
        <f>SUMIFS(SBT!J:J,SBT!$E:$E,Tableau3[[#This Row],[Numérotation Sud Infra Environnement]],SBT!$AT:$AT,1)</f>
        <v>0</v>
      </c>
      <c r="J192" s="80">
        <f>SUMIFS(SBT!K:K,SBT!$E:$E,Tableau3[[#This Row],[Numérotation Sud Infra Environnement]],SBT!$AT:$AT,1)</f>
        <v>0</v>
      </c>
      <c r="K192" s="80">
        <f>SUMIFS(SBT!L:L,SBT!$E:$E,Tableau3[[#This Row],[Numérotation Sud Infra Environnement]],SBT!$AT:$AT,1)</f>
        <v>0</v>
      </c>
      <c r="L192" s="80">
        <f>SUMIFS(SBT!M:M,SBT!$E:$E,Tableau3[[#This Row],[Numérotation Sud Infra Environnement]],SBT!$AT:$AT,1)</f>
        <v>0</v>
      </c>
      <c r="M192" s="80">
        <f>SUMIFS(SBT!N:N,SBT!$E:$E,Tableau3[[#This Row],[Numérotation Sud Infra Environnement]],SBT!$AT:$AT,1)</f>
        <v>0</v>
      </c>
      <c r="N192" s="80">
        <f>SUMIFS(SBT!O:O,SBT!$E:$E,Tableau3[[#This Row],[Numérotation Sud Infra Environnement]],SBT!$AT:$AT,1)</f>
        <v>0</v>
      </c>
      <c r="O192" s="80">
        <f>SUMIFS(SBT!P:P,SBT!$E:$E,Tableau3[[#This Row],[Numérotation Sud Infra Environnement]],SBT!$AT:$AT,1)</f>
        <v>0</v>
      </c>
      <c r="P192" s="80">
        <f>SUMIFS(SBT!Q:Q,SBT!$E:$E,Tableau3[[#This Row],[Numérotation Sud Infra Environnement]],SBT!$AT:$AT,1)</f>
        <v>0</v>
      </c>
      <c r="Q192" s="80">
        <f>SUMIFS(SBT!R:R,SBT!$E:$E,Tableau3[[#This Row],[Numérotation Sud Infra Environnement]],SBT!$AT:$AT,1)</f>
        <v>0</v>
      </c>
      <c r="R192" s="80">
        <f>SUMIFS(SBT!S:S,SBT!$E:$E,Tableau3[[#This Row],[Numérotation Sud Infra Environnement]],SBT!$AT:$AT,1)</f>
        <v>0</v>
      </c>
      <c r="S192" s="80">
        <f>SUMIFS(SBT!T:T,SBT!$E:$E,Tableau3[[#This Row],[Numérotation Sud Infra Environnement]],SBT!$AT:$AT,1)</f>
        <v>0</v>
      </c>
      <c r="T192" s="80">
        <f>SUMIFS(SBT!U:U,SBT!$E:$E,Tableau3[[#This Row],[Numérotation Sud Infra Environnement]],SBT!$AT:$AT,1)</f>
        <v>0</v>
      </c>
      <c r="U192" s="80">
        <f>SUMIFS(SBT!V:V,SBT!$E:$E,Tableau3[[#This Row],[Numérotation Sud Infra Environnement]],SBT!$AT:$AT,1)</f>
        <v>0</v>
      </c>
      <c r="V192" s="80">
        <f>SUMIFS(SBT!W:W,SBT!$E:$E,Tableau3[[#This Row],[Numérotation Sud Infra Environnement]],SBT!$AT:$AT,1)</f>
        <v>0</v>
      </c>
      <c r="W192" s="80">
        <f>SUMIFS(SBT!X:X,SBT!$E:$E,Tableau3[[#This Row],[Numérotation Sud Infra Environnement]],SBT!$AT:$AT,1)</f>
        <v>0</v>
      </c>
      <c r="X192" s="80">
        <f>SUMIFS(SBT!Y:Y,SBT!$E:$E,Tableau3[[#This Row],[Numérotation Sud Infra Environnement]],SBT!$AT:$AT,1)</f>
        <v>0</v>
      </c>
      <c r="Y192" s="80">
        <f>SUMIFS(SBT!Z:Z,SBT!$E:$E,Tableau3[[#This Row],[Numérotation Sud Infra Environnement]],SBT!$AT:$AT,1)</f>
        <v>0</v>
      </c>
      <c r="Z192" s="80">
        <f>SUMIFS(SBT!AA:AA,SBT!$E:$E,Tableau3[[#This Row],[Numérotation Sud Infra Environnement]],SBT!$AT:$AT,1)</f>
        <v>0</v>
      </c>
      <c r="AA192" s="80">
        <f>Tableau3[[#This Row],[TOTAUX TTC]]-Tableau3[[#This Row],[TVA récupérable]]</f>
        <v>0</v>
      </c>
    </row>
    <row r="193" spans="1:27" x14ac:dyDescent="0.25">
      <c r="A193" s="73" t="str">
        <f>Sourcecommande[[#This Row],[Numérotation Sud Infra Environnement]]</f>
        <v>ESP19-048</v>
      </c>
      <c r="B193" s="74">
        <f>VLOOKUP(A193,Sourcecommande[],2,FALSE)</f>
        <v>0</v>
      </c>
      <c r="C193" s="74" t="str">
        <f>VLOOKUP(A193,Sourcecommande[],3,FALSE)</f>
        <v>toto</v>
      </c>
      <c r="D193" s="75">
        <f>VLOOKUP(A193,Sourcecommande[],4,FALSE)</f>
        <v>2019</v>
      </c>
      <c r="E193" s="75" t="str">
        <f>VLOOKUP(A193,Sourcecommande[],5,FALSE)</f>
        <v>HYDRO</v>
      </c>
      <c r="F193" s="75" t="str">
        <f>VLOOKUP(A193,Sourcecommande[],6,FALSE)</f>
        <v>ALA</v>
      </c>
      <c r="G193" s="75">
        <f>VLOOKUP(A193,Sourcecommande[],7,FALSE)</f>
        <v>18</v>
      </c>
      <c r="H193" s="88">
        <f>SUMIFS(SBT!H:H,SBT!$E:$E,Tableau3[[#This Row],[Numérotation Sud Infra Environnement]],SBT!$AT:$AT,1)</f>
        <v>0</v>
      </c>
      <c r="I193" s="80">
        <f>SUMIFS(SBT!J:J,SBT!$E:$E,Tableau3[[#This Row],[Numérotation Sud Infra Environnement]],SBT!$AT:$AT,1)</f>
        <v>0</v>
      </c>
      <c r="J193" s="80">
        <f>SUMIFS(SBT!K:K,SBT!$E:$E,Tableau3[[#This Row],[Numérotation Sud Infra Environnement]],SBT!$AT:$AT,1)</f>
        <v>0</v>
      </c>
      <c r="K193" s="80">
        <f>SUMIFS(SBT!L:L,SBT!$E:$E,Tableau3[[#This Row],[Numérotation Sud Infra Environnement]],SBT!$AT:$AT,1)</f>
        <v>0</v>
      </c>
      <c r="L193" s="80">
        <f>SUMIFS(SBT!M:M,SBT!$E:$E,Tableau3[[#This Row],[Numérotation Sud Infra Environnement]],SBT!$AT:$AT,1)</f>
        <v>0</v>
      </c>
      <c r="M193" s="80">
        <f>SUMIFS(SBT!N:N,SBT!$E:$E,Tableau3[[#This Row],[Numérotation Sud Infra Environnement]],SBT!$AT:$AT,1)</f>
        <v>0</v>
      </c>
      <c r="N193" s="80">
        <f>SUMIFS(SBT!O:O,SBT!$E:$E,Tableau3[[#This Row],[Numérotation Sud Infra Environnement]],SBT!$AT:$AT,1)</f>
        <v>0</v>
      </c>
      <c r="O193" s="80">
        <f>SUMIFS(SBT!P:P,SBT!$E:$E,Tableau3[[#This Row],[Numérotation Sud Infra Environnement]],SBT!$AT:$AT,1)</f>
        <v>0</v>
      </c>
      <c r="P193" s="80">
        <f>SUMIFS(SBT!Q:Q,SBT!$E:$E,Tableau3[[#This Row],[Numérotation Sud Infra Environnement]],SBT!$AT:$AT,1)</f>
        <v>0</v>
      </c>
      <c r="Q193" s="80">
        <f>SUMIFS(SBT!R:R,SBT!$E:$E,Tableau3[[#This Row],[Numérotation Sud Infra Environnement]],SBT!$AT:$AT,1)</f>
        <v>0</v>
      </c>
      <c r="R193" s="80">
        <f>SUMIFS(SBT!S:S,SBT!$E:$E,Tableau3[[#This Row],[Numérotation Sud Infra Environnement]],SBT!$AT:$AT,1)</f>
        <v>0</v>
      </c>
      <c r="S193" s="80">
        <f>SUMIFS(SBT!T:T,SBT!$E:$E,Tableau3[[#This Row],[Numérotation Sud Infra Environnement]],SBT!$AT:$AT,1)</f>
        <v>0</v>
      </c>
      <c r="T193" s="80">
        <f>SUMIFS(SBT!U:U,SBT!$E:$E,Tableau3[[#This Row],[Numérotation Sud Infra Environnement]],SBT!$AT:$AT,1)</f>
        <v>0</v>
      </c>
      <c r="U193" s="80">
        <f>SUMIFS(SBT!V:V,SBT!$E:$E,Tableau3[[#This Row],[Numérotation Sud Infra Environnement]],SBT!$AT:$AT,1)</f>
        <v>0</v>
      </c>
      <c r="V193" s="80">
        <f>SUMIFS(SBT!W:W,SBT!$E:$E,Tableau3[[#This Row],[Numérotation Sud Infra Environnement]],SBT!$AT:$AT,1)</f>
        <v>0</v>
      </c>
      <c r="W193" s="80">
        <f>SUMIFS(SBT!X:X,SBT!$E:$E,Tableau3[[#This Row],[Numérotation Sud Infra Environnement]],SBT!$AT:$AT,1)</f>
        <v>0</v>
      </c>
      <c r="X193" s="80">
        <f>SUMIFS(SBT!Y:Y,SBT!$E:$E,Tableau3[[#This Row],[Numérotation Sud Infra Environnement]],SBT!$AT:$AT,1)</f>
        <v>0</v>
      </c>
      <c r="Y193" s="80">
        <f>SUMIFS(SBT!Z:Z,SBT!$E:$E,Tableau3[[#This Row],[Numérotation Sud Infra Environnement]],SBT!$AT:$AT,1)</f>
        <v>0</v>
      </c>
      <c r="Z193" s="80">
        <f>SUMIFS(SBT!AA:AA,SBT!$E:$E,Tableau3[[#This Row],[Numérotation Sud Infra Environnement]],SBT!$AT:$AT,1)</f>
        <v>0</v>
      </c>
      <c r="AA193" s="80">
        <f>Tableau3[[#This Row],[TOTAUX TTC]]-Tableau3[[#This Row],[TVA récupérable]]</f>
        <v>0</v>
      </c>
    </row>
    <row r="194" spans="1:27" x14ac:dyDescent="0.25">
      <c r="A194" s="73" t="str">
        <f>Sourcecommande[[#This Row],[Numérotation Sud Infra Environnement]]</f>
        <v>ESP19-049</v>
      </c>
      <c r="B194" s="74">
        <f>VLOOKUP(A194,Sourcecommande[],2,FALSE)</f>
        <v>0</v>
      </c>
      <c r="C194" s="74" t="str">
        <f>VLOOKUP(A194,Sourcecommande[],3,FALSE)</f>
        <v>toto</v>
      </c>
      <c r="D194" s="75">
        <f>VLOOKUP(A194,Sourcecommande[],4,FALSE)</f>
        <v>2019</v>
      </c>
      <c r="E194" s="75" t="str">
        <f>VLOOKUP(A194,Sourcecommande[],5,FALSE)</f>
        <v>HYDRO</v>
      </c>
      <c r="F194" s="75" t="str">
        <f>VLOOKUP(A194,Sourcecommande[],6,FALSE)</f>
        <v>ALA</v>
      </c>
      <c r="G194" s="75">
        <f>VLOOKUP(A194,Sourcecommande[],7,FALSE)</f>
        <v>18</v>
      </c>
      <c r="H194" s="88">
        <f>SUMIFS(SBT!H:H,SBT!$E:$E,Tableau3[[#This Row],[Numérotation Sud Infra Environnement]],SBT!$AT:$AT,1)</f>
        <v>0</v>
      </c>
      <c r="I194" s="80">
        <f>SUMIFS(SBT!J:J,SBT!$E:$E,Tableau3[[#This Row],[Numérotation Sud Infra Environnement]],SBT!$AT:$AT,1)</f>
        <v>0</v>
      </c>
      <c r="J194" s="80">
        <f>SUMIFS(SBT!K:K,SBT!$E:$E,Tableau3[[#This Row],[Numérotation Sud Infra Environnement]],SBT!$AT:$AT,1)</f>
        <v>0</v>
      </c>
      <c r="K194" s="80">
        <f>SUMIFS(SBT!L:L,SBT!$E:$E,Tableau3[[#This Row],[Numérotation Sud Infra Environnement]],SBT!$AT:$AT,1)</f>
        <v>0</v>
      </c>
      <c r="L194" s="80">
        <f>SUMIFS(SBT!M:M,SBT!$E:$E,Tableau3[[#This Row],[Numérotation Sud Infra Environnement]],SBT!$AT:$AT,1)</f>
        <v>0</v>
      </c>
      <c r="M194" s="80">
        <f>SUMIFS(SBT!N:N,SBT!$E:$E,Tableau3[[#This Row],[Numérotation Sud Infra Environnement]],SBT!$AT:$AT,1)</f>
        <v>0</v>
      </c>
      <c r="N194" s="80">
        <f>SUMIFS(SBT!O:O,SBT!$E:$E,Tableau3[[#This Row],[Numérotation Sud Infra Environnement]],SBT!$AT:$AT,1)</f>
        <v>0</v>
      </c>
      <c r="O194" s="80">
        <f>SUMIFS(SBT!P:P,SBT!$E:$E,Tableau3[[#This Row],[Numérotation Sud Infra Environnement]],SBT!$AT:$AT,1)</f>
        <v>0</v>
      </c>
      <c r="P194" s="80">
        <f>SUMIFS(SBT!Q:Q,SBT!$E:$E,Tableau3[[#This Row],[Numérotation Sud Infra Environnement]],SBT!$AT:$AT,1)</f>
        <v>0</v>
      </c>
      <c r="Q194" s="80">
        <f>SUMIFS(SBT!R:R,SBT!$E:$E,Tableau3[[#This Row],[Numérotation Sud Infra Environnement]],SBT!$AT:$AT,1)</f>
        <v>0</v>
      </c>
      <c r="R194" s="80">
        <f>SUMIFS(SBT!S:S,SBT!$E:$E,Tableau3[[#This Row],[Numérotation Sud Infra Environnement]],SBT!$AT:$AT,1)</f>
        <v>0</v>
      </c>
      <c r="S194" s="80">
        <f>SUMIFS(SBT!T:T,SBT!$E:$E,Tableau3[[#This Row],[Numérotation Sud Infra Environnement]],SBT!$AT:$AT,1)</f>
        <v>0</v>
      </c>
      <c r="T194" s="80">
        <f>SUMIFS(SBT!U:U,SBT!$E:$E,Tableau3[[#This Row],[Numérotation Sud Infra Environnement]],SBT!$AT:$AT,1)</f>
        <v>0</v>
      </c>
      <c r="U194" s="80">
        <f>SUMIFS(SBT!V:V,SBT!$E:$E,Tableau3[[#This Row],[Numérotation Sud Infra Environnement]],SBT!$AT:$AT,1)</f>
        <v>0</v>
      </c>
      <c r="V194" s="80">
        <f>SUMIFS(SBT!W:W,SBT!$E:$E,Tableau3[[#This Row],[Numérotation Sud Infra Environnement]],SBT!$AT:$AT,1)</f>
        <v>0</v>
      </c>
      <c r="W194" s="80">
        <f>SUMIFS(SBT!X:X,SBT!$E:$E,Tableau3[[#This Row],[Numérotation Sud Infra Environnement]],SBT!$AT:$AT,1)</f>
        <v>0</v>
      </c>
      <c r="X194" s="80">
        <f>SUMIFS(SBT!Y:Y,SBT!$E:$E,Tableau3[[#This Row],[Numérotation Sud Infra Environnement]],SBT!$AT:$AT,1)</f>
        <v>0</v>
      </c>
      <c r="Y194" s="80">
        <f>SUMIFS(SBT!Z:Z,SBT!$E:$E,Tableau3[[#This Row],[Numérotation Sud Infra Environnement]],SBT!$AT:$AT,1)</f>
        <v>0</v>
      </c>
      <c r="Z194" s="80">
        <f>SUMIFS(SBT!AA:AA,SBT!$E:$E,Tableau3[[#This Row],[Numérotation Sud Infra Environnement]],SBT!$AT:$AT,1)</f>
        <v>0</v>
      </c>
      <c r="AA194" s="80">
        <f>Tableau3[[#This Row],[TOTAUX TTC]]-Tableau3[[#This Row],[TVA récupérable]]</f>
        <v>0</v>
      </c>
    </row>
    <row r="195" spans="1:27" x14ac:dyDescent="0.25">
      <c r="A195" s="73" t="str">
        <f>Sourcecommande[[#This Row],[Numérotation Sud Infra Environnement]]</f>
        <v>ESP19-050</v>
      </c>
      <c r="B195" s="74">
        <f>VLOOKUP(A195,Sourcecommande[],2,FALSE)</f>
        <v>0</v>
      </c>
      <c r="C195" s="74" t="str">
        <f>VLOOKUP(A195,Sourcecommande[],3,FALSE)</f>
        <v>toto</v>
      </c>
      <c r="D195" s="75">
        <f>VLOOKUP(A195,Sourcecommande[],4,FALSE)</f>
        <v>2019</v>
      </c>
      <c r="E195" s="75" t="str">
        <f>VLOOKUP(A195,Sourcecommande[],5,FALSE)</f>
        <v>HYDRO</v>
      </c>
      <c r="F195" s="75" t="str">
        <f>VLOOKUP(A195,Sourcecommande[],6,FALSE)</f>
        <v>ALA</v>
      </c>
      <c r="G195" s="75">
        <f>VLOOKUP(A195,Sourcecommande[],7,FALSE)</f>
        <v>18</v>
      </c>
      <c r="H195" s="88">
        <f>SUMIFS(SBT!H:H,SBT!$E:$E,Tableau3[[#This Row],[Numérotation Sud Infra Environnement]],SBT!$AT:$AT,1)</f>
        <v>0</v>
      </c>
      <c r="I195" s="80">
        <f>SUMIFS(SBT!J:J,SBT!$E:$E,Tableau3[[#This Row],[Numérotation Sud Infra Environnement]],SBT!$AT:$AT,1)</f>
        <v>0</v>
      </c>
      <c r="J195" s="80">
        <f>SUMIFS(SBT!K:K,SBT!$E:$E,Tableau3[[#This Row],[Numérotation Sud Infra Environnement]],SBT!$AT:$AT,1)</f>
        <v>0</v>
      </c>
      <c r="K195" s="80">
        <f>SUMIFS(SBT!L:L,SBT!$E:$E,Tableau3[[#This Row],[Numérotation Sud Infra Environnement]],SBT!$AT:$AT,1)</f>
        <v>0</v>
      </c>
      <c r="L195" s="80">
        <f>SUMIFS(SBT!M:M,SBT!$E:$E,Tableau3[[#This Row],[Numérotation Sud Infra Environnement]],SBT!$AT:$AT,1)</f>
        <v>0</v>
      </c>
      <c r="M195" s="80">
        <f>SUMIFS(SBT!N:N,SBT!$E:$E,Tableau3[[#This Row],[Numérotation Sud Infra Environnement]],SBT!$AT:$AT,1)</f>
        <v>0</v>
      </c>
      <c r="N195" s="80">
        <f>SUMIFS(SBT!O:O,SBT!$E:$E,Tableau3[[#This Row],[Numérotation Sud Infra Environnement]],SBT!$AT:$AT,1)</f>
        <v>0</v>
      </c>
      <c r="O195" s="80">
        <f>SUMIFS(SBT!P:P,SBT!$E:$E,Tableau3[[#This Row],[Numérotation Sud Infra Environnement]],SBT!$AT:$AT,1)</f>
        <v>0</v>
      </c>
      <c r="P195" s="80">
        <f>SUMIFS(SBT!Q:Q,SBT!$E:$E,Tableau3[[#This Row],[Numérotation Sud Infra Environnement]],SBT!$AT:$AT,1)</f>
        <v>0</v>
      </c>
      <c r="Q195" s="80">
        <f>SUMIFS(SBT!R:R,SBT!$E:$E,Tableau3[[#This Row],[Numérotation Sud Infra Environnement]],SBT!$AT:$AT,1)</f>
        <v>0</v>
      </c>
      <c r="R195" s="80">
        <f>SUMIFS(SBT!S:S,SBT!$E:$E,Tableau3[[#This Row],[Numérotation Sud Infra Environnement]],SBT!$AT:$AT,1)</f>
        <v>0</v>
      </c>
      <c r="S195" s="80">
        <f>SUMIFS(SBT!T:T,SBT!$E:$E,Tableau3[[#This Row],[Numérotation Sud Infra Environnement]],SBT!$AT:$AT,1)</f>
        <v>0</v>
      </c>
      <c r="T195" s="80">
        <f>SUMIFS(SBT!U:U,SBT!$E:$E,Tableau3[[#This Row],[Numérotation Sud Infra Environnement]],SBT!$AT:$AT,1)</f>
        <v>0</v>
      </c>
      <c r="U195" s="80">
        <f>SUMIFS(SBT!V:V,SBT!$E:$E,Tableau3[[#This Row],[Numérotation Sud Infra Environnement]],SBT!$AT:$AT,1)</f>
        <v>0</v>
      </c>
      <c r="V195" s="80">
        <f>SUMIFS(SBT!W:W,SBT!$E:$E,Tableau3[[#This Row],[Numérotation Sud Infra Environnement]],SBT!$AT:$AT,1)</f>
        <v>0</v>
      </c>
      <c r="W195" s="80">
        <f>SUMIFS(SBT!X:X,SBT!$E:$E,Tableau3[[#This Row],[Numérotation Sud Infra Environnement]],SBT!$AT:$AT,1)</f>
        <v>0</v>
      </c>
      <c r="X195" s="80">
        <f>SUMIFS(SBT!Y:Y,SBT!$E:$E,Tableau3[[#This Row],[Numérotation Sud Infra Environnement]],SBT!$AT:$AT,1)</f>
        <v>0</v>
      </c>
      <c r="Y195" s="80">
        <f>SUMIFS(SBT!Z:Z,SBT!$E:$E,Tableau3[[#This Row],[Numérotation Sud Infra Environnement]],SBT!$AT:$AT,1)</f>
        <v>0</v>
      </c>
      <c r="Z195" s="80">
        <f>SUMIFS(SBT!AA:AA,SBT!$E:$E,Tableau3[[#This Row],[Numérotation Sud Infra Environnement]],SBT!$AT:$AT,1)</f>
        <v>0</v>
      </c>
      <c r="AA195" s="80">
        <f>Tableau3[[#This Row],[TOTAUX TTC]]-Tableau3[[#This Row],[TVA récupérable]]</f>
        <v>0</v>
      </c>
    </row>
    <row r="196" spans="1:27" x14ac:dyDescent="0.25">
      <c r="A196" s="73" t="str">
        <f>Sourcecommande[[#This Row],[Numérotation Sud Infra Environnement]]</f>
        <v>ESP19-051</v>
      </c>
      <c r="B196" s="74">
        <f>VLOOKUP(A196,Sourcecommande[],2,FALSE)</f>
        <v>0</v>
      </c>
      <c r="C196" s="74" t="str">
        <f>VLOOKUP(A196,Sourcecommande[],3,FALSE)</f>
        <v>toto</v>
      </c>
      <c r="D196" s="75">
        <f>VLOOKUP(A196,Sourcecommande[],4,FALSE)</f>
        <v>2019</v>
      </c>
      <c r="E196" s="75" t="str">
        <f>VLOOKUP(A196,Sourcecommande[],5,FALSE)</f>
        <v>HYDRO</v>
      </c>
      <c r="F196" s="75" t="str">
        <f>VLOOKUP(A196,Sourcecommande[],6,FALSE)</f>
        <v>ALA</v>
      </c>
      <c r="G196" s="75">
        <f>VLOOKUP(A196,Sourcecommande[],7,FALSE)</f>
        <v>18</v>
      </c>
      <c r="H196" s="88">
        <f>SUMIFS(SBT!H:H,SBT!$E:$E,Tableau3[[#This Row],[Numérotation Sud Infra Environnement]],SBT!$AT:$AT,1)</f>
        <v>0</v>
      </c>
      <c r="I196" s="80">
        <f>SUMIFS(SBT!J:J,SBT!$E:$E,Tableau3[[#This Row],[Numérotation Sud Infra Environnement]],SBT!$AT:$AT,1)</f>
        <v>0</v>
      </c>
      <c r="J196" s="80">
        <f>SUMIFS(SBT!K:K,SBT!$E:$E,Tableau3[[#This Row],[Numérotation Sud Infra Environnement]],SBT!$AT:$AT,1)</f>
        <v>0</v>
      </c>
      <c r="K196" s="80">
        <f>SUMIFS(SBT!L:L,SBT!$E:$E,Tableau3[[#This Row],[Numérotation Sud Infra Environnement]],SBT!$AT:$AT,1)</f>
        <v>0</v>
      </c>
      <c r="L196" s="80">
        <f>SUMIFS(SBT!M:M,SBT!$E:$E,Tableau3[[#This Row],[Numérotation Sud Infra Environnement]],SBT!$AT:$AT,1)</f>
        <v>0</v>
      </c>
      <c r="M196" s="80">
        <f>SUMIFS(SBT!N:N,SBT!$E:$E,Tableau3[[#This Row],[Numérotation Sud Infra Environnement]],SBT!$AT:$AT,1)</f>
        <v>0</v>
      </c>
      <c r="N196" s="80">
        <f>SUMIFS(SBT!O:O,SBT!$E:$E,Tableau3[[#This Row],[Numérotation Sud Infra Environnement]],SBT!$AT:$AT,1)</f>
        <v>0</v>
      </c>
      <c r="O196" s="80">
        <f>SUMIFS(SBT!P:P,SBT!$E:$E,Tableau3[[#This Row],[Numérotation Sud Infra Environnement]],SBT!$AT:$AT,1)</f>
        <v>0</v>
      </c>
      <c r="P196" s="80">
        <f>SUMIFS(SBT!Q:Q,SBT!$E:$E,Tableau3[[#This Row],[Numérotation Sud Infra Environnement]],SBT!$AT:$AT,1)</f>
        <v>0</v>
      </c>
      <c r="Q196" s="80">
        <f>SUMIFS(SBT!R:R,SBT!$E:$E,Tableau3[[#This Row],[Numérotation Sud Infra Environnement]],SBT!$AT:$AT,1)</f>
        <v>0</v>
      </c>
      <c r="R196" s="80">
        <f>SUMIFS(SBT!S:S,SBT!$E:$E,Tableau3[[#This Row],[Numérotation Sud Infra Environnement]],SBT!$AT:$AT,1)</f>
        <v>0</v>
      </c>
      <c r="S196" s="80">
        <f>SUMIFS(SBT!T:T,SBT!$E:$E,Tableau3[[#This Row],[Numérotation Sud Infra Environnement]],SBT!$AT:$AT,1)</f>
        <v>0</v>
      </c>
      <c r="T196" s="80">
        <f>SUMIFS(SBT!U:U,SBT!$E:$E,Tableau3[[#This Row],[Numérotation Sud Infra Environnement]],SBT!$AT:$AT,1)</f>
        <v>0</v>
      </c>
      <c r="U196" s="80">
        <f>SUMIFS(SBT!V:V,SBT!$E:$E,Tableau3[[#This Row],[Numérotation Sud Infra Environnement]],SBT!$AT:$AT,1)</f>
        <v>0</v>
      </c>
      <c r="V196" s="80">
        <f>SUMIFS(SBT!W:W,SBT!$E:$E,Tableau3[[#This Row],[Numérotation Sud Infra Environnement]],SBT!$AT:$AT,1)</f>
        <v>0</v>
      </c>
      <c r="W196" s="80">
        <f>SUMIFS(SBT!X:X,SBT!$E:$E,Tableau3[[#This Row],[Numérotation Sud Infra Environnement]],SBT!$AT:$AT,1)</f>
        <v>0</v>
      </c>
      <c r="X196" s="80">
        <f>SUMIFS(SBT!Y:Y,SBT!$E:$E,Tableau3[[#This Row],[Numérotation Sud Infra Environnement]],SBT!$AT:$AT,1)</f>
        <v>0</v>
      </c>
      <c r="Y196" s="80">
        <f>SUMIFS(SBT!Z:Z,SBT!$E:$E,Tableau3[[#This Row],[Numérotation Sud Infra Environnement]],SBT!$AT:$AT,1)</f>
        <v>0</v>
      </c>
      <c r="Z196" s="80">
        <f>SUMIFS(SBT!AA:AA,SBT!$E:$E,Tableau3[[#This Row],[Numérotation Sud Infra Environnement]],SBT!$AT:$AT,1)</f>
        <v>0</v>
      </c>
      <c r="AA196" s="80">
        <f>Tableau3[[#This Row],[TOTAUX TTC]]-Tableau3[[#This Row],[TVA récupérable]]</f>
        <v>0</v>
      </c>
    </row>
    <row r="197" spans="1:27" x14ac:dyDescent="0.25">
      <c r="A197" s="73" t="str">
        <f>Sourcecommande[[#This Row],[Numérotation Sud Infra Environnement]]</f>
        <v>ESP19-052</v>
      </c>
      <c r="B197" s="74">
        <f>VLOOKUP(A197,Sourcecommande[],2,FALSE)</f>
        <v>0</v>
      </c>
      <c r="C197" s="74" t="str">
        <f>VLOOKUP(A197,Sourcecommande[],3,FALSE)</f>
        <v>toto</v>
      </c>
      <c r="D197" s="75">
        <f>VLOOKUP(A197,Sourcecommande[],4,FALSE)</f>
        <v>2019</v>
      </c>
      <c r="E197" s="75" t="str">
        <f>VLOOKUP(A197,Sourcecommande[],5,FALSE)</f>
        <v>HYDRO</v>
      </c>
      <c r="F197" s="75" t="str">
        <f>VLOOKUP(A197,Sourcecommande[],6,FALSE)</f>
        <v>ALA</v>
      </c>
      <c r="G197" s="75">
        <f>VLOOKUP(A197,Sourcecommande[],7,FALSE)</f>
        <v>18</v>
      </c>
      <c r="H197" s="88">
        <f>SUMIFS(SBT!H:H,SBT!$E:$E,Tableau3[[#This Row],[Numérotation Sud Infra Environnement]],SBT!$AT:$AT,1)</f>
        <v>0</v>
      </c>
      <c r="I197" s="80">
        <f>SUMIFS(SBT!J:J,SBT!$E:$E,Tableau3[[#This Row],[Numérotation Sud Infra Environnement]],SBT!$AT:$AT,1)</f>
        <v>0</v>
      </c>
      <c r="J197" s="80">
        <f>SUMIFS(SBT!K:K,SBT!$E:$E,Tableau3[[#This Row],[Numérotation Sud Infra Environnement]],SBT!$AT:$AT,1)</f>
        <v>0</v>
      </c>
      <c r="K197" s="80">
        <f>SUMIFS(SBT!L:L,SBT!$E:$E,Tableau3[[#This Row],[Numérotation Sud Infra Environnement]],SBT!$AT:$AT,1)</f>
        <v>0</v>
      </c>
      <c r="L197" s="80">
        <f>SUMIFS(SBT!M:M,SBT!$E:$E,Tableau3[[#This Row],[Numérotation Sud Infra Environnement]],SBT!$AT:$AT,1)</f>
        <v>0</v>
      </c>
      <c r="M197" s="80">
        <f>SUMIFS(SBT!N:N,SBT!$E:$E,Tableau3[[#This Row],[Numérotation Sud Infra Environnement]],SBT!$AT:$AT,1)</f>
        <v>0</v>
      </c>
      <c r="N197" s="80">
        <f>SUMIFS(SBT!O:O,SBT!$E:$E,Tableau3[[#This Row],[Numérotation Sud Infra Environnement]],SBT!$AT:$AT,1)</f>
        <v>0</v>
      </c>
      <c r="O197" s="80">
        <f>SUMIFS(SBT!P:P,SBT!$E:$E,Tableau3[[#This Row],[Numérotation Sud Infra Environnement]],SBT!$AT:$AT,1)</f>
        <v>0</v>
      </c>
      <c r="P197" s="80">
        <f>SUMIFS(SBT!Q:Q,SBT!$E:$E,Tableau3[[#This Row],[Numérotation Sud Infra Environnement]],SBT!$AT:$AT,1)</f>
        <v>0</v>
      </c>
      <c r="Q197" s="80">
        <f>SUMIFS(SBT!R:R,SBT!$E:$E,Tableau3[[#This Row],[Numérotation Sud Infra Environnement]],SBT!$AT:$AT,1)</f>
        <v>0</v>
      </c>
      <c r="R197" s="80">
        <f>SUMIFS(SBT!S:S,SBT!$E:$E,Tableau3[[#This Row],[Numérotation Sud Infra Environnement]],SBT!$AT:$AT,1)</f>
        <v>0</v>
      </c>
      <c r="S197" s="80">
        <f>SUMIFS(SBT!T:T,SBT!$E:$E,Tableau3[[#This Row],[Numérotation Sud Infra Environnement]],SBT!$AT:$AT,1)</f>
        <v>0</v>
      </c>
      <c r="T197" s="80">
        <f>SUMIFS(SBT!U:U,SBT!$E:$E,Tableau3[[#This Row],[Numérotation Sud Infra Environnement]],SBT!$AT:$AT,1)</f>
        <v>0</v>
      </c>
      <c r="U197" s="80">
        <f>SUMIFS(SBT!V:V,SBT!$E:$E,Tableau3[[#This Row],[Numérotation Sud Infra Environnement]],SBT!$AT:$AT,1)</f>
        <v>0</v>
      </c>
      <c r="V197" s="80">
        <f>SUMIFS(SBT!W:W,SBT!$E:$E,Tableau3[[#This Row],[Numérotation Sud Infra Environnement]],SBT!$AT:$AT,1)</f>
        <v>0</v>
      </c>
      <c r="W197" s="80">
        <f>SUMIFS(SBT!X:X,SBT!$E:$E,Tableau3[[#This Row],[Numérotation Sud Infra Environnement]],SBT!$AT:$AT,1)</f>
        <v>0</v>
      </c>
      <c r="X197" s="80">
        <f>SUMIFS(SBT!Y:Y,SBT!$E:$E,Tableau3[[#This Row],[Numérotation Sud Infra Environnement]],SBT!$AT:$AT,1)</f>
        <v>0</v>
      </c>
      <c r="Y197" s="80">
        <f>SUMIFS(SBT!Z:Z,SBT!$E:$E,Tableau3[[#This Row],[Numérotation Sud Infra Environnement]],SBT!$AT:$AT,1)</f>
        <v>0</v>
      </c>
      <c r="Z197" s="80">
        <f>SUMIFS(SBT!AA:AA,SBT!$E:$E,Tableau3[[#This Row],[Numérotation Sud Infra Environnement]],SBT!$AT:$AT,1)</f>
        <v>0</v>
      </c>
      <c r="AA197" s="80">
        <f>Tableau3[[#This Row],[TOTAUX TTC]]-Tableau3[[#This Row],[TVA récupérable]]</f>
        <v>0</v>
      </c>
    </row>
    <row r="198" spans="1:27" x14ac:dyDescent="0.25">
      <c r="A198" s="73" t="str">
        <f>Sourcecommande[[#This Row],[Numérotation Sud Infra Environnement]]</f>
        <v>ESP19-053</v>
      </c>
      <c r="B198" s="74">
        <f>VLOOKUP(A198,Sourcecommande[],2,FALSE)</f>
        <v>0</v>
      </c>
      <c r="C198" s="74" t="str">
        <f>VLOOKUP(A198,Sourcecommande[],3,FALSE)</f>
        <v>toto</v>
      </c>
      <c r="D198" s="75">
        <f>VLOOKUP(A198,Sourcecommande[],4,FALSE)</f>
        <v>2019</v>
      </c>
      <c r="E198" s="75" t="str">
        <f>VLOOKUP(A198,Sourcecommande[],5,FALSE)</f>
        <v>HYDRO</v>
      </c>
      <c r="F198" s="75" t="str">
        <f>VLOOKUP(A198,Sourcecommande[],6,FALSE)</f>
        <v>ALA</v>
      </c>
      <c r="G198" s="75">
        <f>VLOOKUP(A198,Sourcecommande[],7,FALSE)</f>
        <v>18</v>
      </c>
      <c r="H198" s="88">
        <f>SUMIFS(SBT!H:H,SBT!$E:$E,Tableau3[[#This Row],[Numérotation Sud Infra Environnement]],SBT!$AT:$AT,1)</f>
        <v>0</v>
      </c>
      <c r="I198" s="80">
        <f>SUMIFS(SBT!J:J,SBT!$E:$E,Tableau3[[#This Row],[Numérotation Sud Infra Environnement]],SBT!$AT:$AT,1)</f>
        <v>0</v>
      </c>
      <c r="J198" s="80">
        <f>SUMIFS(SBT!K:K,SBT!$E:$E,Tableau3[[#This Row],[Numérotation Sud Infra Environnement]],SBT!$AT:$AT,1)</f>
        <v>0</v>
      </c>
      <c r="K198" s="80">
        <f>SUMIFS(SBT!L:L,SBT!$E:$E,Tableau3[[#This Row],[Numérotation Sud Infra Environnement]],SBT!$AT:$AT,1)</f>
        <v>0</v>
      </c>
      <c r="L198" s="80">
        <f>SUMIFS(SBT!M:M,SBT!$E:$E,Tableau3[[#This Row],[Numérotation Sud Infra Environnement]],SBT!$AT:$AT,1)</f>
        <v>0</v>
      </c>
      <c r="M198" s="80">
        <f>SUMIFS(SBT!N:N,SBT!$E:$E,Tableau3[[#This Row],[Numérotation Sud Infra Environnement]],SBT!$AT:$AT,1)</f>
        <v>0</v>
      </c>
      <c r="N198" s="80">
        <f>SUMIFS(SBT!O:O,SBT!$E:$E,Tableau3[[#This Row],[Numérotation Sud Infra Environnement]],SBT!$AT:$AT,1)</f>
        <v>0</v>
      </c>
      <c r="O198" s="80">
        <f>SUMIFS(SBT!P:P,SBT!$E:$E,Tableau3[[#This Row],[Numérotation Sud Infra Environnement]],SBT!$AT:$AT,1)</f>
        <v>0</v>
      </c>
      <c r="P198" s="80">
        <f>SUMIFS(SBT!Q:Q,SBT!$E:$E,Tableau3[[#This Row],[Numérotation Sud Infra Environnement]],SBT!$AT:$AT,1)</f>
        <v>0</v>
      </c>
      <c r="Q198" s="80">
        <f>SUMIFS(SBT!R:R,SBT!$E:$E,Tableau3[[#This Row],[Numérotation Sud Infra Environnement]],SBT!$AT:$AT,1)</f>
        <v>0</v>
      </c>
      <c r="R198" s="80">
        <f>SUMIFS(SBT!S:S,SBT!$E:$E,Tableau3[[#This Row],[Numérotation Sud Infra Environnement]],SBT!$AT:$AT,1)</f>
        <v>0</v>
      </c>
      <c r="S198" s="80">
        <f>SUMIFS(SBT!T:T,SBT!$E:$E,Tableau3[[#This Row],[Numérotation Sud Infra Environnement]],SBT!$AT:$AT,1)</f>
        <v>0</v>
      </c>
      <c r="T198" s="80">
        <f>SUMIFS(SBT!U:U,SBT!$E:$E,Tableau3[[#This Row],[Numérotation Sud Infra Environnement]],SBT!$AT:$AT,1)</f>
        <v>0</v>
      </c>
      <c r="U198" s="80">
        <f>SUMIFS(SBT!V:V,SBT!$E:$E,Tableau3[[#This Row],[Numérotation Sud Infra Environnement]],SBT!$AT:$AT,1)</f>
        <v>0</v>
      </c>
      <c r="V198" s="80">
        <f>SUMIFS(SBT!W:W,SBT!$E:$E,Tableau3[[#This Row],[Numérotation Sud Infra Environnement]],SBT!$AT:$AT,1)</f>
        <v>0</v>
      </c>
      <c r="W198" s="80">
        <f>SUMIFS(SBT!X:X,SBT!$E:$E,Tableau3[[#This Row],[Numérotation Sud Infra Environnement]],SBT!$AT:$AT,1)</f>
        <v>0</v>
      </c>
      <c r="X198" s="80">
        <f>SUMIFS(SBT!Y:Y,SBT!$E:$E,Tableau3[[#This Row],[Numérotation Sud Infra Environnement]],SBT!$AT:$AT,1)</f>
        <v>0</v>
      </c>
      <c r="Y198" s="80">
        <f>SUMIFS(SBT!Z:Z,SBT!$E:$E,Tableau3[[#This Row],[Numérotation Sud Infra Environnement]],SBT!$AT:$AT,1)</f>
        <v>0</v>
      </c>
      <c r="Z198" s="80">
        <f>SUMIFS(SBT!AA:AA,SBT!$E:$E,Tableau3[[#This Row],[Numérotation Sud Infra Environnement]],SBT!$AT:$AT,1)</f>
        <v>0</v>
      </c>
      <c r="AA198" s="80">
        <f>Tableau3[[#This Row],[TOTAUX TTC]]-Tableau3[[#This Row],[TVA récupérable]]</f>
        <v>0</v>
      </c>
    </row>
    <row r="199" spans="1:27" x14ac:dyDescent="0.25">
      <c r="A199" s="73" t="str">
        <f>Sourcecommande[[#This Row],[Numérotation Sud Infra Environnement]]</f>
        <v>ESP19-054</v>
      </c>
      <c r="B199" s="74">
        <f>VLOOKUP(A199,Sourcecommande[],2,FALSE)</f>
        <v>0</v>
      </c>
      <c r="C199" s="74" t="str">
        <f>VLOOKUP(A199,Sourcecommande[],3,FALSE)</f>
        <v>toto</v>
      </c>
      <c r="D199" s="75">
        <f>VLOOKUP(A199,Sourcecommande[],4,FALSE)</f>
        <v>2019</v>
      </c>
      <c r="E199" s="75" t="str">
        <f>VLOOKUP(A199,Sourcecommande[],5,FALSE)</f>
        <v>HYDRO</v>
      </c>
      <c r="F199" s="75" t="str">
        <f>VLOOKUP(A199,Sourcecommande[],6,FALSE)</f>
        <v>ALA</v>
      </c>
      <c r="G199" s="75">
        <f>VLOOKUP(A199,Sourcecommande[],7,FALSE)</f>
        <v>18</v>
      </c>
      <c r="H199" s="88">
        <f>SUMIFS(SBT!H:H,SBT!$E:$E,Tableau3[[#This Row],[Numérotation Sud Infra Environnement]],SBT!$AT:$AT,1)</f>
        <v>0</v>
      </c>
      <c r="I199" s="80">
        <f>SUMIFS(SBT!J:J,SBT!$E:$E,Tableau3[[#This Row],[Numérotation Sud Infra Environnement]],SBT!$AT:$AT,1)</f>
        <v>0</v>
      </c>
      <c r="J199" s="80">
        <f>SUMIFS(SBT!K:K,SBT!$E:$E,Tableau3[[#This Row],[Numérotation Sud Infra Environnement]],SBT!$AT:$AT,1)</f>
        <v>0</v>
      </c>
      <c r="K199" s="80">
        <f>SUMIFS(SBT!L:L,SBT!$E:$E,Tableau3[[#This Row],[Numérotation Sud Infra Environnement]],SBT!$AT:$AT,1)</f>
        <v>0</v>
      </c>
      <c r="L199" s="80">
        <f>SUMIFS(SBT!M:M,SBT!$E:$E,Tableau3[[#This Row],[Numérotation Sud Infra Environnement]],SBT!$AT:$AT,1)</f>
        <v>0</v>
      </c>
      <c r="M199" s="80">
        <f>SUMIFS(SBT!N:N,SBT!$E:$E,Tableau3[[#This Row],[Numérotation Sud Infra Environnement]],SBT!$AT:$AT,1)</f>
        <v>0</v>
      </c>
      <c r="N199" s="80">
        <f>SUMIFS(SBT!O:O,SBT!$E:$E,Tableau3[[#This Row],[Numérotation Sud Infra Environnement]],SBT!$AT:$AT,1)</f>
        <v>0</v>
      </c>
      <c r="O199" s="80">
        <f>SUMIFS(SBT!P:P,SBT!$E:$E,Tableau3[[#This Row],[Numérotation Sud Infra Environnement]],SBT!$AT:$AT,1)</f>
        <v>0</v>
      </c>
      <c r="P199" s="80">
        <f>SUMIFS(SBT!Q:Q,SBT!$E:$E,Tableau3[[#This Row],[Numérotation Sud Infra Environnement]],SBT!$AT:$AT,1)</f>
        <v>0</v>
      </c>
      <c r="Q199" s="80">
        <f>SUMIFS(SBT!R:R,SBT!$E:$E,Tableau3[[#This Row],[Numérotation Sud Infra Environnement]],SBT!$AT:$AT,1)</f>
        <v>0</v>
      </c>
      <c r="R199" s="80">
        <f>SUMIFS(SBT!S:S,SBT!$E:$E,Tableau3[[#This Row],[Numérotation Sud Infra Environnement]],SBT!$AT:$AT,1)</f>
        <v>0</v>
      </c>
      <c r="S199" s="80">
        <f>SUMIFS(SBT!T:T,SBT!$E:$E,Tableau3[[#This Row],[Numérotation Sud Infra Environnement]],SBT!$AT:$AT,1)</f>
        <v>0</v>
      </c>
      <c r="T199" s="80">
        <f>SUMIFS(SBT!U:U,SBT!$E:$E,Tableau3[[#This Row],[Numérotation Sud Infra Environnement]],SBT!$AT:$AT,1)</f>
        <v>0</v>
      </c>
      <c r="U199" s="80">
        <f>SUMIFS(SBT!V:V,SBT!$E:$E,Tableau3[[#This Row],[Numérotation Sud Infra Environnement]],SBT!$AT:$AT,1)</f>
        <v>0</v>
      </c>
      <c r="V199" s="80">
        <f>SUMIFS(SBT!W:W,SBT!$E:$E,Tableau3[[#This Row],[Numérotation Sud Infra Environnement]],SBT!$AT:$AT,1)</f>
        <v>0</v>
      </c>
      <c r="W199" s="80">
        <f>SUMIFS(SBT!X:X,SBT!$E:$E,Tableau3[[#This Row],[Numérotation Sud Infra Environnement]],SBT!$AT:$AT,1)</f>
        <v>0</v>
      </c>
      <c r="X199" s="80">
        <f>SUMIFS(SBT!Y:Y,SBT!$E:$E,Tableau3[[#This Row],[Numérotation Sud Infra Environnement]],SBT!$AT:$AT,1)</f>
        <v>0</v>
      </c>
      <c r="Y199" s="80">
        <f>SUMIFS(SBT!Z:Z,SBT!$E:$E,Tableau3[[#This Row],[Numérotation Sud Infra Environnement]],SBT!$AT:$AT,1)</f>
        <v>0</v>
      </c>
      <c r="Z199" s="80">
        <f>SUMIFS(SBT!AA:AA,SBT!$E:$E,Tableau3[[#This Row],[Numérotation Sud Infra Environnement]],SBT!$AT:$AT,1)</f>
        <v>0</v>
      </c>
      <c r="AA199" s="80">
        <f>Tableau3[[#This Row],[TOTAUX TTC]]-Tableau3[[#This Row],[TVA récupérable]]</f>
        <v>0</v>
      </c>
    </row>
    <row r="200" spans="1:27" x14ac:dyDescent="0.25">
      <c r="A200" s="73" t="str">
        <f>Sourcecommande[[#This Row],[Numérotation Sud Infra Environnement]]</f>
        <v>ESP19-055</v>
      </c>
      <c r="B200" s="74">
        <f>VLOOKUP(A200,Sourcecommande[],2,FALSE)</f>
        <v>0</v>
      </c>
      <c r="C200" s="74" t="str">
        <f>VLOOKUP(A200,Sourcecommande[],3,FALSE)</f>
        <v>toto</v>
      </c>
      <c r="D200" s="75">
        <f>VLOOKUP(A200,Sourcecommande[],4,FALSE)</f>
        <v>2019</v>
      </c>
      <c r="E200" s="75" t="str">
        <f>VLOOKUP(A200,Sourcecommande[],5,FALSE)</f>
        <v>HYDRO</v>
      </c>
      <c r="F200" s="75" t="str">
        <f>VLOOKUP(A200,Sourcecommande[],6,FALSE)</f>
        <v>ALA</v>
      </c>
      <c r="G200" s="75">
        <f>VLOOKUP(A200,Sourcecommande[],7,FALSE)</f>
        <v>18</v>
      </c>
      <c r="H200" s="88">
        <f>SUMIFS(SBT!H:H,SBT!$E:$E,Tableau3[[#This Row],[Numérotation Sud Infra Environnement]],SBT!$AT:$AT,1)</f>
        <v>0</v>
      </c>
      <c r="I200" s="80">
        <f>SUMIFS(SBT!J:J,SBT!$E:$E,Tableau3[[#This Row],[Numérotation Sud Infra Environnement]],SBT!$AT:$AT,1)</f>
        <v>0</v>
      </c>
      <c r="J200" s="80">
        <f>SUMIFS(SBT!K:K,SBT!$E:$E,Tableau3[[#This Row],[Numérotation Sud Infra Environnement]],SBT!$AT:$AT,1)</f>
        <v>0</v>
      </c>
      <c r="K200" s="80">
        <f>SUMIFS(SBT!L:L,SBT!$E:$E,Tableau3[[#This Row],[Numérotation Sud Infra Environnement]],SBT!$AT:$AT,1)</f>
        <v>0</v>
      </c>
      <c r="L200" s="80">
        <f>SUMIFS(SBT!M:M,SBT!$E:$E,Tableau3[[#This Row],[Numérotation Sud Infra Environnement]],SBT!$AT:$AT,1)</f>
        <v>0</v>
      </c>
      <c r="M200" s="80">
        <f>SUMIFS(SBT!N:N,SBT!$E:$E,Tableau3[[#This Row],[Numérotation Sud Infra Environnement]],SBT!$AT:$AT,1)</f>
        <v>0</v>
      </c>
      <c r="N200" s="80">
        <f>SUMIFS(SBT!O:O,SBT!$E:$E,Tableau3[[#This Row],[Numérotation Sud Infra Environnement]],SBT!$AT:$AT,1)</f>
        <v>0</v>
      </c>
      <c r="O200" s="80">
        <f>SUMIFS(SBT!P:P,SBT!$E:$E,Tableau3[[#This Row],[Numérotation Sud Infra Environnement]],SBT!$AT:$AT,1)</f>
        <v>0</v>
      </c>
      <c r="P200" s="80">
        <f>SUMIFS(SBT!Q:Q,SBT!$E:$E,Tableau3[[#This Row],[Numérotation Sud Infra Environnement]],SBT!$AT:$AT,1)</f>
        <v>0</v>
      </c>
      <c r="Q200" s="80">
        <f>SUMIFS(SBT!R:R,SBT!$E:$E,Tableau3[[#This Row],[Numérotation Sud Infra Environnement]],SBT!$AT:$AT,1)</f>
        <v>0</v>
      </c>
      <c r="R200" s="80">
        <f>SUMIFS(SBT!S:S,SBT!$E:$E,Tableau3[[#This Row],[Numérotation Sud Infra Environnement]],SBT!$AT:$AT,1)</f>
        <v>0</v>
      </c>
      <c r="S200" s="80">
        <f>SUMIFS(SBT!T:T,SBT!$E:$E,Tableau3[[#This Row],[Numérotation Sud Infra Environnement]],SBT!$AT:$AT,1)</f>
        <v>0</v>
      </c>
      <c r="T200" s="80">
        <f>SUMIFS(SBT!U:U,SBT!$E:$E,Tableau3[[#This Row],[Numérotation Sud Infra Environnement]],SBT!$AT:$AT,1)</f>
        <v>0</v>
      </c>
      <c r="U200" s="80">
        <f>SUMIFS(SBT!V:V,SBT!$E:$E,Tableau3[[#This Row],[Numérotation Sud Infra Environnement]],SBT!$AT:$AT,1)</f>
        <v>0</v>
      </c>
      <c r="V200" s="80">
        <f>SUMIFS(SBT!W:W,SBT!$E:$E,Tableau3[[#This Row],[Numérotation Sud Infra Environnement]],SBT!$AT:$AT,1)</f>
        <v>0</v>
      </c>
      <c r="W200" s="80">
        <f>SUMIFS(SBT!X:X,SBT!$E:$E,Tableau3[[#This Row],[Numérotation Sud Infra Environnement]],SBT!$AT:$AT,1)</f>
        <v>0</v>
      </c>
      <c r="X200" s="80">
        <f>SUMIFS(SBT!Y:Y,SBT!$E:$E,Tableau3[[#This Row],[Numérotation Sud Infra Environnement]],SBT!$AT:$AT,1)</f>
        <v>0</v>
      </c>
      <c r="Y200" s="80">
        <f>SUMIFS(SBT!Z:Z,SBT!$E:$E,Tableau3[[#This Row],[Numérotation Sud Infra Environnement]],SBT!$AT:$AT,1)</f>
        <v>0</v>
      </c>
      <c r="Z200" s="80">
        <f>SUMIFS(SBT!AA:AA,SBT!$E:$E,Tableau3[[#This Row],[Numérotation Sud Infra Environnement]],SBT!$AT:$AT,1)</f>
        <v>0</v>
      </c>
      <c r="AA200" s="80">
        <f>Tableau3[[#This Row],[TOTAUX TTC]]-Tableau3[[#This Row],[TVA récupérable]]</f>
        <v>0</v>
      </c>
    </row>
    <row r="201" spans="1:27" x14ac:dyDescent="0.25">
      <c r="A201" s="73" t="str">
        <f>Sourcecommande[[#This Row],[Numérotation Sud Infra Environnement]]</f>
        <v>ESP19-056</v>
      </c>
      <c r="B201" s="74">
        <f>VLOOKUP(A201,Sourcecommande[],2,FALSE)</f>
        <v>0</v>
      </c>
      <c r="C201" s="74" t="str">
        <f>VLOOKUP(A201,Sourcecommande[],3,FALSE)</f>
        <v>toto</v>
      </c>
      <c r="D201" s="75">
        <f>VLOOKUP(A201,Sourcecommande[],4,FALSE)</f>
        <v>2019</v>
      </c>
      <c r="E201" s="75" t="str">
        <f>VLOOKUP(A201,Sourcecommande[],5,FALSE)</f>
        <v>HYDRO</v>
      </c>
      <c r="F201" s="75" t="str">
        <f>VLOOKUP(A201,Sourcecommande[],6,FALSE)</f>
        <v>ALA</v>
      </c>
      <c r="G201" s="75">
        <f>VLOOKUP(A201,Sourcecommande[],7,FALSE)</f>
        <v>18</v>
      </c>
      <c r="H201" s="88">
        <f>SUMIFS(SBT!H:H,SBT!$E:$E,Tableau3[[#This Row],[Numérotation Sud Infra Environnement]],SBT!$AT:$AT,1)</f>
        <v>0</v>
      </c>
      <c r="I201" s="80">
        <f>SUMIFS(SBT!J:J,SBT!$E:$E,Tableau3[[#This Row],[Numérotation Sud Infra Environnement]],SBT!$AT:$AT,1)</f>
        <v>0</v>
      </c>
      <c r="J201" s="80">
        <f>SUMIFS(SBT!K:K,SBT!$E:$E,Tableau3[[#This Row],[Numérotation Sud Infra Environnement]],SBT!$AT:$AT,1)</f>
        <v>0</v>
      </c>
      <c r="K201" s="80">
        <f>SUMIFS(SBT!L:L,SBT!$E:$E,Tableau3[[#This Row],[Numérotation Sud Infra Environnement]],SBT!$AT:$AT,1)</f>
        <v>0</v>
      </c>
      <c r="L201" s="80">
        <f>SUMIFS(SBT!M:M,SBT!$E:$E,Tableau3[[#This Row],[Numérotation Sud Infra Environnement]],SBT!$AT:$AT,1)</f>
        <v>0</v>
      </c>
      <c r="M201" s="80">
        <f>SUMIFS(SBT!N:N,SBT!$E:$E,Tableau3[[#This Row],[Numérotation Sud Infra Environnement]],SBT!$AT:$AT,1)</f>
        <v>0</v>
      </c>
      <c r="N201" s="80">
        <f>SUMIFS(SBT!O:O,SBT!$E:$E,Tableau3[[#This Row],[Numérotation Sud Infra Environnement]],SBT!$AT:$AT,1)</f>
        <v>0</v>
      </c>
      <c r="O201" s="80">
        <f>SUMIFS(SBT!P:P,SBT!$E:$E,Tableau3[[#This Row],[Numérotation Sud Infra Environnement]],SBT!$AT:$AT,1)</f>
        <v>0</v>
      </c>
      <c r="P201" s="80">
        <f>SUMIFS(SBT!Q:Q,SBT!$E:$E,Tableau3[[#This Row],[Numérotation Sud Infra Environnement]],SBT!$AT:$AT,1)</f>
        <v>0</v>
      </c>
      <c r="Q201" s="80">
        <f>SUMIFS(SBT!R:R,SBT!$E:$E,Tableau3[[#This Row],[Numérotation Sud Infra Environnement]],SBT!$AT:$AT,1)</f>
        <v>0</v>
      </c>
      <c r="R201" s="80">
        <f>SUMIFS(SBT!S:S,SBT!$E:$E,Tableau3[[#This Row],[Numérotation Sud Infra Environnement]],SBT!$AT:$AT,1)</f>
        <v>0</v>
      </c>
      <c r="S201" s="80">
        <f>SUMIFS(SBT!T:T,SBT!$E:$E,Tableau3[[#This Row],[Numérotation Sud Infra Environnement]],SBT!$AT:$AT,1)</f>
        <v>0</v>
      </c>
      <c r="T201" s="80">
        <f>SUMIFS(SBT!U:U,SBT!$E:$E,Tableau3[[#This Row],[Numérotation Sud Infra Environnement]],SBT!$AT:$AT,1)</f>
        <v>0</v>
      </c>
      <c r="U201" s="80">
        <f>SUMIFS(SBT!V:V,SBT!$E:$E,Tableau3[[#This Row],[Numérotation Sud Infra Environnement]],SBT!$AT:$AT,1)</f>
        <v>0</v>
      </c>
      <c r="V201" s="80">
        <f>SUMIFS(SBT!W:W,SBT!$E:$E,Tableau3[[#This Row],[Numérotation Sud Infra Environnement]],SBT!$AT:$AT,1)</f>
        <v>0</v>
      </c>
      <c r="W201" s="80">
        <f>SUMIFS(SBT!X:X,SBT!$E:$E,Tableau3[[#This Row],[Numérotation Sud Infra Environnement]],SBT!$AT:$AT,1)</f>
        <v>0</v>
      </c>
      <c r="X201" s="80">
        <f>SUMIFS(SBT!Y:Y,SBT!$E:$E,Tableau3[[#This Row],[Numérotation Sud Infra Environnement]],SBT!$AT:$AT,1)</f>
        <v>0</v>
      </c>
      <c r="Y201" s="80">
        <f>SUMIFS(SBT!Z:Z,SBT!$E:$E,Tableau3[[#This Row],[Numérotation Sud Infra Environnement]],SBT!$AT:$AT,1)</f>
        <v>0</v>
      </c>
      <c r="Z201" s="80">
        <f>SUMIFS(SBT!AA:AA,SBT!$E:$E,Tableau3[[#This Row],[Numérotation Sud Infra Environnement]],SBT!$AT:$AT,1)</f>
        <v>0</v>
      </c>
      <c r="AA201" s="80">
        <f>Tableau3[[#This Row],[TOTAUX TTC]]-Tableau3[[#This Row],[TVA récupérable]]</f>
        <v>0</v>
      </c>
    </row>
    <row r="202" spans="1:27" x14ac:dyDescent="0.25">
      <c r="A202" s="73" t="str">
        <f>Sourcecommande[[#This Row],[Numérotation Sud Infra Environnement]]</f>
        <v>ESP19-057</v>
      </c>
      <c r="B202" s="74">
        <f>VLOOKUP(A202,Sourcecommande[],2,FALSE)</f>
        <v>0</v>
      </c>
      <c r="C202" s="74" t="str">
        <f>VLOOKUP(A202,Sourcecommande[],3,FALSE)</f>
        <v>toto</v>
      </c>
      <c r="D202" s="75">
        <f>VLOOKUP(A202,Sourcecommande[],4,FALSE)</f>
        <v>2019</v>
      </c>
      <c r="E202" s="75" t="str">
        <f>VLOOKUP(A202,Sourcecommande[],5,FALSE)</f>
        <v>HYDRO</v>
      </c>
      <c r="F202" s="75" t="str">
        <f>VLOOKUP(A202,Sourcecommande[],6,FALSE)</f>
        <v>ALA</v>
      </c>
      <c r="G202" s="75">
        <f>VLOOKUP(A202,Sourcecommande[],7,FALSE)</f>
        <v>18</v>
      </c>
      <c r="H202" s="88">
        <f>SUMIFS(SBT!H:H,SBT!$E:$E,Tableau3[[#This Row],[Numérotation Sud Infra Environnement]],SBT!$AT:$AT,1)</f>
        <v>0</v>
      </c>
      <c r="I202" s="80">
        <f>SUMIFS(SBT!J:J,SBT!$E:$E,Tableau3[[#This Row],[Numérotation Sud Infra Environnement]],SBT!$AT:$AT,1)</f>
        <v>0</v>
      </c>
      <c r="J202" s="80">
        <f>SUMIFS(SBT!K:K,SBT!$E:$E,Tableau3[[#This Row],[Numérotation Sud Infra Environnement]],SBT!$AT:$AT,1)</f>
        <v>0</v>
      </c>
      <c r="K202" s="80">
        <f>SUMIFS(SBT!L:L,SBT!$E:$E,Tableau3[[#This Row],[Numérotation Sud Infra Environnement]],SBT!$AT:$AT,1)</f>
        <v>0</v>
      </c>
      <c r="L202" s="80">
        <f>SUMIFS(SBT!M:M,SBT!$E:$E,Tableau3[[#This Row],[Numérotation Sud Infra Environnement]],SBT!$AT:$AT,1)</f>
        <v>0</v>
      </c>
      <c r="M202" s="80">
        <f>SUMIFS(SBT!N:N,SBT!$E:$E,Tableau3[[#This Row],[Numérotation Sud Infra Environnement]],SBT!$AT:$AT,1)</f>
        <v>0</v>
      </c>
      <c r="N202" s="80">
        <f>SUMIFS(SBT!O:O,SBT!$E:$E,Tableau3[[#This Row],[Numérotation Sud Infra Environnement]],SBT!$AT:$AT,1)</f>
        <v>0</v>
      </c>
      <c r="O202" s="80">
        <f>SUMIFS(SBT!P:P,SBT!$E:$E,Tableau3[[#This Row],[Numérotation Sud Infra Environnement]],SBT!$AT:$AT,1)</f>
        <v>0</v>
      </c>
      <c r="P202" s="80">
        <f>SUMIFS(SBT!Q:Q,SBT!$E:$E,Tableau3[[#This Row],[Numérotation Sud Infra Environnement]],SBT!$AT:$AT,1)</f>
        <v>0</v>
      </c>
      <c r="Q202" s="80">
        <f>SUMIFS(SBT!R:R,SBT!$E:$E,Tableau3[[#This Row],[Numérotation Sud Infra Environnement]],SBT!$AT:$AT,1)</f>
        <v>0</v>
      </c>
      <c r="R202" s="80">
        <f>SUMIFS(SBT!S:S,SBT!$E:$E,Tableau3[[#This Row],[Numérotation Sud Infra Environnement]],SBT!$AT:$AT,1)</f>
        <v>0</v>
      </c>
      <c r="S202" s="80">
        <f>SUMIFS(SBT!T:T,SBT!$E:$E,Tableau3[[#This Row],[Numérotation Sud Infra Environnement]],SBT!$AT:$AT,1)</f>
        <v>0</v>
      </c>
      <c r="T202" s="80">
        <f>SUMIFS(SBT!U:U,SBT!$E:$E,Tableau3[[#This Row],[Numérotation Sud Infra Environnement]],SBT!$AT:$AT,1)</f>
        <v>0</v>
      </c>
      <c r="U202" s="80">
        <f>SUMIFS(SBT!V:V,SBT!$E:$E,Tableau3[[#This Row],[Numérotation Sud Infra Environnement]],SBT!$AT:$AT,1)</f>
        <v>0</v>
      </c>
      <c r="V202" s="80">
        <f>SUMIFS(SBT!W:W,SBT!$E:$E,Tableau3[[#This Row],[Numérotation Sud Infra Environnement]],SBT!$AT:$AT,1)</f>
        <v>0</v>
      </c>
      <c r="W202" s="80">
        <f>SUMIFS(SBT!X:X,SBT!$E:$E,Tableau3[[#This Row],[Numérotation Sud Infra Environnement]],SBT!$AT:$AT,1)</f>
        <v>0</v>
      </c>
      <c r="X202" s="80">
        <f>SUMIFS(SBT!Y:Y,SBT!$E:$E,Tableau3[[#This Row],[Numérotation Sud Infra Environnement]],SBT!$AT:$AT,1)</f>
        <v>0</v>
      </c>
      <c r="Y202" s="80">
        <f>SUMIFS(SBT!Z:Z,SBT!$E:$E,Tableau3[[#This Row],[Numérotation Sud Infra Environnement]],SBT!$AT:$AT,1)</f>
        <v>0</v>
      </c>
      <c r="Z202" s="80">
        <f>SUMIFS(SBT!AA:AA,SBT!$E:$E,Tableau3[[#This Row],[Numérotation Sud Infra Environnement]],SBT!$AT:$AT,1)</f>
        <v>0</v>
      </c>
      <c r="AA202" s="80">
        <f>Tableau3[[#This Row],[TOTAUX TTC]]-Tableau3[[#This Row],[TVA récupérable]]</f>
        <v>0</v>
      </c>
    </row>
    <row r="203" spans="1:27" x14ac:dyDescent="0.25">
      <c r="A203" s="73" t="str">
        <f>Sourcecommande[[#This Row],[Numérotation Sud Infra Environnement]]</f>
        <v>ESP19-058</v>
      </c>
      <c r="B203" s="74">
        <f>VLOOKUP(A203,Sourcecommande[],2,FALSE)</f>
        <v>0</v>
      </c>
      <c r="C203" s="74" t="str">
        <f>VLOOKUP(A203,Sourcecommande[],3,FALSE)</f>
        <v>toto</v>
      </c>
      <c r="D203" s="75">
        <f>VLOOKUP(A203,Sourcecommande[],4,FALSE)</f>
        <v>2019</v>
      </c>
      <c r="E203" s="75" t="str">
        <f>VLOOKUP(A203,Sourcecommande[],5,FALSE)</f>
        <v>HYDRO</v>
      </c>
      <c r="F203" s="75" t="str">
        <f>VLOOKUP(A203,Sourcecommande[],6,FALSE)</f>
        <v>ALA</v>
      </c>
      <c r="G203" s="75">
        <f>VLOOKUP(A203,Sourcecommande[],7,FALSE)</f>
        <v>18</v>
      </c>
      <c r="H203" s="88">
        <f>SUMIFS(SBT!H:H,SBT!$E:$E,Tableau3[[#This Row],[Numérotation Sud Infra Environnement]],SBT!$AT:$AT,1)</f>
        <v>0</v>
      </c>
      <c r="I203" s="80">
        <f>SUMIFS(SBT!J:J,SBT!$E:$E,Tableau3[[#This Row],[Numérotation Sud Infra Environnement]],SBT!$AT:$AT,1)</f>
        <v>0</v>
      </c>
      <c r="J203" s="80">
        <f>SUMIFS(SBT!K:K,SBT!$E:$E,Tableau3[[#This Row],[Numérotation Sud Infra Environnement]],SBT!$AT:$AT,1)</f>
        <v>0</v>
      </c>
      <c r="K203" s="80">
        <f>SUMIFS(SBT!L:L,SBT!$E:$E,Tableau3[[#This Row],[Numérotation Sud Infra Environnement]],SBT!$AT:$AT,1)</f>
        <v>0</v>
      </c>
      <c r="L203" s="80">
        <f>SUMIFS(SBT!M:M,SBT!$E:$E,Tableau3[[#This Row],[Numérotation Sud Infra Environnement]],SBT!$AT:$AT,1)</f>
        <v>0</v>
      </c>
      <c r="M203" s="80">
        <f>SUMIFS(SBT!N:N,SBT!$E:$E,Tableau3[[#This Row],[Numérotation Sud Infra Environnement]],SBT!$AT:$AT,1)</f>
        <v>0</v>
      </c>
      <c r="N203" s="80">
        <f>SUMIFS(SBT!O:O,SBT!$E:$E,Tableau3[[#This Row],[Numérotation Sud Infra Environnement]],SBT!$AT:$AT,1)</f>
        <v>0</v>
      </c>
      <c r="O203" s="80">
        <f>SUMIFS(SBT!P:P,SBT!$E:$E,Tableau3[[#This Row],[Numérotation Sud Infra Environnement]],SBT!$AT:$AT,1)</f>
        <v>0</v>
      </c>
      <c r="P203" s="80">
        <f>SUMIFS(SBT!Q:Q,SBT!$E:$E,Tableau3[[#This Row],[Numérotation Sud Infra Environnement]],SBT!$AT:$AT,1)</f>
        <v>0</v>
      </c>
      <c r="Q203" s="80">
        <f>SUMIFS(SBT!R:R,SBT!$E:$E,Tableau3[[#This Row],[Numérotation Sud Infra Environnement]],SBT!$AT:$AT,1)</f>
        <v>0</v>
      </c>
      <c r="R203" s="80">
        <f>SUMIFS(SBT!S:S,SBT!$E:$E,Tableau3[[#This Row],[Numérotation Sud Infra Environnement]],SBT!$AT:$AT,1)</f>
        <v>0</v>
      </c>
      <c r="S203" s="80">
        <f>SUMIFS(SBT!T:T,SBT!$E:$E,Tableau3[[#This Row],[Numérotation Sud Infra Environnement]],SBT!$AT:$AT,1)</f>
        <v>0</v>
      </c>
      <c r="T203" s="80">
        <f>SUMIFS(SBT!U:U,SBT!$E:$E,Tableau3[[#This Row],[Numérotation Sud Infra Environnement]],SBT!$AT:$AT,1)</f>
        <v>0</v>
      </c>
      <c r="U203" s="80">
        <f>SUMIFS(SBT!V:V,SBT!$E:$E,Tableau3[[#This Row],[Numérotation Sud Infra Environnement]],SBT!$AT:$AT,1)</f>
        <v>0</v>
      </c>
      <c r="V203" s="80">
        <f>SUMIFS(SBT!W:W,SBT!$E:$E,Tableau3[[#This Row],[Numérotation Sud Infra Environnement]],SBT!$AT:$AT,1)</f>
        <v>0</v>
      </c>
      <c r="W203" s="80">
        <f>SUMIFS(SBT!X:X,SBT!$E:$E,Tableau3[[#This Row],[Numérotation Sud Infra Environnement]],SBT!$AT:$AT,1)</f>
        <v>0</v>
      </c>
      <c r="X203" s="80">
        <f>SUMIFS(SBT!Y:Y,SBT!$E:$E,Tableau3[[#This Row],[Numérotation Sud Infra Environnement]],SBT!$AT:$AT,1)</f>
        <v>0</v>
      </c>
      <c r="Y203" s="80">
        <f>SUMIFS(SBT!Z:Z,SBT!$E:$E,Tableau3[[#This Row],[Numérotation Sud Infra Environnement]],SBT!$AT:$AT,1)</f>
        <v>0</v>
      </c>
      <c r="Z203" s="80">
        <f>SUMIFS(SBT!AA:AA,SBT!$E:$E,Tableau3[[#This Row],[Numérotation Sud Infra Environnement]],SBT!$AT:$AT,1)</f>
        <v>0</v>
      </c>
      <c r="AA203" s="80">
        <f>Tableau3[[#This Row],[TOTAUX TTC]]-Tableau3[[#This Row],[TVA récupérable]]</f>
        <v>0</v>
      </c>
    </row>
    <row r="204" spans="1:27" x14ac:dyDescent="0.25">
      <c r="A204" s="73" t="str">
        <f>Sourcecommande[[#This Row],[Numérotation Sud Infra Environnement]]</f>
        <v>ESP19-059</v>
      </c>
      <c r="B204" s="74">
        <f>VLOOKUP(A204,Sourcecommande[],2,FALSE)</f>
        <v>0</v>
      </c>
      <c r="C204" s="74" t="str">
        <f>VLOOKUP(A204,Sourcecommande[],3,FALSE)</f>
        <v>toto</v>
      </c>
      <c r="D204" s="75">
        <f>VLOOKUP(A204,Sourcecommande[],4,FALSE)</f>
        <v>2019</v>
      </c>
      <c r="E204" s="75" t="str">
        <f>VLOOKUP(A204,Sourcecommande[],5,FALSE)</f>
        <v>HYDRO</v>
      </c>
      <c r="F204" s="75" t="str">
        <f>VLOOKUP(A204,Sourcecommande[],6,FALSE)</f>
        <v>ALA</v>
      </c>
      <c r="G204" s="75">
        <f>VLOOKUP(A204,Sourcecommande[],7,FALSE)</f>
        <v>18</v>
      </c>
      <c r="H204" s="88">
        <f>SUMIFS(SBT!H:H,SBT!$E:$E,Tableau3[[#This Row],[Numérotation Sud Infra Environnement]],SBT!$AT:$AT,1)</f>
        <v>0</v>
      </c>
      <c r="I204" s="80">
        <f>SUMIFS(SBT!J:J,SBT!$E:$E,Tableau3[[#This Row],[Numérotation Sud Infra Environnement]],SBT!$AT:$AT,1)</f>
        <v>0</v>
      </c>
      <c r="J204" s="80">
        <f>SUMIFS(SBT!K:K,SBT!$E:$E,Tableau3[[#This Row],[Numérotation Sud Infra Environnement]],SBT!$AT:$AT,1)</f>
        <v>0</v>
      </c>
      <c r="K204" s="80">
        <f>SUMIFS(SBT!L:L,SBT!$E:$E,Tableau3[[#This Row],[Numérotation Sud Infra Environnement]],SBT!$AT:$AT,1)</f>
        <v>0</v>
      </c>
      <c r="L204" s="80">
        <f>SUMIFS(SBT!M:M,SBT!$E:$E,Tableau3[[#This Row],[Numérotation Sud Infra Environnement]],SBT!$AT:$AT,1)</f>
        <v>0</v>
      </c>
      <c r="M204" s="80">
        <f>SUMIFS(SBT!N:N,SBT!$E:$E,Tableau3[[#This Row],[Numérotation Sud Infra Environnement]],SBT!$AT:$AT,1)</f>
        <v>0</v>
      </c>
      <c r="N204" s="80">
        <f>SUMIFS(SBT!O:O,SBT!$E:$E,Tableau3[[#This Row],[Numérotation Sud Infra Environnement]],SBT!$AT:$AT,1)</f>
        <v>0</v>
      </c>
      <c r="O204" s="80">
        <f>SUMIFS(SBT!P:P,SBT!$E:$E,Tableau3[[#This Row],[Numérotation Sud Infra Environnement]],SBT!$AT:$AT,1)</f>
        <v>0</v>
      </c>
      <c r="P204" s="80">
        <f>SUMIFS(SBT!Q:Q,SBT!$E:$E,Tableau3[[#This Row],[Numérotation Sud Infra Environnement]],SBT!$AT:$AT,1)</f>
        <v>0</v>
      </c>
      <c r="Q204" s="80">
        <f>SUMIFS(SBT!R:R,SBT!$E:$E,Tableau3[[#This Row],[Numérotation Sud Infra Environnement]],SBT!$AT:$AT,1)</f>
        <v>0</v>
      </c>
      <c r="R204" s="80">
        <f>SUMIFS(SBT!S:S,SBT!$E:$E,Tableau3[[#This Row],[Numérotation Sud Infra Environnement]],SBT!$AT:$AT,1)</f>
        <v>0</v>
      </c>
      <c r="S204" s="80">
        <f>SUMIFS(SBT!T:T,SBT!$E:$E,Tableau3[[#This Row],[Numérotation Sud Infra Environnement]],SBT!$AT:$AT,1)</f>
        <v>0</v>
      </c>
      <c r="T204" s="80">
        <f>SUMIFS(SBT!U:U,SBT!$E:$E,Tableau3[[#This Row],[Numérotation Sud Infra Environnement]],SBT!$AT:$AT,1)</f>
        <v>0</v>
      </c>
      <c r="U204" s="80">
        <f>SUMIFS(SBT!V:V,SBT!$E:$E,Tableau3[[#This Row],[Numérotation Sud Infra Environnement]],SBT!$AT:$AT,1)</f>
        <v>0</v>
      </c>
      <c r="V204" s="80">
        <f>SUMIFS(SBT!W:W,SBT!$E:$E,Tableau3[[#This Row],[Numérotation Sud Infra Environnement]],SBT!$AT:$AT,1)</f>
        <v>0</v>
      </c>
      <c r="W204" s="80">
        <f>SUMIFS(SBT!X:X,SBT!$E:$E,Tableau3[[#This Row],[Numérotation Sud Infra Environnement]],SBT!$AT:$AT,1)</f>
        <v>0</v>
      </c>
      <c r="X204" s="80">
        <f>SUMIFS(SBT!Y:Y,SBT!$E:$E,Tableau3[[#This Row],[Numérotation Sud Infra Environnement]],SBT!$AT:$AT,1)</f>
        <v>0</v>
      </c>
      <c r="Y204" s="80">
        <f>SUMIFS(SBT!Z:Z,SBT!$E:$E,Tableau3[[#This Row],[Numérotation Sud Infra Environnement]],SBT!$AT:$AT,1)</f>
        <v>0</v>
      </c>
      <c r="Z204" s="80">
        <f>SUMIFS(SBT!AA:AA,SBT!$E:$E,Tableau3[[#This Row],[Numérotation Sud Infra Environnement]],SBT!$AT:$AT,1)</f>
        <v>0</v>
      </c>
      <c r="AA204" s="80">
        <f>Tableau3[[#This Row],[TOTAUX TTC]]-Tableau3[[#This Row],[TVA récupérable]]</f>
        <v>0</v>
      </c>
    </row>
    <row r="205" spans="1:27" x14ac:dyDescent="0.25">
      <c r="A205" s="73" t="str">
        <f>Sourcecommande[[#This Row],[Numérotation Sud Infra Environnement]]</f>
        <v>ESP19-060</v>
      </c>
      <c r="B205" s="74">
        <f>VLOOKUP(A205,Sourcecommande[],2,FALSE)</f>
        <v>0</v>
      </c>
      <c r="C205" s="74" t="str">
        <f>VLOOKUP(A205,Sourcecommande[],3,FALSE)</f>
        <v>toto</v>
      </c>
      <c r="D205" s="75">
        <f>VLOOKUP(A205,Sourcecommande[],4,FALSE)</f>
        <v>2019</v>
      </c>
      <c r="E205" s="75" t="str">
        <f>VLOOKUP(A205,Sourcecommande[],5,FALSE)</f>
        <v>HYDRO</v>
      </c>
      <c r="F205" s="75" t="str">
        <f>VLOOKUP(A205,Sourcecommande[],6,FALSE)</f>
        <v>ALA</v>
      </c>
      <c r="G205" s="75">
        <f>VLOOKUP(A205,Sourcecommande[],7,FALSE)</f>
        <v>18</v>
      </c>
      <c r="H205" s="88">
        <f>SUMIFS(SBT!H:H,SBT!$E:$E,Tableau3[[#This Row],[Numérotation Sud Infra Environnement]],SBT!$AT:$AT,1)</f>
        <v>0</v>
      </c>
      <c r="I205" s="80">
        <f>SUMIFS(SBT!J:J,SBT!$E:$E,Tableau3[[#This Row],[Numérotation Sud Infra Environnement]],SBT!$AT:$AT,1)</f>
        <v>0</v>
      </c>
      <c r="J205" s="80">
        <f>SUMIFS(SBT!K:K,SBT!$E:$E,Tableau3[[#This Row],[Numérotation Sud Infra Environnement]],SBT!$AT:$AT,1)</f>
        <v>0</v>
      </c>
      <c r="K205" s="80">
        <f>SUMIFS(SBT!L:L,SBT!$E:$E,Tableau3[[#This Row],[Numérotation Sud Infra Environnement]],SBT!$AT:$AT,1)</f>
        <v>0</v>
      </c>
      <c r="L205" s="80">
        <f>SUMIFS(SBT!M:M,SBT!$E:$E,Tableau3[[#This Row],[Numérotation Sud Infra Environnement]],SBT!$AT:$AT,1)</f>
        <v>0</v>
      </c>
      <c r="M205" s="80">
        <f>SUMIFS(SBT!N:N,SBT!$E:$E,Tableau3[[#This Row],[Numérotation Sud Infra Environnement]],SBT!$AT:$AT,1)</f>
        <v>0</v>
      </c>
      <c r="N205" s="80">
        <f>SUMIFS(SBT!O:O,SBT!$E:$E,Tableau3[[#This Row],[Numérotation Sud Infra Environnement]],SBT!$AT:$AT,1)</f>
        <v>0</v>
      </c>
      <c r="O205" s="80">
        <f>SUMIFS(SBT!P:P,SBT!$E:$E,Tableau3[[#This Row],[Numérotation Sud Infra Environnement]],SBT!$AT:$AT,1)</f>
        <v>0</v>
      </c>
      <c r="P205" s="80">
        <f>SUMIFS(SBT!Q:Q,SBT!$E:$E,Tableau3[[#This Row],[Numérotation Sud Infra Environnement]],SBT!$AT:$AT,1)</f>
        <v>0</v>
      </c>
      <c r="Q205" s="80">
        <f>SUMIFS(SBT!R:R,SBT!$E:$E,Tableau3[[#This Row],[Numérotation Sud Infra Environnement]],SBT!$AT:$AT,1)</f>
        <v>0</v>
      </c>
      <c r="R205" s="80">
        <f>SUMIFS(SBT!S:S,SBT!$E:$E,Tableau3[[#This Row],[Numérotation Sud Infra Environnement]],SBT!$AT:$AT,1)</f>
        <v>0</v>
      </c>
      <c r="S205" s="80">
        <f>SUMIFS(SBT!T:T,SBT!$E:$E,Tableau3[[#This Row],[Numérotation Sud Infra Environnement]],SBT!$AT:$AT,1)</f>
        <v>0</v>
      </c>
      <c r="T205" s="80">
        <f>SUMIFS(SBT!U:U,SBT!$E:$E,Tableau3[[#This Row],[Numérotation Sud Infra Environnement]],SBT!$AT:$AT,1)</f>
        <v>0</v>
      </c>
      <c r="U205" s="80">
        <f>SUMIFS(SBT!V:V,SBT!$E:$E,Tableau3[[#This Row],[Numérotation Sud Infra Environnement]],SBT!$AT:$AT,1)</f>
        <v>0</v>
      </c>
      <c r="V205" s="80">
        <f>SUMIFS(SBT!W:W,SBT!$E:$E,Tableau3[[#This Row],[Numérotation Sud Infra Environnement]],SBT!$AT:$AT,1)</f>
        <v>0</v>
      </c>
      <c r="W205" s="80">
        <f>SUMIFS(SBT!X:X,SBT!$E:$E,Tableau3[[#This Row],[Numérotation Sud Infra Environnement]],SBT!$AT:$AT,1)</f>
        <v>0</v>
      </c>
      <c r="X205" s="80">
        <f>SUMIFS(SBT!Y:Y,SBT!$E:$E,Tableau3[[#This Row],[Numérotation Sud Infra Environnement]],SBT!$AT:$AT,1)</f>
        <v>0</v>
      </c>
      <c r="Y205" s="80">
        <f>SUMIFS(SBT!Z:Z,SBT!$E:$E,Tableau3[[#This Row],[Numérotation Sud Infra Environnement]],SBT!$AT:$AT,1)</f>
        <v>0</v>
      </c>
      <c r="Z205" s="80">
        <f>SUMIFS(SBT!AA:AA,SBT!$E:$E,Tableau3[[#This Row],[Numérotation Sud Infra Environnement]],SBT!$AT:$AT,1)</f>
        <v>0</v>
      </c>
      <c r="AA205" s="80">
        <f>Tableau3[[#This Row],[TOTAUX TTC]]-Tableau3[[#This Row],[TVA récupérable]]</f>
        <v>0</v>
      </c>
    </row>
    <row r="206" spans="1:27" x14ac:dyDescent="0.25">
      <c r="A206" s="73" t="str">
        <f>Sourcecommande[[#This Row],[Numérotation Sud Infra Environnement]]</f>
        <v>ESP19-061</v>
      </c>
      <c r="B206" s="74">
        <f>VLOOKUP(A206,Sourcecommande[],2,FALSE)</f>
        <v>0</v>
      </c>
      <c r="C206" s="74" t="str">
        <f>VLOOKUP(A206,Sourcecommande[],3,FALSE)</f>
        <v>toto</v>
      </c>
      <c r="D206" s="75">
        <f>VLOOKUP(A206,Sourcecommande[],4,FALSE)</f>
        <v>2019</v>
      </c>
      <c r="E206" s="75" t="str">
        <f>VLOOKUP(A206,Sourcecommande[],5,FALSE)</f>
        <v>HYDRO</v>
      </c>
      <c r="F206" s="75" t="str">
        <f>VLOOKUP(A206,Sourcecommande[],6,FALSE)</f>
        <v>ALA</v>
      </c>
      <c r="G206" s="75">
        <f>VLOOKUP(A206,Sourcecommande[],7,FALSE)</f>
        <v>18</v>
      </c>
      <c r="H206" s="88">
        <f>SUMIFS(SBT!H:H,SBT!$E:$E,Tableau3[[#This Row],[Numérotation Sud Infra Environnement]],SBT!$AT:$AT,1)</f>
        <v>0</v>
      </c>
      <c r="I206" s="80">
        <f>SUMIFS(SBT!J:J,SBT!$E:$E,Tableau3[[#This Row],[Numérotation Sud Infra Environnement]],SBT!$AT:$AT,1)</f>
        <v>0</v>
      </c>
      <c r="J206" s="80">
        <f>SUMIFS(SBT!K:K,SBT!$E:$E,Tableau3[[#This Row],[Numérotation Sud Infra Environnement]],SBT!$AT:$AT,1)</f>
        <v>0</v>
      </c>
      <c r="K206" s="80">
        <f>SUMIFS(SBT!L:L,SBT!$E:$E,Tableau3[[#This Row],[Numérotation Sud Infra Environnement]],SBT!$AT:$AT,1)</f>
        <v>0</v>
      </c>
      <c r="L206" s="80">
        <f>SUMIFS(SBT!M:M,SBT!$E:$E,Tableau3[[#This Row],[Numérotation Sud Infra Environnement]],SBT!$AT:$AT,1)</f>
        <v>0</v>
      </c>
      <c r="M206" s="80">
        <f>SUMIFS(SBT!N:N,SBT!$E:$E,Tableau3[[#This Row],[Numérotation Sud Infra Environnement]],SBT!$AT:$AT,1)</f>
        <v>0</v>
      </c>
      <c r="N206" s="80">
        <f>SUMIFS(SBT!O:O,SBT!$E:$E,Tableau3[[#This Row],[Numérotation Sud Infra Environnement]],SBT!$AT:$AT,1)</f>
        <v>0</v>
      </c>
      <c r="O206" s="80">
        <f>SUMIFS(SBT!P:P,SBT!$E:$E,Tableau3[[#This Row],[Numérotation Sud Infra Environnement]],SBT!$AT:$AT,1)</f>
        <v>0</v>
      </c>
      <c r="P206" s="80">
        <f>SUMIFS(SBT!Q:Q,SBT!$E:$E,Tableau3[[#This Row],[Numérotation Sud Infra Environnement]],SBT!$AT:$AT,1)</f>
        <v>0</v>
      </c>
      <c r="Q206" s="80">
        <f>SUMIFS(SBT!R:R,SBT!$E:$E,Tableau3[[#This Row],[Numérotation Sud Infra Environnement]],SBT!$AT:$AT,1)</f>
        <v>0</v>
      </c>
      <c r="R206" s="80">
        <f>SUMIFS(SBT!S:S,SBT!$E:$E,Tableau3[[#This Row],[Numérotation Sud Infra Environnement]],SBT!$AT:$AT,1)</f>
        <v>0</v>
      </c>
      <c r="S206" s="80">
        <f>SUMIFS(SBT!T:T,SBT!$E:$E,Tableau3[[#This Row],[Numérotation Sud Infra Environnement]],SBT!$AT:$AT,1)</f>
        <v>0</v>
      </c>
      <c r="T206" s="80">
        <f>SUMIFS(SBT!U:U,SBT!$E:$E,Tableau3[[#This Row],[Numérotation Sud Infra Environnement]],SBT!$AT:$AT,1)</f>
        <v>0</v>
      </c>
      <c r="U206" s="80">
        <f>SUMIFS(SBT!V:V,SBT!$E:$E,Tableau3[[#This Row],[Numérotation Sud Infra Environnement]],SBT!$AT:$AT,1)</f>
        <v>0</v>
      </c>
      <c r="V206" s="80">
        <f>SUMIFS(SBT!W:W,SBT!$E:$E,Tableau3[[#This Row],[Numérotation Sud Infra Environnement]],SBT!$AT:$AT,1)</f>
        <v>0</v>
      </c>
      <c r="W206" s="80">
        <f>SUMIFS(SBT!X:X,SBT!$E:$E,Tableau3[[#This Row],[Numérotation Sud Infra Environnement]],SBT!$AT:$AT,1)</f>
        <v>0</v>
      </c>
      <c r="X206" s="80">
        <f>SUMIFS(SBT!Y:Y,SBT!$E:$E,Tableau3[[#This Row],[Numérotation Sud Infra Environnement]],SBT!$AT:$AT,1)</f>
        <v>0</v>
      </c>
      <c r="Y206" s="80">
        <f>SUMIFS(SBT!Z:Z,SBT!$E:$E,Tableau3[[#This Row],[Numérotation Sud Infra Environnement]],SBT!$AT:$AT,1)</f>
        <v>0</v>
      </c>
      <c r="Z206" s="80">
        <f>SUMIFS(SBT!AA:AA,SBT!$E:$E,Tableau3[[#This Row],[Numérotation Sud Infra Environnement]],SBT!$AT:$AT,1)</f>
        <v>0</v>
      </c>
      <c r="AA206" s="80">
        <f>Tableau3[[#This Row],[TOTAUX TTC]]-Tableau3[[#This Row],[TVA récupérable]]</f>
        <v>0</v>
      </c>
    </row>
    <row r="207" spans="1:27" x14ac:dyDescent="0.25">
      <c r="A207" s="73" t="str">
        <f>Sourcecommande[[#This Row],[Numérotation Sud Infra Environnement]]</f>
        <v>ESP19-062</v>
      </c>
      <c r="B207" s="74">
        <f>VLOOKUP(A207,Sourcecommande[],2,FALSE)</f>
        <v>0</v>
      </c>
      <c r="C207" s="74" t="str">
        <f>VLOOKUP(A207,Sourcecommande[],3,FALSE)</f>
        <v>toto</v>
      </c>
      <c r="D207" s="75">
        <f>VLOOKUP(A207,Sourcecommande[],4,FALSE)</f>
        <v>2019</v>
      </c>
      <c r="E207" s="75" t="str">
        <f>VLOOKUP(A207,Sourcecommande[],5,FALSE)</f>
        <v>HYDRO</v>
      </c>
      <c r="F207" s="75" t="str">
        <f>VLOOKUP(A207,Sourcecommande[],6,FALSE)</f>
        <v>ALA</v>
      </c>
      <c r="G207" s="75">
        <f>VLOOKUP(A207,Sourcecommande[],7,FALSE)</f>
        <v>18</v>
      </c>
      <c r="H207" s="88">
        <f>SUMIFS(SBT!H:H,SBT!$E:$E,Tableau3[[#This Row],[Numérotation Sud Infra Environnement]],SBT!$AT:$AT,1)</f>
        <v>0</v>
      </c>
      <c r="I207" s="80">
        <f>SUMIFS(SBT!J:J,SBT!$E:$E,Tableau3[[#This Row],[Numérotation Sud Infra Environnement]],SBT!$AT:$AT,1)</f>
        <v>0</v>
      </c>
      <c r="J207" s="80">
        <f>SUMIFS(SBT!K:K,SBT!$E:$E,Tableau3[[#This Row],[Numérotation Sud Infra Environnement]],SBT!$AT:$AT,1)</f>
        <v>0</v>
      </c>
      <c r="K207" s="80">
        <f>SUMIFS(SBT!L:L,SBT!$E:$E,Tableau3[[#This Row],[Numérotation Sud Infra Environnement]],SBT!$AT:$AT,1)</f>
        <v>0</v>
      </c>
      <c r="L207" s="80">
        <f>SUMIFS(SBT!M:M,SBT!$E:$E,Tableau3[[#This Row],[Numérotation Sud Infra Environnement]],SBT!$AT:$AT,1)</f>
        <v>0</v>
      </c>
      <c r="M207" s="80">
        <f>SUMIFS(SBT!N:N,SBT!$E:$E,Tableau3[[#This Row],[Numérotation Sud Infra Environnement]],SBT!$AT:$AT,1)</f>
        <v>0</v>
      </c>
      <c r="N207" s="80">
        <f>SUMIFS(SBT!O:O,SBT!$E:$E,Tableau3[[#This Row],[Numérotation Sud Infra Environnement]],SBT!$AT:$AT,1)</f>
        <v>0</v>
      </c>
      <c r="O207" s="80">
        <f>SUMIFS(SBT!P:P,SBT!$E:$E,Tableau3[[#This Row],[Numérotation Sud Infra Environnement]],SBT!$AT:$AT,1)</f>
        <v>0</v>
      </c>
      <c r="P207" s="80">
        <f>SUMIFS(SBT!Q:Q,SBT!$E:$E,Tableau3[[#This Row],[Numérotation Sud Infra Environnement]],SBT!$AT:$AT,1)</f>
        <v>0</v>
      </c>
      <c r="Q207" s="80">
        <f>SUMIFS(SBT!R:R,SBT!$E:$E,Tableau3[[#This Row],[Numérotation Sud Infra Environnement]],SBT!$AT:$AT,1)</f>
        <v>0</v>
      </c>
      <c r="R207" s="80">
        <f>SUMIFS(SBT!S:S,SBT!$E:$E,Tableau3[[#This Row],[Numérotation Sud Infra Environnement]],SBT!$AT:$AT,1)</f>
        <v>0</v>
      </c>
      <c r="S207" s="80">
        <f>SUMIFS(SBT!T:T,SBT!$E:$E,Tableau3[[#This Row],[Numérotation Sud Infra Environnement]],SBT!$AT:$AT,1)</f>
        <v>0</v>
      </c>
      <c r="T207" s="80">
        <f>SUMIFS(SBT!U:U,SBT!$E:$E,Tableau3[[#This Row],[Numérotation Sud Infra Environnement]],SBT!$AT:$AT,1)</f>
        <v>0</v>
      </c>
      <c r="U207" s="80">
        <f>SUMIFS(SBT!V:V,SBT!$E:$E,Tableau3[[#This Row],[Numérotation Sud Infra Environnement]],SBT!$AT:$AT,1)</f>
        <v>0</v>
      </c>
      <c r="V207" s="80">
        <f>SUMIFS(SBT!W:W,SBT!$E:$E,Tableau3[[#This Row],[Numérotation Sud Infra Environnement]],SBT!$AT:$AT,1)</f>
        <v>0</v>
      </c>
      <c r="W207" s="80">
        <f>SUMIFS(SBT!X:X,SBT!$E:$E,Tableau3[[#This Row],[Numérotation Sud Infra Environnement]],SBT!$AT:$AT,1)</f>
        <v>0</v>
      </c>
      <c r="X207" s="80">
        <f>SUMIFS(SBT!Y:Y,SBT!$E:$E,Tableau3[[#This Row],[Numérotation Sud Infra Environnement]],SBT!$AT:$AT,1)</f>
        <v>0</v>
      </c>
      <c r="Y207" s="80">
        <f>SUMIFS(SBT!Z:Z,SBT!$E:$E,Tableau3[[#This Row],[Numérotation Sud Infra Environnement]],SBT!$AT:$AT,1)</f>
        <v>0</v>
      </c>
      <c r="Z207" s="80">
        <f>SUMIFS(SBT!AA:AA,SBT!$E:$E,Tableau3[[#This Row],[Numérotation Sud Infra Environnement]],SBT!$AT:$AT,1)</f>
        <v>0</v>
      </c>
      <c r="AA207" s="80">
        <f>Tableau3[[#This Row],[TOTAUX TTC]]-Tableau3[[#This Row],[TVA récupérable]]</f>
        <v>0</v>
      </c>
    </row>
    <row r="208" spans="1:27" x14ac:dyDescent="0.25">
      <c r="A208" s="73" t="str">
        <f>Sourcecommande[[#This Row],[Numérotation Sud Infra Environnement]]</f>
        <v>ESP19-063</v>
      </c>
      <c r="B208" s="74">
        <f>VLOOKUP(A208,Sourcecommande[],2,FALSE)</f>
        <v>0</v>
      </c>
      <c r="C208" s="74" t="str">
        <f>VLOOKUP(A208,Sourcecommande[],3,FALSE)</f>
        <v>toto</v>
      </c>
      <c r="D208" s="75">
        <f>VLOOKUP(A208,Sourcecommande[],4,FALSE)</f>
        <v>2019</v>
      </c>
      <c r="E208" s="75" t="str">
        <f>VLOOKUP(A208,Sourcecommande[],5,FALSE)</f>
        <v>HYDRO</v>
      </c>
      <c r="F208" s="75" t="str">
        <f>VLOOKUP(A208,Sourcecommande[],6,FALSE)</f>
        <v>ALA</v>
      </c>
      <c r="G208" s="75">
        <f>VLOOKUP(A208,Sourcecommande[],7,FALSE)</f>
        <v>18</v>
      </c>
      <c r="H208" s="88">
        <f>SUMIFS(SBT!H:H,SBT!$E:$E,Tableau3[[#This Row],[Numérotation Sud Infra Environnement]],SBT!$AT:$AT,1)</f>
        <v>0</v>
      </c>
      <c r="I208" s="80">
        <f>SUMIFS(SBT!J:J,SBT!$E:$E,Tableau3[[#This Row],[Numérotation Sud Infra Environnement]],SBT!$AT:$AT,1)</f>
        <v>0</v>
      </c>
      <c r="J208" s="80">
        <f>SUMIFS(SBT!K:K,SBT!$E:$E,Tableau3[[#This Row],[Numérotation Sud Infra Environnement]],SBT!$AT:$AT,1)</f>
        <v>0</v>
      </c>
      <c r="K208" s="80">
        <f>SUMIFS(SBT!L:L,SBT!$E:$E,Tableau3[[#This Row],[Numérotation Sud Infra Environnement]],SBT!$AT:$AT,1)</f>
        <v>0</v>
      </c>
      <c r="L208" s="80">
        <f>SUMIFS(SBT!M:M,SBT!$E:$E,Tableau3[[#This Row],[Numérotation Sud Infra Environnement]],SBT!$AT:$AT,1)</f>
        <v>0</v>
      </c>
      <c r="M208" s="80">
        <f>SUMIFS(SBT!N:N,SBT!$E:$E,Tableau3[[#This Row],[Numérotation Sud Infra Environnement]],SBT!$AT:$AT,1)</f>
        <v>0</v>
      </c>
      <c r="N208" s="80">
        <f>SUMIFS(SBT!O:O,SBT!$E:$E,Tableau3[[#This Row],[Numérotation Sud Infra Environnement]],SBT!$AT:$AT,1)</f>
        <v>0</v>
      </c>
      <c r="O208" s="80">
        <f>SUMIFS(SBT!P:P,SBT!$E:$E,Tableau3[[#This Row],[Numérotation Sud Infra Environnement]],SBT!$AT:$AT,1)</f>
        <v>0</v>
      </c>
      <c r="P208" s="80">
        <f>SUMIFS(SBT!Q:Q,SBT!$E:$E,Tableau3[[#This Row],[Numérotation Sud Infra Environnement]],SBT!$AT:$AT,1)</f>
        <v>0</v>
      </c>
      <c r="Q208" s="80">
        <f>SUMIFS(SBT!R:R,SBT!$E:$E,Tableau3[[#This Row],[Numérotation Sud Infra Environnement]],SBT!$AT:$AT,1)</f>
        <v>0</v>
      </c>
      <c r="R208" s="80">
        <f>SUMIFS(SBT!S:S,SBT!$E:$E,Tableau3[[#This Row],[Numérotation Sud Infra Environnement]],SBT!$AT:$AT,1)</f>
        <v>0</v>
      </c>
      <c r="S208" s="80">
        <f>SUMIFS(SBT!T:T,SBT!$E:$E,Tableau3[[#This Row],[Numérotation Sud Infra Environnement]],SBT!$AT:$AT,1)</f>
        <v>0</v>
      </c>
      <c r="T208" s="80">
        <f>SUMIFS(SBT!U:U,SBT!$E:$E,Tableau3[[#This Row],[Numérotation Sud Infra Environnement]],SBT!$AT:$AT,1)</f>
        <v>0</v>
      </c>
      <c r="U208" s="80">
        <f>SUMIFS(SBT!V:V,SBT!$E:$E,Tableau3[[#This Row],[Numérotation Sud Infra Environnement]],SBT!$AT:$AT,1)</f>
        <v>0</v>
      </c>
      <c r="V208" s="80">
        <f>SUMIFS(SBT!W:W,SBT!$E:$E,Tableau3[[#This Row],[Numérotation Sud Infra Environnement]],SBT!$AT:$AT,1)</f>
        <v>0</v>
      </c>
      <c r="W208" s="80">
        <f>SUMIFS(SBT!X:X,SBT!$E:$E,Tableau3[[#This Row],[Numérotation Sud Infra Environnement]],SBT!$AT:$AT,1)</f>
        <v>0</v>
      </c>
      <c r="X208" s="80">
        <f>SUMIFS(SBT!Y:Y,SBT!$E:$E,Tableau3[[#This Row],[Numérotation Sud Infra Environnement]],SBT!$AT:$AT,1)</f>
        <v>0</v>
      </c>
      <c r="Y208" s="80">
        <f>SUMIFS(SBT!Z:Z,SBT!$E:$E,Tableau3[[#This Row],[Numérotation Sud Infra Environnement]],SBT!$AT:$AT,1)</f>
        <v>0</v>
      </c>
      <c r="Z208" s="80">
        <f>SUMIFS(SBT!AA:AA,SBT!$E:$E,Tableau3[[#This Row],[Numérotation Sud Infra Environnement]],SBT!$AT:$AT,1)</f>
        <v>0</v>
      </c>
      <c r="AA208" s="80">
        <f>Tableau3[[#This Row],[TOTAUX TTC]]-Tableau3[[#This Row],[TVA récupérable]]</f>
        <v>0</v>
      </c>
    </row>
    <row r="209" spans="1:27" x14ac:dyDescent="0.25">
      <c r="A209" s="73" t="str">
        <f>Sourcecommande[[#This Row],[Numérotation Sud Infra Environnement]]</f>
        <v>ESP19-064</v>
      </c>
      <c r="B209" s="74">
        <f>VLOOKUP(A209,Sourcecommande[],2,FALSE)</f>
        <v>0</v>
      </c>
      <c r="C209" s="74" t="str">
        <f>VLOOKUP(A209,Sourcecommande[],3,FALSE)</f>
        <v>toto</v>
      </c>
      <c r="D209" s="75">
        <f>VLOOKUP(A209,Sourcecommande[],4,FALSE)</f>
        <v>2019</v>
      </c>
      <c r="E209" s="75" t="str">
        <f>VLOOKUP(A209,Sourcecommande[],5,FALSE)</f>
        <v>HYDRO</v>
      </c>
      <c r="F209" s="75" t="str">
        <f>VLOOKUP(A209,Sourcecommande[],6,FALSE)</f>
        <v>ALA</v>
      </c>
      <c r="G209" s="75">
        <f>VLOOKUP(A209,Sourcecommande[],7,FALSE)</f>
        <v>18</v>
      </c>
      <c r="H209" s="88">
        <f>SUMIFS(SBT!H:H,SBT!$E:$E,Tableau3[[#This Row],[Numérotation Sud Infra Environnement]],SBT!$AT:$AT,1)</f>
        <v>0</v>
      </c>
      <c r="I209" s="80">
        <f>SUMIFS(SBT!J:J,SBT!$E:$E,Tableau3[[#This Row],[Numérotation Sud Infra Environnement]],SBT!$AT:$AT,1)</f>
        <v>0</v>
      </c>
      <c r="J209" s="80">
        <f>SUMIFS(SBT!K:K,SBT!$E:$E,Tableau3[[#This Row],[Numérotation Sud Infra Environnement]],SBT!$AT:$AT,1)</f>
        <v>0</v>
      </c>
      <c r="K209" s="80">
        <f>SUMIFS(SBT!L:L,SBT!$E:$E,Tableau3[[#This Row],[Numérotation Sud Infra Environnement]],SBT!$AT:$AT,1)</f>
        <v>0</v>
      </c>
      <c r="L209" s="80">
        <f>SUMIFS(SBT!M:M,SBT!$E:$E,Tableau3[[#This Row],[Numérotation Sud Infra Environnement]],SBT!$AT:$AT,1)</f>
        <v>0</v>
      </c>
      <c r="M209" s="80">
        <f>SUMIFS(SBT!N:N,SBT!$E:$E,Tableau3[[#This Row],[Numérotation Sud Infra Environnement]],SBT!$AT:$AT,1)</f>
        <v>0</v>
      </c>
      <c r="N209" s="80">
        <f>SUMIFS(SBT!O:O,SBT!$E:$E,Tableau3[[#This Row],[Numérotation Sud Infra Environnement]],SBT!$AT:$AT,1)</f>
        <v>0</v>
      </c>
      <c r="O209" s="80">
        <f>SUMIFS(SBT!P:P,SBT!$E:$E,Tableau3[[#This Row],[Numérotation Sud Infra Environnement]],SBT!$AT:$AT,1)</f>
        <v>0</v>
      </c>
      <c r="P209" s="80">
        <f>SUMIFS(SBT!Q:Q,SBT!$E:$E,Tableau3[[#This Row],[Numérotation Sud Infra Environnement]],SBT!$AT:$AT,1)</f>
        <v>0</v>
      </c>
      <c r="Q209" s="80">
        <f>SUMIFS(SBT!R:R,SBT!$E:$E,Tableau3[[#This Row],[Numérotation Sud Infra Environnement]],SBT!$AT:$AT,1)</f>
        <v>0</v>
      </c>
      <c r="R209" s="80">
        <f>SUMIFS(SBT!S:S,SBT!$E:$E,Tableau3[[#This Row],[Numérotation Sud Infra Environnement]],SBT!$AT:$AT,1)</f>
        <v>0</v>
      </c>
      <c r="S209" s="80">
        <f>SUMIFS(SBT!T:T,SBT!$E:$E,Tableau3[[#This Row],[Numérotation Sud Infra Environnement]],SBT!$AT:$AT,1)</f>
        <v>0</v>
      </c>
      <c r="T209" s="80">
        <f>SUMIFS(SBT!U:U,SBT!$E:$E,Tableau3[[#This Row],[Numérotation Sud Infra Environnement]],SBT!$AT:$AT,1)</f>
        <v>0</v>
      </c>
      <c r="U209" s="80">
        <f>SUMIFS(SBT!V:V,SBT!$E:$E,Tableau3[[#This Row],[Numérotation Sud Infra Environnement]],SBT!$AT:$AT,1)</f>
        <v>0</v>
      </c>
      <c r="V209" s="80">
        <f>SUMIFS(SBT!W:W,SBT!$E:$E,Tableau3[[#This Row],[Numérotation Sud Infra Environnement]],SBT!$AT:$AT,1)</f>
        <v>0</v>
      </c>
      <c r="W209" s="80">
        <f>SUMIFS(SBT!X:X,SBT!$E:$E,Tableau3[[#This Row],[Numérotation Sud Infra Environnement]],SBT!$AT:$AT,1)</f>
        <v>0</v>
      </c>
      <c r="X209" s="80">
        <f>SUMIFS(SBT!Y:Y,SBT!$E:$E,Tableau3[[#This Row],[Numérotation Sud Infra Environnement]],SBT!$AT:$AT,1)</f>
        <v>0</v>
      </c>
      <c r="Y209" s="80">
        <f>SUMIFS(SBT!Z:Z,SBT!$E:$E,Tableau3[[#This Row],[Numérotation Sud Infra Environnement]],SBT!$AT:$AT,1)</f>
        <v>0</v>
      </c>
      <c r="Z209" s="80">
        <f>SUMIFS(SBT!AA:AA,SBT!$E:$E,Tableau3[[#This Row],[Numérotation Sud Infra Environnement]],SBT!$AT:$AT,1)</f>
        <v>0</v>
      </c>
      <c r="AA209" s="80">
        <f>Tableau3[[#This Row],[TOTAUX TTC]]-Tableau3[[#This Row],[TVA récupérable]]</f>
        <v>0</v>
      </c>
    </row>
    <row r="210" spans="1:27" x14ac:dyDescent="0.25">
      <c r="A210" s="73">
        <f>Sourcecommande[[#This Row],[Numérotation Sud Infra Environnement]]</f>
        <v>0</v>
      </c>
      <c r="B210" s="74" t="e">
        <f>VLOOKUP(A210,Sourcecommande[],2,FALSE)</f>
        <v>#N/A</v>
      </c>
      <c r="C210" s="74" t="e">
        <f>VLOOKUP(A210,Sourcecommande[],3,FALSE)</f>
        <v>#N/A</v>
      </c>
      <c r="D210" s="75" t="e">
        <f>VLOOKUP(A210,Sourcecommande[],4,FALSE)</f>
        <v>#N/A</v>
      </c>
      <c r="E210" s="75" t="e">
        <f>VLOOKUP(A210,Sourcecommande[],5,FALSE)</f>
        <v>#N/A</v>
      </c>
      <c r="F210" s="75" t="e">
        <f>VLOOKUP(A210,Sourcecommande[],6,FALSE)</f>
        <v>#N/A</v>
      </c>
      <c r="G210" s="75" t="e">
        <f>VLOOKUP(A210,Sourcecommande[],7,FALSE)</f>
        <v>#N/A</v>
      </c>
      <c r="H210" s="88">
        <f>SUMIFS(SBT!H:H,SBT!$E:$E,Tableau3[[#This Row],[Numérotation Sud Infra Environnement]],SBT!$AT:$AT,1)</f>
        <v>0</v>
      </c>
      <c r="I210" s="80">
        <f>SUMIFS(SBT!J:J,SBT!$E:$E,Tableau3[[#This Row],[Numérotation Sud Infra Environnement]],SBT!$AT:$AT,1)</f>
        <v>0</v>
      </c>
      <c r="J210" s="80">
        <f>SUMIFS(SBT!K:K,SBT!$E:$E,Tableau3[[#This Row],[Numérotation Sud Infra Environnement]],SBT!$AT:$AT,1)</f>
        <v>0</v>
      </c>
      <c r="K210" s="80">
        <f>SUMIFS(SBT!L:L,SBT!$E:$E,Tableau3[[#This Row],[Numérotation Sud Infra Environnement]],SBT!$AT:$AT,1)</f>
        <v>0</v>
      </c>
      <c r="L210" s="80">
        <f>SUMIFS(SBT!M:M,SBT!$E:$E,Tableau3[[#This Row],[Numérotation Sud Infra Environnement]],SBT!$AT:$AT,1)</f>
        <v>0</v>
      </c>
      <c r="M210" s="80">
        <f>SUMIFS(SBT!N:N,SBT!$E:$E,Tableau3[[#This Row],[Numérotation Sud Infra Environnement]],SBT!$AT:$AT,1)</f>
        <v>0</v>
      </c>
      <c r="N210" s="80">
        <f>SUMIFS(SBT!O:O,SBT!$E:$E,Tableau3[[#This Row],[Numérotation Sud Infra Environnement]],SBT!$AT:$AT,1)</f>
        <v>0</v>
      </c>
      <c r="O210" s="80">
        <f>SUMIFS(SBT!P:P,SBT!$E:$E,Tableau3[[#This Row],[Numérotation Sud Infra Environnement]],SBT!$AT:$AT,1)</f>
        <v>0</v>
      </c>
      <c r="P210" s="80">
        <f>SUMIFS(SBT!Q:Q,SBT!$E:$E,Tableau3[[#This Row],[Numérotation Sud Infra Environnement]],SBT!$AT:$AT,1)</f>
        <v>0</v>
      </c>
      <c r="Q210" s="80">
        <f>SUMIFS(SBT!R:R,SBT!$E:$E,Tableau3[[#This Row],[Numérotation Sud Infra Environnement]],SBT!$AT:$AT,1)</f>
        <v>0</v>
      </c>
      <c r="R210" s="80">
        <f>SUMIFS(SBT!S:S,SBT!$E:$E,Tableau3[[#This Row],[Numérotation Sud Infra Environnement]],SBT!$AT:$AT,1)</f>
        <v>0</v>
      </c>
      <c r="S210" s="80">
        <f>SUMIFS(SBT!T:T,SBT!$E:$E,Tableau3[[#This Row],[Numérotation Sud Infra Environnement]],SBT!$AT:$AT,1)</f>
        <v>0</v>
      </c>
      <c r="T210" s="80">
        <f>SUMIFS(SBT!U:U,SBT!$E:$E,Tableau3[[#This Row],[Numérotation Sud Infra Environnement]],SBT!$AT:$AT,1)</f>
        <v>0</v>
      </c>
      <c r="U210" s="80">
        <f>SUMIFS(SBT!V:V,SBT!$E:$E,Tableau3[[#This Row],[Numérotation Sud Infra Environnement]],SBT!$AT:$AT,1)</f>
        <v>0</v>
      </c>
      <c r="V210" s="80">
        <f>SUMIFS(SBT!W:W,SBT!$E:$E,Tableau3[[#This Row],[Numérotation Sud Infra Environnement]],SBT!$AT:$AT,1)</f>
        <v>0</v>
      </c>
      <c r="W210" s="80">
        <f>SUMIFS(SBT!X:X,SBT!$E:$E,Tableau3[[#This Row],[Numérotation Sud Infra Environnement]],SBT!$AT:$AT,1)</f>
        <v>0</v>
      </c>
      <c r="X210" s="80">
        <f>SUMIFS(SBT!Y:Y,SBT!$E:$E,Tableau3[[#This Row],[Numérotation Sud Infra Environnement]],SBT!$AT:$AT,1)</f>
        <v>0</v>
      </c>
      <c r="Y210" s="80">
        <f>SUMIFS(SBT!Z:Z,SBT!$E:$E,Tableau3[[#This Row],[Numérotation Sud Infra Environnement]],SBT!$AT:$AT,1)</f>
        <v>0</v>
      </c>
      <c r="Z210" s="80">
        <f>SUMIFS(SBT!AA:AA,SBT!$E:$E,Tableau3[[#This Row],[Numérotation Sud Infra Environnement]],SBT!$AT:$AT,1)</f>
        <v>0</v>
      </c>
      <c r="AA210" s="80">
        <f>Tableau3[[#This Row],[TOTAUX TTC]]-Tableau3[[#This Row],[TVA récupérable]]</f>
        <v>0</v>
      </c>
    </row>
    <row r="211" spans="1:27" x14ac:dyDescent="0.25">
      <c r="A211" s="73">
        <f>Sourcecommande[[#This Row],[Numérotation Sud Infra Environnement]]</f>
        <v>0</v>
      </c>
      <c r="B211" s="74" t="e">
        <f>VLOOKUP(A211,Sourcecommande[],2,FALSE)</f>
        <v>#N/A</v>
      </c>
      <c r="C211" s="74" t="e">
        <f>VLOOKUP(A211,Sourcecommande[],3,FALSE)</f>
        <v>#N/A</v>
      </c>
      <c r="D211" s="75" t="e">
        <f>VLOOKUP(A211,Sourcecommande[],4,FALSE)</f>
        <v>#N/A</v>
      </c>
      <c r="E211" s="75" t="e">
        <f>VLOOKUP(A211,Sourcecommande[],5,FALSE)</f>
        <v>#N/A</v>
      </c>
      <c r="F211" s="75" t="e">
        <f>VLOOKUP(A211,Sourcecommande[],6,FALSE)</f>
        <v>#N/A</v>
      </c>
      <c r="G211" s="75" t="e">
        <f>VLOOKUP(A211,Sourcecommande[],7,FALSE)</f>
        <v>#N/A</v>
      </c>
      <c r="H211" s="88">
        <f>SUMIFS(SBT!H:H,SBT!$E:$E,Tableau3[[#This Row],[Numérotation Sud Infra Environnement]],SBT!$AT:$AT,1)</f>
        <v>0</v>
      </c>
      <c r="I211" s="80">
        <f>SUMIFS(SBT!J:J,SBT!$E:$E,Tableau3[[#This Row],[Numérotation Sud Infra Environnement]],SBT!$AT:$AT,1)</f>
        <v>0</v>
      </c>
      <c r="J211" s="80">
        <f>SUMIFS(SBT!K:K,SBT!$E:$E,Tableau3[[#This Row],[Numérotation Sud Infra Environnement]],SBT!$AT:$AT,1)</f>
        <v>0</v>
      </c>
      <c r="K211" s="80">
        <f>SUMIFS(SBT!L:L,SBT!$E:$E,Tableau3[[#This Row],[Numérotation Sud Infra Environnement]],SBT!$AT:$AT,1)</f>
        <v>0</v>
      </c>
      <c r="L211" s="80">
        <f>SUMIFS(SBT!M:M,SBT!$E:$E,Tableau3[[#This Row],[Numérotation Sud Infra Environnement]],SBT!$AT:$AT,1)</f>
        <v>0</v>
      </c>
      <c r="M211" s="80">
        <f>SUMIFS(SBT!N:N,SBT!$E:$E,Tableau3[[#This Row],[Numérotation Sud Infra Environnement]],SBT!$AT:$AT,1)</f>
        <v>0</v>
      </c>
      <c r="N211" s="80">
        <f>SUMIFS(SBT!O:O,SBT!$E:$E,Tableau3[[#This Row],[Numérotation Sud Infra Environnement]],SBT!$AT:$AT,1)</f>
        <v>0</v>
      </c>
      <c r="O211" s="80">
        <f>SUMIFS(SBT!P:P,SBT!$E:$E,Tableau3[[#This Row],[Numérotation Sud Infra Environnement]],SBT!$AT:$AT,1)</f>
        <v>0</v>
      </c>
      <c r="P211" s="80">
        <f>SUMIFS(SBT!Q:Q,SBT!$E:$E,Tableau3[[#This Row],[Numérotation Sud Infra Environnement]],SBT!$AT:$AT,1)</f>
        <v>0</v>
      </c>
      <c r="Q211" s="80">
        <f>SUMIFS(SBT!R:R,SBT!$E:$E,Tableau3[[#This Row],[Numérotation Sud Infra Environnement]],SBT!$AT:$AT,1)</f>
        <v>0</v>
      </c>
      <c r="R211" s="80">
        <f>SUMIFS(SBT!S:S,SBT!$E:$E,Tableau3[[#This Row],[Numérotation Sud Infra Environnement]],SBT!$AT:$AT,1)</f>
        <v>0</v>
      </c>
      <c r="S211" s="80">
        <f>SUMIFS(SBT!T:T,SBT!$E:$E,Tableau3[[#This Row],[Numérotation Sud Infra Environnement]],SBT!$AT:$AT,1)</f>
        <v>0</v>
      </c>
      <c r="T211" s="80">
        <f>SUMIFS(SBT!U:U,SBT!$E:$E,Tableau3[[#This Row],[Numérotation Sud Infra Environnement]],SBT!$AT:$AT,1)</f>
        <v>0</v>
      </c>
      <c r="U211" s="80">
        <f>SUMIFS(SBT!V:V,SBT!$E:$E,Tableau3[[#This Row],[Numérotation Sud Infra Environnement]],SBT!$AT:$AT,1)</f>
        <v>0</v>
      </c>
      <c r="V211" s="80">
        <f>SUMIFS(SBT!W:W,SBT!$E:$E,Tableau3[[#This Row],[Numérotation Sud Infra Environnement]],SBT!$AT:$AT,1)</f>
        <v>0</v>
      </c>
      <c r="W211" s="80">
        <f>SUMIFS(SBT!X:X,SBT!$E:$E,Tableau3[[#This Row],[Numérotation Sud Infra Environnement]],SBT!$AT:$AT,1)</f>
        <v>0</v>
      </c>
      <c r="X211" s="80">
        <f>SUMIFS(SBT!Y:Y,SBT!$E:$E,Tableau3[[#This Row],[Numérotation Sud Infra Environnement]],SBT!$AT:$AT,1)</f>
        <v>0</v>
      </c>
      <c r="Y211" s="80">
        <f>SUMIFS(SBT!Z:Z,SBT!$E:$E,Tableau3[[#This Row],[Numérotation Sud Infra Environnement]],SBT!$AT:$AT,1)</f>
        <v>0</v>
      </c>
      <c r="Z211" s="80">
        <f>SUMIFS(SBT!AA:AA,SBT!$E:$E,Tableau3[[#This Row],[Numérotation Sud Infra Environnement]],SBT!$AT:$AT,1)</f>
        <v>0</v>
      </c>
      <c r="AA211" s="80">
        <f>Tableau3[[#This Row],[TOTAUX TTC]]-Tableau3[[#This Row],[TVA récupérable]]</f>
        <v>0</v>
      </c>
    </row>
    <row r="212" spans="1:27" x14ac:dyDescent="0.25">
      <c r="A212" s="73">
        <f>Sourcecommande[[#This Row],[Numérotation Sud Infra Environnement]]</f>
        <v>0</v>
      </c>
      <c r="B212" s="74" t="e">
        <f>VLOOKUP(A212,Sourcecommande[],2,FALSE)</f>
        <v>#N/A</v>
      </c>
      <c r="C212" s="74" t="e">
        <f>VLOOKUP(A212,Sourcecommande[],3,FALSE)</f>
        <v>#N/A</v>
      </c>
      <c r="D212" s="75" t="e">
        <f>VLOOKUP(A212,Sourcecommande[],4,FALSE)</f>
        <v>#N/A</v>
      </c>
      <c r="E212" s="75" t="e">
        <f>VLOOKUP(A212,Sourcecommande[],5,FALSE)</f>
        <v>#N/A</v>
      </c>
      <c r="F212" s="75" t="e">
        <f>VLOOKUP(A212,Sourcecommande[],6,FALSE)</f>
        <v>#N/A</v>
      </c>
      <c r="G212" s="75" t="e">
        <f>VLOOKUP(A212,Sourcecommande[],7,FALSE)</f>
        <v>#N/A</v>
      </c>
      <c r="H212" s="88">
        <f>SUMIFS(SBT!H:H,SBT!$E:$E,Tableau3[[#This Row],[Numérotation Sud Infra Environnement]],SBT!$AT:$AT,1)</f>
        <v>0</v>
      </c>
      <c r="I212" s="80">
        <f>SUMIFS(SBT!J:J,SBT!$E:$E,Tableau3[[#This Row],[Numérotation Sud Infra Environnement]],SBT!$AT:$AT,1)</f>
        <v>0</v>
      </c>
      <c r="J212" s="80">
        <f>SUMIFS(SBT!K:K,SBT!$E:$E,Tableau3[[#This Row],[Numérotation Sud Infra Environnement]],SBT!$AT:$AT,1)</f>
        <v>0</v>
      </c>
      <c r="K212" s="80">
        <f>SUMIFS(SBT!L:L,SBT!$E:$E,Tableau3[[#This Row],[Numérotation Sud Infra Environnement]],SBT!$AT:$AT,1)</f>
        <v>0</v>
      </c>
      <c r="L212" s="80">
        <f>SUMIFS(SBT!M:M,SBT!$E:$E,Tableau3[[#This Row],[Numérotation Sud Infra Environnement]],SBT!$AT:$AT,1)</f>
        <v>0</v>
      </c>
      <c r="M212" s="80">
        <f>SUMIFS(SBT!N:N,SBT!$E:$E,Tableau3[[#This Row],[Numérotation Sud Infra Environnement]],SBT!$AT:$AT,1)</f>
        <v>0</v>
      </c>
      <c r="N212" s="80">
        <f>SUMIFS(SBT!O:O,SBT!$E:$E,Tableau3[[#This Row],[Numérotation Sud Infra Environnement]],SBT!$AT:$AT,1)</f>
        <v>0</v>
      </c>
      <c r="O212" s="80">
        <f>SUMIFS(SBT!P:P,SBT!$E:$E,Tableau3[[#This Row],[Numérotation Sud Infra Environnement]],SBT!$AT:$AT,1)</f>
        <v>0</v>
      </c>
      <c r="P212" s="80">
        <f>SUMIFS(SBT!Q:Q,SBT!$E:$E,Tableau3[[#This Row],[Numérotation Sud Infra Environnement]],SBT!$AT:$AT,1)</f>
        <v>0</v>
      </c>
      <c r="Q212" s="80">
        <f>SUMIFS(SBT!R:R,SBT!$E:$E,Tableau3[[#This Row],[Numérotation Sud Infra Environnement]],SBT!$AT:$AT,1)</f>
        <v>0</v>
      </c>
      <c r="R212" s="80">
        <f>SUMIFS(SBT!S:S,SBT!$E:$E,Tableau3[[#This Row],[Numérotation Sud Infra Environnement]],SBT!$AT:$AT,1)</f>
        <v>0</v>
      </c>
      <c r="S212" s="80">
        <f>SUMIFS(SBT!T:T,SBT!$E:$E,Tableau3[[#This Row],[Numérotation Sud Infra Environnement]],SBT!$AT:$AT,1)</f>
        <v>0</v>
      </c>
      <c r="T212" s="80">
        <f>SUMIFS(SBT!U:U,SBT!$E:$E,Tableau3[[#This Row],[Numérotation Sud Infra Environnement]],SBT!$AT:$AT,1)</f>
        <v>0</v>
      </c>
      <c r="U212" s="80">
        <f>SUMIFS(SBT!V:V,SBT!$E:$E,Tableau3[[#This Row],[Numérotation Sud Infra Environnement]],SBT!$AT:$AT,1)</f>
        <v>0</v>
      </c>
      <c r="V212" s="80">
        <f>SUMIFS(SBT!W:W,SBT!$E:$E,Tableau3[[#This Row],[Numérotation Sud Infra Environnement]],SBT!$AT:$AT,1)</f>
        <v>0</v>
      </c>
      <c r="W212" s="80">
        <f>SUMIFS(SBT!X:X,SBT!$E:$E,Tableau3[[#This Row],[Numérotation Sud Infra Environnement]],SBT!$AT:$AT,1)</f>
        <v>0</v>
      </c>
      <c r="X212" s="80">
        <f>SUMIFS(SBT!Y:Y,SBT!$E:$E,Tableau3[[#This Row],[Numérotation Sud Infra Environnement]],SBT!$AT:$AT,1)</f>
        <v>0</v>
      </c>
      <c r="Y212" s="80">
        <f>SUMIFS(SBT!Z:Z,SBT!$E:$E,Tableau3[[#This Row],[Numérotation Sud Infra Environnement]],SBT!$AT:$AT,1)</f>
        <v>0</v>
      </c>
      <c r="Z212" s="80">
        <f>SUMIFS(SBT!AA:AA,SBT!$E:$E,Tableau3[[#This Row],[Numérotation Sud Infra Environnement]],SBT!$AT:$AT,1)</f>
        <v>0</v>
      </c>
      <c r="AA212" s="80">
        <f>Tableau3[[#This Row],[TOTAUX TTC]]-Tableau3[[#This Row],[TVA récupérable]]</f>
        <v>0</v>
      </c>
    </row>
    <row r="213" spans="1:27" x14ac:dyDescent="0.25">
      <c r="A213" s="73">
        <f>Sourcecommande[[#This Row],[Numérotation Sud Infra Environnement]]</f>
        <v>0</v>
      </c>
      <c r="B213" s="74" t="e">
        <f>VLOOKUP(A213,Sourcecommande[],2,FALSE)</f>
        <v>#N/A</v>
      </c>
      <c r="C213" s="74" t="e">
        <f>VLOOKUP(A213,Sourcecommande[],3,FALSE)</f>
        <v>#N/A</v>
      </c>
      <c r="D213" s="75" t="e">
        <f>VLOOKUP(A213,Sourcecommande[],4,FALSE)</f>
        <v>#N/A</v>
      </c>
      <c r="E213" s="75" t="e">
        <f>VLOOKUP(A213,Sourcecommande[],5,FALSE)</f>
        <v>#N/A</v>
      </c>
      <c r="F213" s="75" t="e">
        <f>VLOOKUP(A213,Sourcecommande[],6,FALSE)</f>
        <v>#N/A</v>
      </c>
      <c r="G213" s="75" t="e">
        <f>VLOOKUP(A213,Sourcecommande[],7,FALSE)</f>
        <v>#N/A</v>
      </c>
      <c r="H213" s="88">
        <f>SUMIFS(SBT!H:H,SBT!$E:$E,Tableau3[[#This Row],[Numérotation Sud Infra Environnement]],SBT!$AT:$AT,1)</f>
        <v>0</v>
      </c>
      <c r="I213" s="80">
        <f>SUMIFS(SBT!J:J,SBT!$E:$E,Tableau3[[#This Row],[Numérotation Sud Infra Environnement]],SBT!$AT:$AT,1)</f>
        <v>0</v>
      </c>
      <c r="J213" s="80">
        <f>SUMIFS(SBT!K:K,SBT!$E:$E,Tableau3[[#This Row],[Numérotation Sud Infra Environnement]],SBT!$AT:$AT,1)</f>
        <v>0</v>
      </c>
      <c r="K213" s="80">
        <f>SUMIFS(SBT!L:L,SBT!$E:$E,Tableau3[[#This Row],[Numérotation Sud Infra Environnement]],SBT!$AT:$AT,1)</f>
        <v>0</v>
      </c>
      <c r="L213" s="80">
        <f>SUMIFS(SBT!M:M,SBT!$E:$E,Tableau3[[#This Row],[Numérotation Sud Infra Environnement]],SBT!$AT:$AT,1)</f>
        <v>0</v>
      </c>
      <c r="M213" s="80">
        <f>SUMIFS(SBT!N:N,SBT!$E:$E,Tableau3[[#This Row],[Numérotation Sud Infra Environnement]],SBT!$AT:$AT,1)</f>
        <v>0</v>
      </c>
      <c r="N213" s="80">
        <f>SUMIFS(SBT!O:O,SBT!$E:$E,Tableau3[[#This Row],[Numérotation Sud Infra Environnement]],SBT!$AT:$AT,1)</f>
        <v>0</v>
      </c>
      <c r="O213" s="80">
        <f>SUMIFS(SBT!P:P,SBT!$E:$E,Tableau3[[#This Row],[Numérotation Sud Infra Environnement]],SBT!$AT:$AT,1)</f>
        <v>0</v>
      </c>
      <c r="P213" s="80">
        <f>SUMIFS(SBT!Q:Q,SBT!$E:$E,Tableau3[[#This Row],[Numérotation Sud Infra Environnement]],SBT!$AT:$AT,1)</f>
        <v>0</v>
      </c>
      <c r="Q213" s="80">
        <f>SUMIFS(SBT!R:R,SBT!$E:$E,Tableau3[[#This Row],[Numérotation Sud Infra Environnement]],SBT!$AT:$AT,1)</f>
        <v>0</v>
      </c>
      <c r="R213" s="80">
        <f>SUMIFS(SBT!S:S,SBT!$E:$E,Tableau3[[#This Row],[Numérotation Sud Infra Environnement]],SBT!$AT:$AT,1)</f>
        <v>0</v>
      </c>
      <c r="S213" s="80">
        <f>SUMIFS(SBT!T:T,SBT!$E:$E,Tableau3[[#This Row],[Numérotation Sud Infra Environnement]],SBT!$AT:$AT,1)</f>
        <v>0</v>
      </c>
      <c r="T213" s="80">
        <f>SUMIFS(SBT!U:U,SBT!$E:$E,Tableau3[[#This Row],[Numérotation Sud Infra Environnement]],SBT!$AT:$AT,1)</f>
        <v>0</v>
      </c>
      <c r="U213" s="80">
        <f>SUMIFS(SBT!V:V,SBT!$E:$E,Tableau3[[#This Row],[Numérotation Sud Infra Environnement]],SBT!$AT:$AT,1)</f>
        <v>0</v>
      </c>
      <c r="V213" s="80">
        <f>SUMIFS(SBT!W:W,SBT!$E:$E,Tableau3[[#This Row],[Numérotation Sud Infra Environnement]],SBT!$AT:$AT,1)</f>
        <v>0</v>
      </c>
      <c r="W213" s="80">
        <f>SUMIFS(SBT!X:X,SBT!$E:$E,Tableau3[[#This Row],[Numérotation Sud Infra Environnement]],SBT!$AT:$AT,1)</f>
        <v>0</v>
      </c>
      <c r="X213" s="80">
        <f>SUMIFS(SBT!Y:Y,SBT!$E:$E,Tableau3[[#This Row],[Numérotation Sud Infra Environnement]],SBT!$AT:$AT,1)</f>
        <v>0</v>
      </c>
      <c r="Y213" s="80">
        <f>SUMIFS(SBT!Z:Z,SBT!$E:$E,Tableau3[[#This Row],[Numérotation Sud Infra Environnement]],SBT!$AT:$AT,1)</f>
        <v>0</v>
      </c>
      <c r="Z213" s="80">
        <f>SUMIFS(SBT!AA:AA,SBT!$E:$E,Tableau3[[#This Row],[Numérotation Sud Infra Environnement]],SBT!$AT:$AT,1)</f>
        <v>0</v>
      </c>
      <c r="AA213" s="80">
        <f>Tableau3[[#This Row],[TOTAUX TTC]]-Tableau3[[#This Row],[TVA récupérable]]</f>
        <v>0</v>
      </c>
    </row>
    <row r="214" spans="1:27" x14ac:dyDescent="0.25">
      <c r="A214" s="73">
        <f>Sourcecommande[[#This Row],[Numérotation Sud Infra Environnement]]</f>
        <v>0</v>
      </c>
      <c r="B214" s="74" t="e">
        <f>VLOOKUP(A214,Sourcecommande[],2,FALSE)</f>
        <v>#N/A</v>
      </c>
      <c r="C214" s="74" t="e">
        <f>VLOOKUP(A214,Sourcecommande[],3,FALSE)</f>
        <v>#N/A</v>
      </c>
      <c r="D214" s="75" t="e">
        <f>VLOOKUP(A214,Sourcecommande[],4,FALSE)</f>
        <v>#N/A</v>
      </c>
      <c r="E214" s="75" t="e">
        <f>VLOOKUP(A214,Sourcecommande[],5,FALSE)</f>
        <v>#N/A</v>
      </c>
      <c r="F214" s="75" t="e">
        <f>VLOOKUP(A214,Sourcecommande[],6,FALSE)</f>
        <v>#N/A</v>
      </c>
      <c r="G214" s="75" t="e">
        <f>VLOOKUP(A214,Sourcecommande[],7,FALSE)</f>
        <v>#N/A</v>
      </c>
      <c r="H214" s="88">
        <f>SUMIFS(SBT!H:H,SBT!$E:$E,Tableau3[[#This Row],[Numérotation Sud Infra Environnement]],SBT!$AT:$AT,1)</f>
        <v>0</v>
      </c>
      <c r="I214" s="80">
        <f>SUMIFS(SBT!J:J,SBT!$E:$E,Tableau3[[#This Row],[Numérotation Sud Infra Environnement]],SBT!$AT:$AT,1)</f>
        <v>0</v>
      </c>
      <c r="J214" s="80">
        <f>SUMIFS(SBT!K:K,SBT!$E:$E,Tableau3[[#This Row],[Numérotation Sud Infra Environnement]],SBT!$AT:$AT,1)</f>
        <v>0</v>
      </c>
      <c r="K214" s="80">
        <f>SUMIFS(SBT!L:L,SBT!$E:$E,Tableau3[[#This Row],[Numérotation Sud Infra Environnement]],SBT!$AT:$AT,1)</f>
        <v>0</v>
      </c>
      <c r="L214" s="80">
        <f>SUMIFS(SBT!M:M,SBT!$E:$E,Tableau3[[#This Row],[Numérotation Sud Infra Environnement]],SBT!$AT:$AT,1)</f>
        <v>0</v>
      </c>
      <c r="M214" s="80">
        <f>SUMIFS(SBT!N:N,SBT!$E:$E,Tableau3[[#This Row],[Numérotation Sud Infra Environnement]],SBT!$AT:$AT,1)</f>
        <v>0</v>
      </c>
      <c r="N214" s="80">
        <f>SUMIFS(SBT!O:O,SBT!$E:$E,Tableau3[[#This Row],[Numérotation Sud Infra Environnement]],SBT!$AT:$AT,1)</f>
        <v>0</v>
      </c>
      <c r="O214" s="80">
        <f>SUMIFS(SBT!P:P,SBT!$E:$E,Tableau3[[#This Row],[Numérotation Sud Infra Environnement]],SBT!$AT:$AT,1)</f>
        <v>0</v>
      </c>
      <c r="P214" s="80">
        <f>SUMIFS(SBT!Q:Q,SBT!$E:$E,Tableau3[[#This Row],[Numérotation Sud Infra Environnement]],SBT!$AT:$AT,1)</f>
        <v>0</v>
      </c>
      <c r="Q214" s="80">
        <f>SUMIFS(SBT!R:R,SBT!$E:$E,Tableau3[[#This Row],[Numérotation Sud Infra Environnement]],SBT!$AT:$AT,1)</f>
        <v>0</v>
      </c>
      <c r="R214" s="80">
        <f>SUMIFS(SBT!S:S,SBT!$E:$E,Tableau3[[#This Row],[Numérotation Sud Infra Environnement]],SBT!$AT:$AT,1)</f>
        <v>0</v>
      </c>
      <c r="S214" s="80">
        <f>SUMIFS(SBT!T:T,SBT!$E:$E,Tableau3[[#This Row],[Numérotation Sud Infra Environnement]],SBT!$AT:$AT,1)</f>
        <v>0</v>
      </c>
      <c r="T214" s="80">
        <f>SUMIFS(SBT!U:U,SBT!$E:$E,Tableau3[[#This Row],[Numérotation Sud Infra Environnement]],SBT!$AT:$AT,1)</f>
        <v>0</v>
      </c>
      <c r="U214" s="80">
        <f>SUMIFS(SBT!V:V,SBT!$E:$E,Tableau3[[#This Row],[Numérotation Sud Infra Environnement]],SBT!$AT:$AT,1)</f>
        <v>0</v>
      </c>
      <c r="V214" s="80">
        <f>SUMIFS(SBT!W:W,SBT!$E:$E,Tableau3[[#This Row],[Numérotation Sud Infra Environnement]],SBT!$AT:$AT,1)</f>
        <v>0</v>
      </c>
      <c r="W214" s="80">
        <f>SUMIFS(SBT!X:X,SBT!$E:$E,Tableau3[[#This Row],[Numérotation Sud Infra Environnement]],SBT!$AT:$AT,1)</f>
        <v>0</v>
      </c>
      <c r="X214" s="80">
        <f>SUMIFS(SBT!Y:Y,SBT!$E:$E,Tableau3[[#This Row],[Numérotation Sud Infra Environnement]],SBT!$AT:$AT,1)</f>
        <v>0</v>
      </c>
      <c r="Y214" s="80">
        <f>SUMIFS(SBT!Z:Z,SBT!$E:$E,Tableau3[[#This Row],[Numérotation Sud Infra Environnement]],SBT!$AT:$AT,1)</f>
        <v>0</v>
      </c>
      <c r="Z214" s="80">
        <f>SUMIFS(SBT!AA:AA,SBT!$E:$E,Tableau3[[#This Row],[Numérotation Sud Infra Environnement]],SBT!$AT:$AT,1)</f>
        <v>0</v>
      </c>
      <c r="AA214" s="80">
        <f>Tableau3[[#This Row],[TOTAUX TTC]]-Tableau3[[#This Row],[TVA récupérable]]</f>
        <v>0</v>
      </c>
    </row>
    <row r="215" spans="1:27" x14ac:dyDescent="0.25">
      <c r="A215" s="73">
        <f>Sourcecommande[[#This Row],[Numérotation Sud Infra Environnement]]</f>
        <v>0</v>
      </c>
      <c r="B215" s="74" t="e">
        <f>VLOOKUP(A215,Sourcecommande[],2,FALSE)</f>
        <v>#N/A</v>
      </c>
      <c r="C215" s="74" t="e">
        <f>VLOOKUP(A215,Sourcecommande[],3,FALSE)</f>
        <v>#N/A</v>
      </c>
      <c r="D215" s="75" t="e">
        <f>VLOOKUP(A215,Sourcecommande[],4,FALSE)</f>
        <v>#N/A</v>
      </c>
      <c r="E215" s="75" t="e">
        <f>VLOOKUP(A215,Sourcecommande[],5,FALSE)</f>
        <v>#N/A</v>
      </c>
      <c r="F215" s="75" t="e">
        <f>VLOOKUP(A215,Sourcecommande[],6,FALSE)</f>
        <v>#N/A</v>
      </c>
      <c r="G215" s="75" t="e">
        <f>VLOOKUP(A215,Sourcecommande[],7,FALSE)</f>
        <v>#N/A</v>
      </c>
      <c r="H215" s="88">
        <f>SUMIFS(SBT!H:H,SBT!$E:$E,Tableau3[[#This Row],[Numérotation Sud Infra Environnement]],SBT!$AT:$AT,1)</f>
        <v>0</v>
      </c>
      <c r="I215" s="80">
        <f>SUMIFS(SBT!J:J,SBT!$E:$E,Tableau3[[#This Row],[Numérotation Sud Infra Environnement]],SBT!$AT:$AT,1)</f>
        <v>0</v>
      </c>
      <c r="J215" s="80">
        <f>SUMIFS(SBT!K:K,SBT!$E:$E,Tableau3[[#This Row],[Numérotation Sud Infra Environnement]],SBT!$AT:$AT,1)</f>
        <v>0</v>
      </c>
      <c r="K215" s="80">
        <f>SUMIFS(SBT!L:L,SBT!$E:$E,Tableau3[[#This Row],[Numérotation Sud Infra Environnement]],SBT!$AT:$AT,1)</f>
        <v>0</v>
      </c>
      <c r="L215" s="80">
        <f>SUMIFS(SBT!M:M,SBT!$E:$E,Tableau3[[#This Row],[Numérotation Sud Infra Environnement]],SBT!$AT:$AT,1)</f>
        <v>0</v>
      </c>
      <c r="M215" s="80">
        <f>SUMIFS(SBT!N:N,SBT!$E:$E,Tableau3[[#This Row],[Numérotation Sud Infra Environnement]],SBT!$AT:$AT,1)</f>
        <v>0</v>
      </c>
      <c r="N215" s="80">
        <f>SUMIFS(SBT!O:O,SBT!$E:$E,Tableau3[[#This Row],[Numérotation Sud Infra Environnement]],SBT!$AT:$AT,1)</f>
        <v>0</v>
      </c>
      <c r="O215" s="80">
        <f>SUMIFS(SBT!P:P,SBT!$E:$E,Tableau3[[#This Row],[Numérotation Sud Infra Environnement]],SBT!$AT:$AT,1)</f>
        <v>0</v>
      </c>
      <c r="P215" s="80">
        <f>SUMIFS(SBT!Q:Q,SBT!$E:$E,Tableau3[[#This Row],[Numérotation Sud Infra Environnement]],SBT!$AT:$AT,1)</f>
        <v>0</v>
      </c>
      <c r="Q215" s="80">
        <f>SUMIFS(SBT!R:R,SBT!$E:$E,Tableau3[[#This Row],[Numérotation Sud Infra Environnement]],SBT!$AT:$AT,1)</f>
        <v>0</v>
      </c>
      <c r="R215" s="80">
        <f>SUMIFS(SBT!S:S,SBT!$E:$E,Tableau3[[#This Row],[Numérotation Sud Infra Environnement]],SBT!$AT:$AT,1)</f>
        <v>0</v>
      </c>
      <c r="S215" s="80">
        <f>SUMIFS(SBT!T:T,SBT!$E:$E,Tableau3[[#This Row],[Numérotation Sud Infra Environnement]],SBT!$AT:$AT,1)</f>
        <v>0</v>
      </c>
      <c r="T215" s="80">
        <f>SUMIFS(SBT!U:U,SBT!$E:$E,Tableau3[[#This Row],[Numérotation Sud Infra Environnement]],SBT!$AT:$AT,1)</f>
        <v>0</v>
      </c>
      <c r="U215" s="80">
        <f>SUMIFS(SBT!V:V,SBT!$E:$E,Tableau3[[#This Row],[Numérotation Sud Infra Environnement]],SBT!$AT:$AT,1)</f>
        <v>0</v>
      </c>
      <c r="V215" s="80">
        <f>SUMIFS(SBT!W:W,SBT!$E:$E,Tableau3[[#This Row],[Numérotation Sud Infra Environnement]],SBT!$AT:$AT,1)</f>
        <v>0</v>
      </c>
      <c r="W215" s="80">
        <f>SUMIFS(SBT!X:X,SBT!$E:$E,Tableau3[[#This Row],[Numérotation Sud Infra Environnement]],SBT!$AT:$AT,1)</f>
        <v>0</v>
      </c>
      <c r="X215" s="80">
        <f>SUMIFS(SBT!Y:Y,SBT!$E:$E,Tableau3[[#This Row],[Numérotation Sud Infra Environnement]],SBT!$AT:$AT,1)</f>
        <v>0</v>
      </c>
      <c r="Y215" s="80">
        <f>SUMIFS(SBT!Z:Z,SBT!$E:$E,Tableau3[[#This Row],[Numérotation Sud Infra Environnement]],SBT!$AT:$AT,1)</f>
        <v>0</v>
      </c>
      <c r="Z215" s="80">
        <f>SUMIFS(SBT!AA:AA,SBT!$E:$E,Tableau3[[#This Row],[Numérotation Sud Infra Environnement]],SBT!$AT:$AT,1)</f>
        <v>0</v>
      </c>
      <c r="AA215" s="80">
        <f>Tableau3[[#This Row],[TOTAUX TTC]]-Tableau3[[#This Row],[TVA récupérable]]</f>
        <v>0</v>
      </c>
    </row>
    <row r="216" spans="1:27" x14ac:dyDescent="0.25">
      <c r="A216" s="73">
        <f>Sourcecommande[[#This Row],[Numérotation Sud Infra Environnement]]</f>
        <v>0</v>
      </c>
      <c r="B216" s="74" t="e">
        <f>VLOOKUP(A216,Sourcecommande[],2,FALSE)</f>
        <v>#N/A</v>
      </c>
      <c r="C216" s="74" t="e">
        <f>VLOOKUP(A216,Sourcecommande[],3,FALSE)</f>
        <v>#N/A</v>
      </c>
      <c r="D216" s="75" t="e">
        <f>VLOOKUP(A216,Sourcecommande[],4,FALSE)</f>
        <v>#N/A</v>
      </c>
      <c r="E216" s="75" t="e">
        <f>VLOOKUP(A216,Sourcecommande[],5,FALSE)</f>
        <v>#N/A</v>
      </c>
      <c r="F216" s="75" t="e">
        <f>VLOOKUP(A216,Sourcecommande[],6,FALSE)</f>
        <v>#N/A</v>
      </c>
      <c r="G216" s="75" t="e">
        <f>VLOOKUP(A216,Sourcecommande[],7,FALSE)</f>
        <v>#N/A</v>
      </c>
      <c r="H216" s="88">
        <f>SUMIFS(SBT!H:H,SBT!$E:$E,Tableau3[[#This Row],[Numérotation Sud Infra Environnement]],SBT!$AT:$AT,1)</f>
        <v>0</v>
      </c>
      <c r="I216" s="80">
        <f>SUMIFS(SBT!J:J,SBT!$E:$E,Tableau3[[#This Row],[Numérotation Sud Infra Environnement]],SBT!$AT:$AT,1)</f>
        <v>0</v>
      </c>
      <c r="J216" s="80">
        <f>SUMIFS(SBT!K:K,SBT!$E:$E,Tableau3[[#This Row],[Numérotation Sud Infra Environnement]],SBT!$AT:$AT,1)</f>
        <v>0</v>
      </c>
      <c r="K216" s="80">
        <f>SUMIFS(SBT!L:L,SBT!$E:$E,Tableau3[[#This Row],[Numérotation Sud Infra Environnement]],SBT!$AT:$AT,1)</f>
        <v>0</v>
      </c>
      <c r="L216" s="80">
        <f>SUMIFS(SBT!M:M,SBT!$E:$E,Tableau3[[#This Row],[Numérotation Sud Infra Environnement]],SBT!$AT:$AT,1)</f>
        <v>0</v>
      </c>
      <c r="M216" s="80">
        <f>SUMIFS(SBT!N:N,SBT!$E:$E,Tableau3[[#This Row],[Numérotation Sud Infra Environnement]],SBT!$AT:$AT,1)</f>
        <v>0</v>
      </c>
      <c r="N216" s="80">
        <f>SUMIFS(SBT!O:O,SBT!$E:$E,Tableau3[[#This Row],[Numérotation Sud Infra Environnement]],SBT!$AT:$AT,1)</f>
        <v>0</v>
      </c>
      <c r="O216" s="80">
        <f>SUMIFS(SBT!P:P,SBT!$E:$E,Tableau3[[#This Row],[Numérotation Sud Infra Environnement]],SBT!$AT:$AT,1)</f>
        <v>0</v>
      </c>
      <c r="P216" s="80">
        <f>SUMIFS(SBT!Q:Q,SBT!$E:$E,Tableau3[[#This Row],[Numérotation Sud Infra Environnement]],SBT!$AT:$AT,1)</f>
        <v>0</v>
      </c>
      <c r="Q216" s="80">
        <f>SUMIFS(SBT!R:R,SBT!$E:$E,Tableau3[[#This Row],[Numérotation Sud Infra Environnement]],SBT!$AT:$AT,1)</f>
        <v>0</v>
      </c>
      <c r="R216" s="80">
        <f>SUMIFS(SBT!S:S,SBT!$E:$E,Tableau3[[#This Row],[Numérotation Sud Infra Environnement]],SBT!$AT:$AT,1)</f>
        <v>0</v>
      </c>
      <c r="S216" s="80">
        <f>SUMIFS(SBT!T:T,SBT!$E:$E,Tableau3[[#This Row],[Numérotation Sud Infra Environnement]],SBT!$AT:$AT,1)</f>
        <v>0</v>
      </c>
      <c r="T216" s="80">
        <f>SUMIFS(SBT!U:U,SBT!$E:$E,Tableau3[[#This Row],[Numérotation Sud Infra Environnement]],SBT!$AT:$AT,1)</f>
        <v>0</v>
      </c>
      <c r="U216" s="80">
        <f>SUMIFS(SBT!V:V,SBT!$E:$E,Tableau3[[#This Row],[Numérotation Sud Infra Environnement]],SBT!$AT:$AT,1)</f>
        <v>0</v>
      </c>
      <c r="V216" s="80">
        <f>SUMIFS(SBT!W:W,SBT!$E:$E,Tableau3[[#This Row],[Numérotation Sud Infra Environnement]],SBT!$AT:$AT,1)</f>
        <v>0</v>
      </c>
      <c r="W216" s="80">
        <f>SUMIFS(SBT!X:X,SBT!$E:$E,Tableau3[[#This Row],[Numérotation Sud Infra Environnement]],SBT!$AT:$AT,1)</f>
        <v>0</v>
      </c>
      <c r="X216" s="80">
        <f>SUMIFS(SBT!Y:Y,SBT!$E:$E,Tableau3[[#This Row],[Numérotation Sud Infra Environnement]],SBT!$AT:$AT,1)</f>
        <v>0</v>
      </c>
      <c r="Y216" s="80">
        <f>SUMIFS(SBT!Z:Z,SBT!$E:$E,Tableau3[[#This Row],[Numérotation Sud Infra Environnement]],SBT!$AT:$AT,1)</f>
        <v>0</v>
      </c>
      <c r="Z216" s="80">
        <f>SUMIFS(SBT!AA:AA,SBT!$E:$E,Tableau3[[#This Row],[Numérotation Sud Infra Environnement]],SBT!$AT:$AT,1)</f>
        <v>0</v>
      </c>
      <c r="AA216" s="80">
        <f>Tableau3[[#This Row],[TOTAUX TTC]]-Tableau3[[#This Row],[TVA récupérable]]</f>
        <v>0</v>
      </c>
    </row>
    <row r="217" spans="1:27" x14ac:dyDescent="0.25">
      <c r="A217" s="73">
        <f>Sourcecommande[[#This Row],[Numérotation Sud Infra Environnement]]</f>
        <v>0</v>
      </c>
      <c r="B217" s="74" t="e">
        <f>VLOOKUP(A217,Sourcecommande[],2,FALSE)</f>
        <v>#N/A</v>
      </c>
      <c r="C217" s="74" t="e">
        <f>VLOOKUP(A217,Sourcecommande[],3,FALSE)</f>
        <v>#N/A</v>
      </c>
      <c r="D217" s="75" t="e">
        <f>VLOOKUP(A217,Sourcecommande[],4,FALSE)</f>
        <v>#N/A</v>
      </c>
      <c r="E217" s="75" t="e">
        <f>VLOOKUP(A217,Sourcecommande[],5,FALSE)</f>
        <v>#N/A</v>
      </c>
      <c r="F217" s="75" t="e">
        <f>VLOOKUP(A217,Sourcecommande[],6,FALSE)</f>
        <v>#N/A</v>
      </c>
      <c r="G217" s="75" t="e">
        <f>VLOOKUP(A217,Sourcecommande[],7,FALSE)</f>
        <v>#N/A</v>
      </c>
      <c r="H217" s="88">
        <f>SUMIFS(SBT!H:H,SBT!$E:$E,Tableau3[[#This Row],[Numérotation Sud Infra Environnement]],SBT!$AT:$AT,1)</f>
        <v>0</v>
      </c>
      <c r="I217" s="80">
        <f>SUMIFS(SBT!J:J,SBT!$E:$E,Tableau3[[#This Row],[Numérotation Sud Infra Environnement]],SBT!$AT:$AT,1)</f>
        <v>0</v>
      </c>
      <c r="J217" s="80">
        <f>SUMIFS(SBT!K:K,SBT!$E:$E,Tableau3[[#This Row],[Numérotation Sud Infra Environnement]],SBT!$AT:$AT,1)</f>
        <v>0</v>
      </c>
      <c r="K217" s="80">
        <f>SUMIFS(SBT!L:L,SBT!$E:$E,Tableau3[[#This Row],[Numérotation Sud Infra Environnement]],SBT!$AT:$AT,1)</f>
        <v>0</v>
      </c>
      <c r="L217" s="80">
        <f>SUMIFS(SBT!M:M,SBT!$E:$E,Tableau3[[#This Row],[Numérotation Sud Infra Environnement]],SBT!$AT:$AT,1)</f>
        <v>0</v>
      </c>
      <c r="M217" s="80">
        <f>SUMIFS(SBT!N:N,SBT!$E:$E,Tableau3[[#This Row],[Numérotation Sud Infra Environnement]],SBT!$AT:$AT,1)</f>
        <v>0</v>
      </c>
      <c r="N217" s="80">
        <f>SUMIFS(SBT!O:O,SBT!$E:$E,Tableau3[[#This Row],[Numérotation Sud Infra Environnement]],SBT!$AT:$AT,1)</f>
        <v>0</v>
      </c>
      <c r="O217" s="80">
        <f>SUMIFS(SBT!P:P,SBT!$E:$E,Tableau3[[#This Row],[Numérotation Sud Infra Environnement]],SBT!$AT:$AT,1)</f>
        <v>0</v>
      </c>
      <c r="P217" s="80">
        <f>SUMIFS(SBT!Q:Q,SBT!$E:$E,Tableau3[[#This Row],[Numérotation Sud Infra Environnement]],SBT!$AT:$AT,1)</f>
        <v>0</v>
      </c>
      <c r="Q217" s="80">
        <f>SUMIFS(SBT!R:R,SBT!$E:$E,Tableau3[[#This Row],[Numérotation Sud Infra Environnement]],SBT!$AT:$AT,1)</f>
        <v>0</v>
      </c>
      <c r="R217" s="80">
        <f>SUMIFS(SBT!S:S,SBT!$E:$E,Tableau3[[#This Row],[Numérotation Sud Infra Environnement]],SBT!$AT:$AT,1)</f>
        <v>0</v>
      </c>
      <c r="S217" s="80">
        <f>SUMIFS(SBT!T:T,SBT!$E:$E,Tableau3[[#This Row],[Numérotation Sud Infra Environnement]],SBT!$AT:$AT,1)</f>
        <v>0</v>
      </c>
      <c r="T217" s="80">
        <f>SUMIFS(SBT!U:U,SBT!$E:$E,Tableau3[[#This Row],[Numérotation Sud Infra Environnement]],SBT!$AT:$AT,1)</f>
        <v>0</v>
      </c>
      <c r="U217" s="80">
        <f>SUMIFS(SBT!V:V,SBT!$E:$E,Tableau3[[#This Row],[Numérotation Sud Infra Environnement]],SBT!$AT:$AT,1)</f>
        <v>0</v>
      </c>
      <c r="V217" s="80">
        <f>SUMIFS(SBT!W:W,SBT!$E:$E,Tableau3[[#This Row],[Numérotation Sud Infra Environnement]],SBT!$AT:$AT,1)</f>
        <v>0</v>
      </c>
      <c r="W217" s="80">
        <f>SUMIFS(SBT!X:X,SBT!$E:$E,Tableau3[[#This Row],[Numérotation Sud Infra Environnement]],SBT!$AT:$AT,1)</f>
        <v>0</v>
      </c>
      <c r="X217" s="80">
        <f>SUMIFS(SBT!Y:Y,SBT!$E:$E,Tableau3[[#This Row],[Numérotation Sud Infra Environnement]],SBT!$AT:$AT,1)</f>
        <v>0</v>
      </c>
      <c r="Y217" s="80">
        <f>SUMIFS(SBT!Z:Z,SBT!$E:$E,Tableau3[[#This Row],[Numérotation Sud Infra Environnement]],SBT!$AT:$AT,1)</f>
        <v>0</v>
      </c>
      <c r="Z217" s="80">
        <f>SUMIFS(SBT!AA:AA,SBT!$E:$E,Tableau3[[#This Row],[Numérotation Sud Infra Environnement]],SBT!$AT:$AT,1)</f>
        <v>0</v>
      </c>
      <c r="AA217" s="80">
        <f>Tableau3[[#This Row],[TOTAUX TTC]]-Tableau3[[#This Row],[TVA récupérable]]</f>
        <v>0</v>
      </c>
    </row>
    <row r="218" spans="1:27" x14ac:dyDescent="0.25">
      <c r="A218" s="73">
        <f>Sourcecommande[[#This Row],[Numérotation Sud Infra Environnement]]</f>
        <v>0</v>
      </c>
      <c r="B218" s="74" t="e">
        <f>VLOOKUP(A218,Sourcecommande[],2,FALSE)</f>
        <v>#N/A</v>
      </c>
      <c r="C218" s="74" t="e">
        <f>VLOOKUP(A218,Sourcecommande[],3,FALSE)</f>
        <v>#N/A</v>
      </c>
      <c r="D218" s="75" t="e">
        <f>VLOOKUP(A218,Sourcecommande[],4,FALSE)</f>
        <v>#N/A</v>
      </c>
      <c r="E218" s="75" t="e">
        <f>VLOOKUP(A218,Sourcecommande[],5,FALSE)</f>
        <v>#N/A</v>
      </c>
      <c r="F218" s="75" t="e">
        <f>VLOOKUP(A218,Sourcecommande[],6,FALSE)</f>
        <v>#N/A</v>
      </c>
      <c r="G218" s="75" t="e">
        <f>VLOOKUP(A218,Sourcecommande[],7,FALSE)</f>
        <v>#N/A</v>
      </c>
      <c r="H218" s="88">
        <f>SUMIFS(SBT!H:H,SBT!$E:$E,Tableau3[[#This Row],[Numérotation Sud Infra Environnement]],SBT!$AT:$AT,1)</f>
        <v>0</v>
      </c>
      <c r="I218" s="80">
        <f>SUMIFS(SBT!J:J,SBT!$E:$E,Tableau3[[#This Row],[Numérotation Sud Infra Environnement]],SBT!$AT:$AT,1)</f>
        <v>0</v>
      </c>
      <c r="J218" s="80">
        <f>SUMIFS(SBT!K:K,SBT!$E:$E,Tableau3[[#This Row],[Numérotation Sud Infra Environnement]],SBT!$AT:$AT,1)</f>
        <v>0</v>
      </c>
      <c r="K218" s="80">
        <f>SUMIFS(SBT!L:L,SBT!$E:$E,Tableau3[[#This Row],[Numérotation Sud Infra Environnement]],SBT!$AT:$AT,1)</f>
        <v>0</v>
      </c>
      <c r="L218" s="80">
        <f>SUMIFS(SBT!M:M,SBT!$E:$E,Tableau3[[#This Row],[Numérotation Sud Infra Environnement]],SBT!$AT:$AT,1)</f>
        <v>0</v>
      </c>
      <c r="M218" s="80">
        <f>SUMIFS(SBT!N:N,SBT!$E:$E,Tableau3[[#This Row],[Numérotation Sud Infra Environnement]],SBT!$AT:$AT,1)</f>
        <v>0</v>
      </c>
      <c r="N218" s="80">
        <f>SUMIFS(SBT!O:O,SBT!$E:$E,Tableau3[[#This Row],[Numérotation Sud Infra Environnement]],SBT!$AT:$AT,1)</f>
        <v>0</v>
      </c>
      <c r="O218" s="80">
        <f>SUMIFS(SBT!P:P,SBT!$E:$E,Tableau3[[#This Row],[Numérotation Sud Infra Environnement]],SBT!$AT:$AT,1)</f>
        <v>0</v>
      </c>
      <c r="P218" s="80">
        <f>SUMIFS(SBT!Q:Q,SBT!$E:$E,Tableau3[[#This Row],[Numérotation Sud Infra Environnement]],SBT!$AT:$AT,1)</f>
        <v>0</v>
      </c>
      <c r="Q218" s="80">
        <f>SUMIFS(SBT!R:R,SBT!$E:$E,Tableau3[[#This Row],[Numérotation Sud Infra Environnement]],SBT!$AT:$AT,1)</f>
        <v>0</v>
      </c>
      <c r="R218" s="80">
        <f>SUMIFS(SBT!S:S,SBT!$E:$E,Tableau3[[#This Row],[Numérotation Sud Infra Environnement]],SBT!$AT:$AT,1)</f>
        <v>0</v>
      </c>
      <c r="S218" s="80">
        <f>SUMIFS(SBT!T:T,SBT!$E:$E,Tableau3[[#This Row],[Numérotation Sud Infra Environnement]],SBT!$AT:$AT,1)</f>
        <v>0</v>
      </c>
      <c r="T218" s="80">
        <f>SUMIFS(SBT!U:U,SBT!$E:$E,Tableau3[[#This Row],[Numérotation Sud Infra Environnement]],SBT!$AT:$AT,1)</f>
        <v>0</v>
      </c>
      <c r="U218" s="80">
        <f>SUMIFS(SBT!V:V,SBT!$E:$E,Tableau3[[#This Row],[Numérotation Sud Infra Environnement]],SBT!$AT:$AT,1)</f>
        <v>0</v>
      </c>
      <c r="V218" s="80">
        <f>SUMIFS(SBT!W:W,SBT!$E:$E,Tableau3[[#This Row],[Numérotation Sud Infra Environnement]],SBT!$AT:$AT,1)</f>
        <v>0</v>
      </c>
      <c r="W218" s="80">
        <f>SUMIFS(SBT!X:X,SBT!$E:$E,Tableau3[[#This Row],[Numérotation Sud Infra Environnement]],SBT!$AT:$AT,1)</f>
        <v>0</v>
      </c>
      <c r="X218" s="80">
        <f>SUMIFS(SBT!Y:Y,SBT!$E:$E,Tableau3[[#This Row],[Numérotation Sud Infra Environnement]],SBT!$AT:$AT,1)</f>
        <v>0</v>
      </c>
      <c r="Y218" s="80">
        <f>SUMIFS(SBT!Z:Z,SBT!$E:$E,Tableau3[[#This Row],[Numérotation Sud Infra Environnement]],SBT!$AT:$AT,1)</f>
        <v>0</v>
      </c>
      <c r="Z218" s="80">
        <f>SUMIFS(SBT!AA:AA,SBT!$E:$E,Tableau3[[#This Row],[Numérotation Sud Infra Environnement]],SBT!$AT:$AT,1)</f>
        <v>0</v>
      </c>
      <c r="AA218" s="80">
        <f>Tableau3[[#This Row],[TOTAUX TTC]]-Tableau3[[#This Row],[TVA récupérable]]</f>
        <v>0</v>
      </c>
    </row>
    <row r="219" spans="1:27" x14ac:dyDescent="0.25">
      <c r="A219" s="73">
        <f>Sourcecommande[[#This Row],[Numérotation Sud Infra Environnement]]</f>
        <v>0</v>
      </c>
      <c r="B219" s="74" t="e">
        <f>VLOOKUP(A219,Sourcecommande[],2,FALSE)</f>
        <v>#N/A</v>
      </c>
      <c r="C219" s="74" t="e">
        <f>VLOOKUP(A219,Sourcecommande[],3,FALSE)</f>
        <v>#N/A</v>
      </c>
      <c r="D219" s="75" t="e">
        <f>VLOOKUP(A219,Sourcecommande[],4,FALSE)</f>
        <v>#N/A</v>
      </c>
      <c r="E219" s="75" t="e">
        <f>VLOOKUP(A219,Sourcecommande[],5,FALSE)</f>
        <v>#N/A</v>
      </c>
      <c r="F219" s="75" t="e">
        <f>VLOOKUP(A219,Sourcecommande[],6,FALSE)</f>
        <v>#N/A</v>
      </c>
      <c r="G219" s="75" t="e">
        <f>VLOOKUP(A219,Sourcecommande[],7,FALSE)</f>
        <v>#N/A</v>
      </c>
      <c r="H219" s="88">
        <f>SUMIFS(SBT!H:H,SBT!$E:$E,Tableau3[[#This Row],[Numérotation Sud Infra Environnement]],SBT!$AT:$AT,1)</f>
        <v>0</v>
      </c>
      <c r="I219" s="80">
        <f>SUMIFS(SBT!J:J,SBT!$E:$E,Tableau3[[#This Row],[Numérotation Sud Infra Environnement]],SBT!$AT:$AT,1)</f>
        <v>0</v>
      </c>
      <c r="J219" s="80">
        <f>SUMIFS(SBT!K:K,SBT!$E:$E,Tableau3[[#This Row],[Numérotation Sud Infra Environnement]],SBT!$AT:$AT,1)</f>
        <v>0</v>
      </c>
      <c r="K219" s="80">
        <f>SUMIFS(SBT!L:L,SBT!$E:$E,Tableau3[[#This Row],[Numérotation Sud Infra Environnement]],SBT!$AT:$AT,1)</f>
        <v>0</v>
      </c>
      <c r="L219" s="80">
        <f>SUMIFS(SBT!M:M,SBT!$E:$E,Tableau3[[#This Row],[Numérotation Sud Infra Environnement]],SBT!$AT:$AT,1)</f>
        <v>0</v>
      </c>
      <c r="M219" s="80">
        <f>SUMIFS(SBT!N:N,SBT!$E:$E,Tableau3[[#This Row],[Numérotation Sud Infra Environnement]],SBT!$AT:$AT,1)</f>
        <v>0</v>
      </c>
      <c r="N219" s="80">
        <f>SUMIFS(SBT!O:O,SBT!$E:$E,Tableau3[[#This Row],[Numérotation Sud Infra Environnement]],SBT!$AT:$AT,1)</f>
        <v>0</v>
      </c>
      <c r="O219" s="80">
        <f>SUMIFS(SBT!P:P,SBT!$E:$E,Tableau3[[#This Row],[Numérotation Sud Infra Environnement]],SBT!$AT:$AT,1)</f>
        <v>0</v>
      </c>
      <c r="P219" s="80">
        <f>SUMIFS(SBT!Q:Q,SBT!$E:$E,Tableau3[[#This Row],[Numérotation Sud Infra Environnement]],SBT!$AT:$AT,1)</f>
        <v>0</v>
      </c>
      <c r="Q219" s="80">
        <f>SUMIFS(SBT!R:R,SBT!$E:$E,Tableau3[[#This Row],[Numérotation Sud Infra Environnement]],SBT!$AT:$AT,1)</f>
        <v>0</v>
      </c>
      <c r="R219" s="80">
        <f>SUMIFS(SBT!S:S,SBT!$E:$E,Tableau3[[#This Row],[Numérotation Sud Infra Environnement]],SBT!$AT:$AT,1)</f>
        <v>0</v>
      </c>
      <c r="S219" s="80">
        <f>SUMIFS(SBT!T:T,SBT!$E:$E,Tableau3[[#This Row],[Numérotation Sud Infra Environnement]],SBT!$AT:$AT,1)</f>
        <v>0</v>
      </c>
      <c r="T219" s="80">
        <f>SUMIFS(SBT!U:U,SBT!$E:$E,Tableau3[[#This Row],[Numérotation Sud Infra Environnement]],SBT!$AT:$AT,1)</f>
        <v>0</v>
      </c>
      <c r="U219" s="80">
        <f>SUMIFS(SBT!V:V,SBT!$E:$E,Tableau3[[#This Row],[Numérotation Sud Infra Environnement]],SBT!$AT:$AT,1)</f>
        <v>0</v>
      </c>
      <c r="V219" s="80">
        <f>SUMIFS(SBT!W:W,SBT!$E:$E,Tableau3[[#This Row],[Numérotation Sud Infra Environnement]],SBT!$AT:$AT,1)</f>
        <v>0</v>
      </c>
      <c r="W219" s="80">
        <f>SUMIFS(SBT!X:X,SBT!$E:$E,Tableau3[[#This Row],[Numérotation Sud Infra Environnement]],SBT!$AT:$AT,1)</f>
        <v>0</v>
      </c>
      <c r="X219" s="80">
        <f>SUMIFS(SBT!Y:Y,SBT!$E:$E,Tableau3[[#This Row],[Numérotation Sud Infra Environnement]],SBT!$AT:$AT,1)</f>
        <v>0</v>
      </c>
      <c r="Y219" s="80">
        <f>SUMIFS(SBT!Z:Z,SBT!$E:$E,Tableau3[[#This Row],[Numérotation Sud Infra Environnement]],SBT!$AT:$AT,1)</f>
        <v>0</v>
      </c>
      <c r="Z219" s="80">
        <f>SUMIFS(SBT!AA:AA,SBT!$E:$E,Tableau3[[#This Row],[Numérotation Sud Infra Environnement]],SBT!$AT:$AT,1)</f>
        <v>0</v>
      </c>
      <c r="AA219" s="80">
        <f>Tableau3[[#This Row],[TOTAUX TTC]]-Tableau3[[#This Row],[TVA récupérable]]</f>
        <v>0</v>
      </c>
    </row>
    <row r="220" spans="1:27" x14ac:dyDescent="0.25">
      <c r="A220" s="73">
        <f>Sourcecommande[[#This Row],[Numérotation Sud Infra Environnement]]</f>
        <v>0</v>
      </c>
      <c r="B220" s="74" t="e">
        <f>VLOOKUP(A220,Sourcecommande[],2,FALSE)</f>
        <v>#N/A</v>
      </c>
      <c r="C220" s="74" t="e">
        <f>VLOOKUP(A220,Sourcecommande[],3,FALSE)</f>
        <v>#N/A</v>
      </c>
      <c r="D220" s="75" t="e">
        <f>VLOOKUP(A220,Sourcecommande[],4,FALSE)</f>
        <v>#N/A</v>
      </c>
      <c r="E220" s="75" t="e">
        <f>VLOOKUP(A220,Sourcecommande[],5,FALSE)</f>
        <v>#N/A</v>
      </c>
      <c r="F220" s="75" t="e">
        <f>VLOOKUP(A220,Sourcecommande[],6,FALSE)</f>
        <v>#N/A</v>
      </c>
      <c r="G220" s="75" t="e">
        <f>VLOOKUP(A220,Sourcecommande[],7,FALSE)</f>
        <v>#N/A</v>
      </c>
      <c r="H220" s="88">
        <f>SUMIFS(SBT!H:H,SBT!$E:$E,Tableau3[[#This Row],[Numérotation Sud Infra Environnement]],SBT!$AT:$AT,1)</f>
        <v>0</v>
      </c>
      <c r="I220" s="80">
        <f>SUMIFS(SBT!J:J,SBT!$E:$E,Tableau3[[#This Row],[Numérotation Sud Infra Environnement]],SBT!$AT:$AT,1)</f>
        <v>0</v>
      </c>
      <c r="J220" s="80">
        <f>SUMIFS(SBT!K:K,SBT!$E:$E,Tableau3[[#This Row],[Numérotation Sud Infra Environnement]],SBT!$AT:$AT,1)</f>
        <v>0</v>
      </c>
      <c r="K220" s="80">
        <f>SUMIFS(SBT!L:L,SBT!$E:$E,Tableau3[[#This Row],[Numérotation Sud Infra Environnement]],SBT!$AT:$AT,1)</f>
        <v>0</v>
      </c>
      <c r="L220" s="80">
        <f>SUMIFS(SBT!M:M,SBT!$E:$E,Tableau3[[#This Row],[Numérotation Sud Infra Environnement]],SBT!$AT:$AT,1)</f>
        <v>0</v>
      </c>
      <c r="M220" s="80">
        <f>SUMIFS(SBT!N:N,SBT!$E:$E,Tableau3[[#This Row],[Numérotation Sud Infra Environnement]],SBT!$AT:$AT,1)</f>
        <v>0</v>
      </c>
      <c r="N220" s="80">
        <f>SUMIFS(SBT!O:O,SBT!$E:$E,Tableau3[[#This Row],[Numérotation Sud Infra Environnement]],SBT!$AT:$AT,1)</f>
        <v>0</v>
      </c>
      <c r="O220" s="80">
        <f>SUMIFS(SBT!P:P,SBT!$E:$E,Tableau3[[#This Row],[Numérotation Sud Infra Environnement]],SBT!$AT:$AT,1)</f>
        <v>0</v>
      </c>
      <c r="P220" s="80">
        <f>SUMIFS(SBT!Q:Q,SBT!$E:$E,Tableau3[[#This Row],[Numérotation Sud Infra Environnement]],SBT!$AT:$AT,1)</f>
        <v>0</v>
      </c>
      <c r="Q220" s="80">
        <f>SUMIFS(SBT!R:R,SBT!$E:$E,Tableau3[[#This Row],[Numérotation Sud Infra Environnement]],SBT!$AT:$AT,1)</f>
        <v>0</v>
      </c>
      <c r="R220" s="80">
        <f>SUMIFS(SBT!S:S,SBT!$E:$E,Tableau3[[#This Row],[Numérotation Sud Infra Environnement]],SBT!$AT:$AT,1)</f>
        <v>0</v>
      </c>
      <c r="S220" s="80">
        <f>SUMIFS(SBT!T:T,SBT!$E:$E,Tableau3[[#This Row],[Numérotation Sud Infra Environnement]],SBT!$AT:$AT,1)</f>
        <v>0</v>
      </c>
      <c r="T220" s="80">
        <f>SUMIFS(SBT!U:U,SBT!$E:$E,Tableau3[[#This Row],[Numérotation Sud Infra Environnement]],SBT!$AT:$AT,1)</f>
        <v>0</v>
      </c>
      <c r="U220" s="80">
        <f>SUMIFS(SBT!V:V,SBT!$E:$E,Tableau3[[#This Row],[Numérotation Sud Infra Environnement]],SBT!$AT:$AT,1)</f>
        <v>0</v>
      </c>
      <c r="V220" s="80">
        <f>SUMIFS(SBT!W:W,SBT!$E:$E,Tableau3[[#This Row],[Numérotation Sud Infra Environnement]],SBT!$AT:$AT,1)</f>
        <v>0</v>
      </c>
      <c r="W220" s="80">
        <f>SUMIFS(SBT!X:X,SBT!$E:$E,Tableau3[[#This Row],[Numérotation Sud Infra Environnement]],SBT!$AT:$AT,1)</f>
        <v>0</v>
      </c>
      <c r="X220" s="80">
        <f>SUMIFS(SBT!Y:Y,SBT!$E:$E,Tableau3[[#This Row],[Numérotation Sud Infra Environnement]],SBT!$AT:$AT,1)</f>
        <v>0</v>
      </c>
      <c r="Y220" s="80">
        <f>SUMIFS(SBT!Z:Z,SBT!$E:$E,Tableau3[[#This Row],[Numérotation Sud Infra Environnement]],SBT!$AT:$AT,1)</f>
        <v>0</v>
      </c>
      <c r="Z220" s="80">
        <f>SUMIFS(SBT!AA:AA,SBT!$E:$E,Tableau3[[#This Row],[Numérotation Sud Infra Environnement]],SBT!$AT:$AT,1)</f>
        <v>0</v>
      </c>
      <c r="AA220" s="80">
        <f>Tableau3[[#This Row],[TOTAUX TTC]]-Tableau3[[#This Row],[TVA récupérable]]</f>
        <v>0</v>
      </c>
    </row>
    <row r="221" spans="1:27" x14ac:dyDescent="0.25">
      <c r="A221" s="73">
        <f>Sourcecommande[[#This Row],[Numérotation Sud Infra Environnement]]</f>
        <v>0</v>
      </c>
      <c r="B221" s="74" t="e">
        <f>VLOOKUP(A221,Sourcecommande[],2,FALSE)</f>
        <v>#N/A</v>
      </c>
      <c r="C221" s="74" t="e">
        <f>VLOOKUP(A221,Sourcecommande[],3,FALSE)</f>
        <v>#N/A</v>
      </c>
      <c r="D221" s="75" t="e">
        <f>VLOOKUP(A221,Sourcecommande[],4,FALSE)</f>
        <v>#N/A</v>
      </c>
      <c r="E221" s="75" t="e">
        <f>VLOOKUP(A221,Sourcecommande[],5,FALSE)</f>
        <v>#N/A</v>
      </c>
      <c r="F221" s="75" t="e">
        <f>VLOOKUP(A221,Sourcecommande[],6,FALSE)</f>
        <v>#N/A</v>
      </c>
      <c r="G221" s="75" t="e">
        <f>VLOOKUP(A221,Sourcecommande[],7,FALSE)</f>
        <v>#N/A</v>
      </c>
      <c r="H221" s="88">
        <f>SUMIFS(SBT!H:H,SBT!$E:$E,Tableau3[[#This Row],[Numérotation Sud Infra Environnement]],SBT!$AT:$AT,1)</f>
        <v>0</v>
      </c>
      <c r="I221" s="80">
        <f>SUMIFS(SBT!J:J,SBT!$E:$E,Tableau3[[#This Row],[Numérotation Sud Infra Environnement]],SBT!$AT:$AT,1)</f>
        <v>0</v>
      </c>
      <c r="J221" s="80">
        <f>SUMIFS(SBT!K:K,SBT!$E:$E,Tableau3[[#This Row],[Numérotation Sud Infra Environnement]],SBT!$AT:$AT,1)</f>
        <v>0</v>
      </c>
      <c r="K221" s="80">
        <f>SUMIFS(SBT!L:L,SBT!$E:$E,Tableau3[[#This Row],[Numérotation Sud Infra Environnement]],SBT!$AT:$AT,1)</f>
        <v>0</v>
      </c>
      <c r="L221" s="80">
        <f>SUMIFS(SBT!M:M,SBT!$E:$E,Tableau3[[#This Row],[Numérotation Sud Infra Environnement]],SBT!$AT:$AT,1)</f>
        <v>0</v>
      </c>
      <c r="M221" s="80">
        <f>SUMIFS(SBT!N:N,SBT!$E:$E,Tableau3[[#This Row],[Numérotation Sud Infra Environnement]],SBT!$AT:$AT,1)</f>
        <v>0</v>
      </c>
      <c r="N221" s="80">
        <f>SUMIFS(SBT!O:O,SBT!$E:$E,Tableau3[[#This Row],[Numérotation Sud Infra Environnement]],SBT!$AT:$AT,1)</f>
        <v>0</v>
      </c>
      <c r="O221" s="80">
        <f>SUMIFS(SBT!P:P,SBT!$E:$E,Tableau3[[#This Row],[Numérotation Sud Infra Environnement]],SBT!$AT:$AT,1)</f>
        <v>0</v>
      </c>
      <c r="P221" s="80">
        <f>SUMIFS(SBT!Q:Q,SBT!$E:$E,Tableau3[[#This Row],[Numérotation Sud Infra Environnement]],SBT!$AT:$AT,1)</f>
        <v>0</v>
      </c>
      <c r="Q221" s="80">
        <f>SUMIFS(SBT!R:R,SBT!$E:$E,Tableau3[[#This Row],[Numérotation Sud Infra Environnement]],SBT!$AT:$AT,1)</f>
        <v>0</v>
      </c>
      <c r="R221" s="80">
        <f>SUMIFS(SBT!S:S,SBT!$E:$E,Tableau3[[#This Row],[Numérotation Sud Infra Environnement]],SBT!$AT:$AT,1)</f>
        <v>0</v>
      </c>
      <c r="S221" s="80">
        <f>SUMIFS(SBT!T:T,SBT!$E:$E,Tableau3[[#This Row],[Numérotation Sud Infra Environnement]],SBT!$AT:$AT,1)</f>
        <v>0</v>
      </c>
      <c r="T221" s="80">
        <f>SUMIFS(SBT!U:U,SBT!$E:$E,Tableau3[[#This Row],[Numérotation Sud Infra Environnement]],SBT!$AT:$AT,1)</f>
        <v>0</v>
      </c>
      <c r="U221" s="80">
        <f>SUMIFS(SBT!V:V,SBT!$E:$E,Tableau3[[#This Row],[Numérotation Sud Infra Environnement]],SBT!$AT:$AT,1)</f>
        <v>0</v>
      </c>
      <c r="V221" s="80">
        <f>SUMIFS(SBT!W:W,SBT!$E:$E,Tableau3[[#This Row],[Numérotation Sud Infra Environnement]],SBT!$AT:$AT,1)</f>
        <v>0</v>
      </c>
      <c r="W221" s="80">
        <f>SUMIFS(SBT!X:X,SBT!$E:$E,Tableau3[[#This Row],[Numérotation Sud Infra Environnement]],SBT!$AT:$AT,1)</f>
        <v>0</v>
      </c>
      <c r="X221" s="80">
        <f>SUMIFS(SBT!Y:Y,SBT!$E:$E,Tableau3[[#This Row],[Numérotation Sud Infra Environnement]],SBT!$AT:$AT,1)</f>
        <v>0</v>
      </c>
      <c r="Y221" s="80">
        <f>SUMIFS(SBT!Z:Z,SBT!$E:$E,Tableau3[[#This Row],[Numérotation Sud Infra Environnement]],SBT!$AT:$AT,1)</f>
        <v>0</v>
      </c>
      <c r="Z221" s="80">
        <f>SUMIFS(SBT!AA:AA,SBT!$E:$E,Tableau3[[#This Row],[Numérotation Sud Infra Environnement]],SBT!$AT:$AT,1)</f>
        <v>0</v>
      </c>
      <c r="AA221" s="80">
        <f>Tableau3[[#This Row],[TOTAUX TTC]]-Tableau3[[#This Row],[TVA récupérable]]</f>
        <v>0</v>
      </c>
    </row>
    <row r="222" spans="1:27" x14ac:dyDescent="0.25">
      <c r="A222" s="73">
        <f>Sourcecommande[[#This Row],[Numérotation Sud Infra Environnement]]</f>
        <v>0</v>
      </c>
      <c r="B222" s="74" t="e">
        <f>VLOOKUP(A222,Sourcecommande[],2,FALSE)</f>
        <v>#N/A</v>
      </c>
      <c r="C222" s="74" t="e">
        <f>VLOOKUP(A222,Sourcecommande[],3,FALSE)</f>
        <v>#N/A</v>
      </c>
      <c r="D222" s="75" t="e">
        <f>VLOOKUP(A222,Sourcecommande[],4,FALSE)</f>
        <v>#N/A</v>
      </c>
      <c r="E222" s="75" t="e">
        <f>VLOOKUP(A222,Sourcecommande[],5,FALSE)</f>
        <v>#N/A</v>
      </c>
      <c r="F222" s="75" t="e">
        <f>VLOOKUP(A222,Sourcecommande[],6,FALSE)</f>
        <v>#N/A</v>
      </c>
      <c r="G222" s="75" t="e">
        <f>VLOOKUP(A222,Sourcecommande[],7,FALSE)</f>
        <v>#N/A</v>
      </c>
      <c r="H222" s="88">
        <f>SUMIFS(SBT!H:H,SBT!$E:$E,Tableau3[[#This Row],[Numérotation Sud Infra Environnement]],SBT!$AT:$AT,1)</f>
        <v>0</v>
      </c>
      <c r="I222" s="80">
        <f>SUMIFS(SBT!J:J,SBT!$E:$E,Tableau3[[#This Row],[Numérotation Sud Infra Environnement]],SBT!$AT:$AT,1)</f>
        <v>0</v>
      </c>
      <c r="J222" s="80">
        <f>SUMIFS(SBT!K:K,SBT!$E:$E,Tableau3[[#This Row],[Numérotation Sud Infra Environnement]],SBT!$AT:$AT,1)</f>
        <v>0</v>
      </c>
      <c r="K222" s="80">
        <f>SUMIFS(SBT!L:L,SBT!$E:$E,Tableau3[[#This Row],[Numérotation Sud Infra Environnement]],SBT!$AT:$AT,1)</f>
        <v>0</v>
      </c>
      <c r="L222" s="80">
        <f>SUMIFS(SBT!M:M,SBT!$E:$E,Tableau3[[#This Row],[Numérotation Sud Infra Environnement]],SBT!$AT:$AT,1)</f>
        <v>0</v>
      </c>
      <c r="M222" s="80">
        <f>SUMIFS(SBT!N:N,SBT!$E:$E,Tableau3[[#This Row],[Numérotation Sud Infra Environnement]],SBT!$AT:$AT,1)</f>
        <v>0</v>
      </c>
      <c r="N222" s="80">
        <f>SUMIFS(SBT!O:O,SBT!$E:$E,Tableau3[[#This Row],[Numérotation Sud Infra Environnement]],SBT!$AT:$AT,1)</f>
        <v>0</v>
      </c>
      <c r="O222" s="80">
        <f>SUMIFS(SBT!P:P,SBT!$E:$E,Tableau3[[#This Row],[Numérotation Sud Infra Environnement]],SBT!$AT:$AT,1)</f>
        <v>0</v>
      </c>
      <c r="P222" s="80">
        <f>SUMIFS(SBT!Q:Q,SBT!$E:$E,Tableau3[[#This Row],[Numérotation Sud Infra Environnement]],SBT!$AT:$AT,1)</f>
        <v>0</v>
      </c>
      <c r="Q222" s="80">
        <f>SUMIFS(SBT!R:R,SBT!$E:$E,Tableau3[[#This Row],[Numérotation Sud Infra Environnement]],SBT!$AT:$AT,1)</f>
        <v>0</v>
      </c>
      <c r="R222" s="80">
        <f>SUMIFS(SBT!S:S,SBT!$E:$E,Tableau3[[#This Row],[Numérotation Sud Infra Environnement]],SBT!$AT:$AT,1)</f>
        <v>0</v>
      </c>
      <c r="S222" s="80">
        <f>SUMIFS(SBT!T:T,SBT!$E:$E,Tableau3[[#This Row],[Numérotation Sud Infra Environnement]],SBT!$AT:$AT,1)</f>
        <v>0</v>
      </c>
      <c r="T222" s="80">
        <f>SUMIFS(SBT!U:U,SBT!$E:$E,Tableau3[[#This Row],[Numérotation Sud Infra Environnement]],SBT!$AT:$AT,1)</f>
        <v>0</v>
      </c>
      <c r="U222" s="80">
        <f>SUMIFS(SBT!V:V,SBT!$E:$E,Tableau3[[#This Row],[Numérotation Sud Infra Environnement]],SBT!$AT:$AT,1)</f>
        <v>0</v>
      </c>
      <c r="V222" s="80">
        <f>SUMIFS(SBT!W:W,SBT!$E:$E,Tableau3[[#This Row],[Numérotation Sud Infra Environnement]],SBT!$AT:$AT,1)</f>
        <v>0</v>
      </c>
      <c r="W222" s="80">
        <f>SUMIFS(SBT!X:X,SBT!$E:$E,Tableau3[[#This Row],[Numérotation Sud Infra Environnement]],SBT!$AT:$AT,1)</f>
        <v>0</v>
      </c>
      <c r="X222" s="80">
        <f>SUMIFS(SBT!Y:Y,SBT!$E:$E,Tableau3[[#This Row],[Numérotation Sud Infra Environnement]],SBT!$AT:$AT,1)</f>
        <v>0</v>
      </c>
      <c r="Y222" s="80">
        <f>SUMIFS(SBT!Z:Z,SBT!$E:$E,Tableau3[[#This Row],[Numérotation Sud Infra Environnement]],SBT!$AT:$AT,1)</f>
        <v>0</v>
      </c>
      <c r="Z222" s="80">
        <f>SUMIFS(SBT!AA:AA,SBT!$E:$E,Tableau3[[#This Row],[Numérotation Sud Infra Environnement]],SBT!$AT:$AT,1)</f>
        <v>0</v>
      </c>
      <c r="AA222" s="80">
        <f>Tableau3[[#This Row],[TOTAUX TTC]]-Tableau3[[#This Row],[TVA récupérable]]</f>
        <v>0</v>
      </c>
    </row>
    <row r="223" spans="1:27" x14ac:dyDescent="0.25">
      <c r="A223" s="73">
        <f>Sourcecommande[[#This Row],[Numérotation Sud Infra Environnement]]</f>
        <v>0</v>
      </c>
      <c r="B223" s="74" t="e">
        <f>VLOOKUP(A223,Sourcecommande[],2,FALSE)</f>
        <v>#N/A</v>
      </c>
      <c r="C223" s="74" t="e">
        <f>VLOOKUP(A223,Sourcecommande[],3,FALSE)</f>
        <v>#N/A</v>
      </c>
      <c r="D223" s="75" t="e">
        <f>VLOOKUP(A223,Sourcecommande[],4,FALSE)</f>
        <v>#N/A</v>
      </c>
      <c r="E223" s="75" t="e">
        <f>VLOOKUP(A223,Sourcecommande[],5,FALSE)</f>
        <v>#N/A</v>
      </c>
      <c r="F223" s="75" t="e">
        <f>VLOOKUP(A223,Sourcecommande[],6,FALSE)</f>
        <v>#N/A</v>
      </c>
      <c r="G223" s="75" t="e">
        <f>VLOOKUP(A223,Sourcecommande[],7,FALSE)</f>
        <v>#N/A</v>
      </c>
      <c r="H223" s="88">
        <f>SUMIFS(SBT!H:H,SBT!$E:$E,Tableau3[[#This Row],[Numérotation Sud Infra Environnement]],SBT!$AT:$AT,1)</f>
        <v>0</v>
      </c>
      <c r="I223" s="80">
        <f>SUMIFS(SBT!J:J,SBT!$E:$E,Tableau3[[#This Row],[Numérotation Sud Infra Environnement]],SBT!$AT:$AT,1)</f>
        <v>0</v>
      </c>
      <c r="J223" s="80">
        <f>SUMIFS(SBT!K:K,SBT!$E:$E,Tableau3[[#This Row],[Numérotation Sud Infra Environnement]],SBT!$AT:$AT,1)</f>
        <v>0</v>
      </c>
      <c r="K223" s="80">
        <f>SUMIFS(SBT!L:L,SBT!$E:$E,Tableau3[[#This Row],[Numérotation Sud Infra Environnement]],SBT!$AT:$AT,1)</f>
        <v>0</v>
      </c>
      <c r="L223" s="80">
        <f>SUMIFS(SBT!M:M,SBT!$E:$E,Tableau3[[#This Row],[Numérotation Sud Infra Environnement]],SBT!$AT:$AT,1)</f>
        <v>0</v>
      </c>
      <c r="M223" s="80">
        <f>SUMIFS(SBT!N:N,SBT!$E:$E,Tableau3[[#This Row],[Numérotation Sud Infra Environnement]],SBT!$AT:$AT,1)</f>
        <v>0</v>
      </c>
      <c r="N223" s="80">
        <f>SUMIFS(SBT!O:O,SBT!$E:$E,Tableau3[[#This Row],[Numérotation Sud Infra Environnement]],SBT!$AT:$AT,1)</f>
        <v>0</v>
      </c>
      <c r="O223" s="80">
        <f>SUMIFS(SBT!P:P,SBT!$E:$E,Tableau3[[#This Row],[Numérotation Sud Infra Environnement]],SBT!$AT:$AT,1)</f>
        <v>0</v>
      </c>
      <c r="P223" s="80">
        <f>SUMIFS(SBT!Q:Q,SBT!$E:$E,Tableau3[[#This Row],[Numérotation Sud Infra Environnement]],SBT!$AT:$AT,1)</f>
        <v>0</v>
      </c>
      <c r="Q223" s="80">
        <f>SUMIFS(SBT!R:R,SBT!$E:$E,Tableau3[[#This Row],[Numérotation Sud Infra Environnement]],SBT!$AT:$AT,1)</f>
        <v>0</v>
      </c>
      <c r="R223" s="80">
        <f>SUMIFS(SBT!S:S,SBT!$E:$E,Tableau3[[#This Row],[Numérotation Sud Infra Environnement]],SBT!$AT:$AT,1)</f>
        <v>0</v>
      </c>
      <c r="S223" s="80">
        <f>SUMIFS(SBT!T:T,SBT!$E:$E,Tableau3[[#This Row],[Numérotation Sud Infra Environnement]],SBT!$AT:$AT,1)</f>
        <v>0</v>
      </c>
      <c r="T223" s="80">
        <f>SUMIFS(SBT!U:U,SBT!$E:$E,Tableau3[[#This Row],[Numérotation Sud Infra Environnement]],SBT!$AT:$AT,1)</f>
        <v>0</v>
      </c>
      <c r="U223" s="80">
        <f>SUMIFS(SBT!V:V,SBT!$E:$E,Tableau3[[#This Row],[Numérotation Sud Infra Environnement]],SBT!$AT:$AT,1)</f>
        <v>0</v>
      </c>
      <c r="V223" s="80">
        <f>SUMIFS(SBT!W:W,SBT!$E:$E,Tableau3[[#This Row],[Numérotation Sud Infra Environnement]],SBT!$AT:$AT,1)</f>
        <v>0</v>
      </c>
      <c r="W223" s="80">
        <f>SUMIFS(SBT!X:X,SBT!$E:$E,Tableau3[[#This Row],[Numérotation Sud Infra Environnement]],SBT!$AT:$AT,1)</f>
        <v>0</v>
      </c>
      <c r="X223" s="80">
        <f>SUMIFS(SBT!Y:Y,SBT!$E:$E,Tableau3[[#This Row],[Numérotation Sud Infra Environnement]],SBT!$AT:$AT,1)</f>
        <v>0</v>
      </c>
      <c r="Y223" s="80">
        <f>SUMIFS(SBT!Z:Z,SBT!$E:$E,Tableau3[[#This Row],[Numérotation Sud Infra Environnement]],SBT!$AT:$AT,1)</f>
        <v>0</v>
      </c>
      <c r="Z223" s="80">
        <f>SUMIFS(SBT!AA:AA,SBT!$E:$E,Tableau3[[#This Row],[Numérotation Sud Infra Environnement]],SBT!$AT:$AT,1)</f>
        <v>0</v>
      </c>
      <c r="AA223" s="80">
        <f>Tableau3[[#This Row],[TOTAUX TTC]]-Tableau3[[#This Row],[TVA récupérable]]</f>
        <v>0</v>
      </c>
    </row>
    <row r="224" spans="1:27" x14ac:dyDescent="0.25">
      <c r="A224" s="73">
        <f>Sourcecommande[[#This Row],[Numérotation Sud Infra Environnement]]</f>
        <v>0</v>
      </c>
      <c r="B224" s="74" t="e">
        <f>VLOOKUP(A224,Sourcecommande[],2,FALSE)</f>
        <v>#N/A</v>
      </c>
      <c r="C224" s="74" t="e">
        <f>VLOOKUP(A224,Sourcecommande[],3,FALSE)</f>
        <v>#N/A</v>
      </c>
      <c r="D224" s="75" t="e">
        <f>VLOOKUP(A224,Sourcecommande[],4,FALSE)</f>
        <v>#N/A</v>
      </c>
      <c r="E224" s="75" t="e">
        <f>VLOOKUP(A224,Sourcecommande[],5,FALSE)</f>
        <v>#N/A</v>
      </c>
      <c r="F224" s="75" t="e">
        <f>VLOOKUP(A224,Sourcecommande[],6,FALSE)</f>
        <v>#N/A</v>
      </c>
      <c r="G224" s="75" t="e">
        <f>VLOOKUP(A224,Sourcecommande[],7,FALSE)</f>
        <v>#N/A</v>
      </c>
      <c r="H224" s="88">
        <f>SUMIFS(SBT!H:H,SBT!$E:$E,Tableau3[[#This Row],[Numérotation Sud Infra Environnement]],SBT!$AT:$AT,1)</f>
        <v>0</v>
      </c>
      <c r="I224" s="80">
        <f>SUMIFS(SBT!J:J,SBT!$E:$E,Tableau3[[#This Row],[Numérotation Sud Infra Environnement]],SBT!$AT:$AT,1)</f>
        <v>0</v>
      </c>
      <c r="J224" s="80">
        <f>SUMIFS(SBT!K:K,SBT!$E:$E,Tableau3[[#This Row],[Numérotation Sud Infra Environnement]],SBT!$AT:$AT,1)</f>
        <v>0</v>
      </c>
      <c r="K224" s="80">
        <f>SUMIFS(SBT!L:L,SBT!$E:$E,Tableau3[[#This Row],[Numérotation Sud Infra Environnement]],SBT!$AT:$AT,1)</f>
        <v>0</v>
      </c>
      <c r="L224" s="80">
        <f>SUMIFS(SBT!M:M,SBT!$E:$E,Tableau3[[#This Row],[Numérotation Sud Infra Environnement]],SBT!$AT:$AT,1)</f>
        <v>0</v>
      </c>
      <c r="M224" s="80">
        <f>SUMIFS(SBT!N:N,SBT!$E:$E,Tableau3[[#This Row],[Numérotation Sud Infra Environnement]],SBT!$AT:$AT,1)</f>
        <v>0</v>
      </c>
      <c r="N224" s="80">
        <f>SUMIFS(SBT!O:O,SBT!$E:$E,Tableau3[[#This Row],[Numérotation Sud Infra Environnement]],SBT!$AT:$AT,1)</f>
        <v>0</v>
      </c>
      <c r="O224" s="80">
        <f>SUMIFS(SBT!P:P,SBT!$E:$E,Tableau3[[#This Row],[Numérotation Sud Infra Environnement]],SBT!$AT:$AT,1)</f>
        <v>0</v>
      </c>
      <c r="P224" s="80">
        <f>SUMIFS(SBT!Q:Q,SBT!$E:$E,Tableau3[[#This Row],[Numérotation Sud Infra Environnement]],SBT!$AT:$AT,1)</f>
        <v>0</v>
      </c>
      <c r="Q224" s="80">
        <f>SUMIFS(SBT!R:R,SBT!$E:$E,Tableau3[[#This Row],[Numérotation Sud Infra Environnement]],SBT!$AT:$AT,1)</f>
        <v>0</v>
      </c>
      <c r="R224" s="80">
        <f>SUMIFS(SBT!S:S,SBT!$E:$E,Tableau3[[#This Row],[Numérotation Sud Infra Environnement]],SBT!$AT:$AT,1)</f>
        <v>0</v>
      </c>
      <c r="S224" s="80">
        <f>SUMIFS(SBT!T:T,SBT!$E:$E,Tableau3[[#This Row],[Numérotation Sud Infra Environnement]],SBT!$AT:$AT,1)</f>
        <v>0</v>
      </c>
      <c r="T224" s="80">
        <f>SUMIFS(SBT!U:U,SBT!$E:$E,Tableau3[[#This Row],[Numérotation Sud Infra Environnement]],SBT!$AT:$AT,1)</f>
        <v>0</v>
      </c>
      <c r="U224" s="80">
        <f>SUMIFS(SBT!V:V,SBT!$E:$E,Tableau3[[#This Row],[Numérotation Sud Infra Environnement]],SBT!$AT:$AT,1)</f>
        <v>0</v>
      </c>
      <c r="V224" s="80">
        <f>SUMIFS(SBT!W:W,SBT!$E:$E,Tableau3[[#This Row],[Numérotation Sud Infra Environnement]],SBT!$AT:$AT,1)</f>
        <v>0</v>
      </c>
      <c r="W224" s="80">
        <f>SUMIFS(SBT!X:X,SBT!$E:$E,Tableau3[[#This Row],[Numérotation Sud Infra Environnement]],SBT!$AT:$AT,1)</f>
        <v>0</v>
      </c>
      <c r="X224" s="80">
        <f>SUMIFS(SBT!Y:Y,SBT!$E:$E,Tableau3[[#This Row],[Numérotation Sud Infra Environnement]],SBT!$AT:$AT,1)</f>
        <v>0</v>
      </c>
      <c r="Y224" s="80">
        <f>SUMIFS(SBT!Z:Z,SBT!$E:$E,Tableau3[[#This Row],[Numérotation Sud Infra Environnement]],SBT!$AT:$AT,1)</f>
        <v>0</v>
      </c>
      <c r="Z224" s="80">
        <f>SUMIFS(SBT!AA:AA,SBT!$E:$E,Tableau3[[#This Row],[Numérotation Sud Infra Environnement]],SBT!$AT:$AT,1)</f>
        <v>0</v>
      </c>
      <c r="AA224" s="80">
        <f>Tableau3[[#This Row],[TOTAUX TTC]]-Tableau3[[#This Row],[TVA récupérable]]</f>
        <v>0</v>
      </c>
    </row>
    <row r="225" spans="1:27" x14ac:dyDescent="0.25">
      <c r="A225" s="73">
        <f>Sourcecommande[[#This Row],[Numérotation Sud Infra Environnement]]</f>
        <v>0</v>
      </c>
      <c r="B225" s="74" t="e">
        <f>VLOOKUP(A225,Sourcecommande[],2,FALSE)</f>
        <v>#N/A</v>
      </c>
      <c r="C225" s="74" t="e">
        <f>VLOOKUP(A225,Sourcecommande[],3,FALSE)</f>
        <v>#N/A</v>
      </c>
      <c r="D225" s="75" t="e">
        <f>VLOOKUP(A225,Sourcecommande[],4,FALSE)</f>
        <v>#N/A</v>
      </c>
      <c r="E225" s="75" t="e">
        <f>VLOOKUP(A225,Sourcecommande[],5,FALSE)</f>
        <v>#N/A</v>
      </c>
      <c r="F225" s="75" t="e">
        <f>VLOOKUP(A225,Sourcecommande[],6,FALSE)</f>
        <v>#N/A</v>
      </c>
      <c r="G225" s="75" t="e">
        <f>VLOOKUP(A225,Sourcecommande[],7,FALSE)</f>
        <v>#N/A</v>
      </c>
      <c r="H225" s="88">
        <f>SUMIFS(SBT!H:H,SBT!$E:$E,Tableau3[[#This Row],[Numérotation Sud Infra Environnement]],SBT!$AT:$AT,1)</f>
        <v>0</v>
      </c>
      <c r="I225" s="80">
        <f>SUMIFS(SBT!J:J,SBT!$E:$E,Tableau3[[#This Row],[Numérotation Sud Infra Environnement]],SBT!$AT:$AT,1)</f>
        <v>0</v>
      </c>
      <c r="J225" s="80">
        <f>SUMIFS(SBT!K:K,SBT!$E:$E,Tableau3[[#This Row],[Numérotation Sud Infra Environnement]],SBT!$AT:$AT,1)</f>
        <v>0</v>
      </c>
      <c r="K225" s="80">
        <f>SUMIFS(SBT!L:L,SBT!$E:$E,Tableau3[[#This Row],[Numérotation Sud Infra Environnement]],SBT!$AT:$AT,1)</f>
        <v>0</v>
      </c>
      <c r="L225" s="80">
        <f>SUMIFS(SBT!M:M,SBT!$E:$E,Tableau3[[#This Row],[Numérotation Sud Infra Environnement]],SBT!$AT:$AT,1)</f>
        <v>0</v>
      </c>
      <c r="M225" s="80">
        <f>SUMIFS(SBT!N:N,SBT!$E:$E,Tableau3[[#This Row],[Numérotation Sud Infra Environnement]],SBT!$AT:$AT,1)</f>
        <v>0</v>
      </c>
      <c r="N225" s="80">
        <f>SUMIFS(SBT!O:O,SBT!$E:$E,Tableau3[[#This Row],[Numérotation Sud Infra Environnement]],SBT!$AT:$AT,1)</f>
        <v>0</v>
      </c>
      <c r="O225" s="80">
        <f>SUMIFS(SBT!P:P,SBT!$E:$E,Tableau3[[#This Row],[Numérotation Sud Infra Environnement]],SBT!$AT:$AT,1)</f>
        <v>0</v>
      </c>
      <c r="P225" s="80">
        <f>SUMIFS(SBT!Q:Q,SBT!$E:$E,Tableau3[[#This Row],[Numérotation Sud Infra Environnement]],SBT!$AT:$AT,1)</f>
        <v>0</v>
      </c>
      <c r="Q225" s="80">
        <f>SUMIFS(SBT!R:R,SBT!$E:$E,Tableau3[[#This Row],[Numérotation Sud Infra Environnement]],SBT!$AT:$AT,1)</f>
        <v>0</v>
      </c>
      <c r="R225" s="80">
        <f>SUMIFS(SBT!S:S,SBT!$E:$E,Tableau3[[#This Row],[Numérotation Sud Infra Environnement]],SBT!$AT:$AT,1)</f>
        <v>0</v>
      </c>
      <c r="S225" s="80">
        <f>SUMIFS(SBT!T:T,SBT!$E:$E,Tableau3[[#This Row],[Numérotation Sud Infra Environnement]],SBT!$AT:$AT,1)</f>
        <v>0</v>
      </c>
      <c r="T225" s="80">
        <f>SUMIFS(SBT!U:U,SBT!$E:$E,Tableau3[[#This Row],[Numérotation Sud Infra Environnement]],SBT!$AT:$AT,1)</f>
        <v>0</v>
      </c>
      <c r="U225" s="80">
        <f>SUMIFS(SBT!V:V,SBT!$E:$E,Tableau3[[#This Row],[Numérotation Sud Infra Environnement]],SBT!$AT:$AT,1)</f>
        <v>0</v>
      </c>
      <c r="V225" s="80">
        <f>SUMIFS(SBT!W:W,SBT!$E:$E,Tableau3[[#This Row],[Numérotation Sud Infra Environnement]],SBT!$AT:$AT,1)</f>
        <v>0</v>
      </c>
      <c r="W225" s="80">
        <f>SUMIFS(SBT!X:X,SBT!$E:$E,Tableau3[[#This Row],[Numérotation Sud Infra Environnement]],SBT!$AT:$AT,1)</f>
        <v>0</v>
      </c>
      <c r="X225" s="80">
        <f>SUMIFS(SBT!Y:Y,SBT!$E:$E,Tableau3[[#This Row],[Numérotation Sud Infra Environnement]],SBT!$AT:$AT,1)</f>
        <v>0</v>
      </c>
      <c r="Y225" s="80">
        <f>SUMIFS(SBT!Z:Z,SBT!$E:$E,Tableau3[[#This Row],[Numérotation Sud Infra Environnement]],SBT!$AT:$AT,1)</f>
        <v>0</v>
      </c>
      <c r="Z225" s="80">
        <f>SUMIFS(SBT!AA:AA,SBT!$E:$E,Tableau3[[#This Row],[Numérotation Sud Infra Environnement]],SBT!$AT:$AT,1)</f>
        <v>0</v>
      </c>
      <c r="AA225" s="80">
        <f>Tableau3[[#This Row],[TOTAUX TTC]]-Tableau3[[#This Row],[TVA récupérable]]</f>
        <v>0</v>
      </c>
    </row>
    <row r="226" spans="1:27" x14ac:dyDescent="0.25">
      <c r="A226" s="73">
        <f>Sourcecommande[[#This Row],[Numérotation Sud Infra Environnement]]</f>
        <v>0</v>
      </c>
      <c r="B226" s="74" t="e">
        <f>VLOOKUP(A226,Sourcecommande[],2,FALSE)</f>
        <v>#N/A</v>
      </c>
      <c r="C226" s="74" t="e">
        <f>VLOOKUP(A226,Sourcecommande[],3,FALSE)</f>
        <v>#N/A</v>
      </c>
      <c r="D226" s="75" t="e">
        <f>VLOOKUP(A226,Sourcecommande[],4,FALSE)</f>
        <v>#N/A</v>
      </c>
      <c r="E226" s="75" t="e">
        <f>VLOOKUP(A226,Sourcecommande[],5,FALSE)</f>
        <v>#N/A</v>
      </c>
      <c r="F226" s="75" t="e">
        <f>VLOOKUP(A226,Sourcecommande[],6,FALSE)</f>
        <v>#N/A</v>
      </c>
      <c r="G226" s="75" t="e">
        <f>VLOOKUP(A226,Sourcecommande[],7,FALSE)</f>
        <v>#N/A</v>
      </c>
      <c r="H226" s="88">
        <f>SUMIFS(SBT!H:H,SBT!$E:$E,Tableau3[[#This Row],[Numérotation Sud Infra Environnement]],SBT!$AT:$AT,1)</f>
        <v>0</v>
      </c>
      <c r="I226" s="80">
        <f>SUMIFS(SBT!J:J,SBT!$E:$E,Tableau3[[#This Row],[Numérotation Sud Infra Environnement]],SBT!$AT:$AT,1)</f>
        <v>0</v>
      </c>
      <c r="J226" s="80">
        <f>SUMIFS(SBT!K:K,SBT!$E:$E,Tableau3[[#This Row],[Numérotation Sud Infra Environnement]],SBT!$AT:$AT,1)</f>
        <v>0</v>
      </c>
      <c r="K226" s="80">
        <f>SUMIFS(SBT!L:L,SBT!$E:$E,Tableau3[[#This Row],[Numérotation Sud Infra Environnement]],SBT!$AT:$AT,1)</f>
        <v>0</v>
      </c>
      <c r="L226" s="80">
        <f>SUMIFS(SBT!M:M,SBT!$E:$E,Tableau3[[#This Row],[Numérotation Sud Infra Environnement]],SBT!$AT:$AT,1)</f>
        <v>0</v>
      </c>
      <c r="M226" s="80">
        <f>SUMIFS(SBT!N:N,SBT!$E:$E,Tableau3[[#This Row],[Numérotation Sud Infra Environnement]],SBT!$AT:$AT,1)</f>
        <v>0</v>
      </c>
      <c r="N226" s="80">
        <f>SUMIFS(SBT!O:O,SBT!$E:$E,Tableau3[[#This Row],[Numérotation Sud Infra Environnement]],SBT!$AT:$AT,1)</f>
        <v>0</v>
      </c>
      <c r="O226" s="80">
        <f>SUMIFS(SBT!P:P,SBT!$E:$E,Tableau3[[#This Row],[Numérotation Sud Infra Environnement]],SBT!$AT:$AT,1)</f>
        <v>0</v>
      </c>
      <c r="P226" s="80">
        <f>SUMIFS(SBT!Q:Q,SBT!$E:$E,Tableau3[[#This Row],[Numérotation Sud Infra Environnement]],SBT!$AT:$AT,1)</f>
        <v>0</v>
      </c>
      <c r="Q226" s="80">
        <f>SUMIFS(SBT!R:R,SBT!$E:$E,Tableau3[[#This Row],[Numérotation Sud Infra Environnement]],SBT!$AT:$AT,1)</f>
        <v>0</v>
      </c>
      <c r="R226" s="80">
        <f>SUMIFS(SBT!S:S,SBT!$E:$E,Tableau3[[#This Row],[Numérotation Sud Infra Environnement]],SBT!$AT:$AT,1)</f>
        <v>0</v>
      </c>
      <c r="S226" s="80">
        <f>SUMIFS(SBT!T:T,SBT!$E:$E,Tableau3[[#This Row],[Numérotation Sud Infra Environnement]],SBT!$AT:$AT,1)</f>
        <v>0</v>
      </c>
      <c r="T226" s="80">
        <f>SUMIFS(SBT!U:U,SBT!$E:$E,Tableau3[[#This Row],[Numérotation Sud Infra Environnement]],SBT!$AT:$AT,1)</f>
        <v>0</v>
      </c>
      <c r="U226" s="80">
        <f>SUMIFS(SBT!V:V,SBT!$E:$E,Tableau3[[#This Row],[Numérotation Sud Infra Environnement]],SBT!$AT:$AT,1)</f>
        <v>0</v>
      </c>
      <c r="V226" s="80">
        <f>SUMIFS(SBT!W:W,SBT!$E:$E,Tableau3[[#This Row],[Numérotation Sud Infra Environnement]],SBT!$AT:$AT,1)</f>
        <v>0</v>
      </c>
      <c r="W226" s="80">
        <f>SUMIFS(SBT!X:X,SBT!$E:$E,Tableau3[[#This Row],[Numérotation Sud Infra Environnement]],SBT!$AT:$AT,1)</f>
        <v>0</v>
      </c>
      <c r="X226" s="80">
        <f>SUMIFS(SBT!Y:Y,SBT!$E:$E,Tableau3[[#This Row],[Numérotation Sud Infra Environnement]],SBT!$AT:$AT,1)</f>
        <v>0</v>
      </c>
      <c r="Y226" s="80">
        <f>SUMIFS(SBT!Z:Z,SBT!$E:$E,Tableau3[[#This Row],[Numérotation Sud Infra Environnement]],SBT!$AT:$AT,1)</f>
        <v>0</v>
      </c>
      <c r="Z226" s="80">
        <f>SUMIFS(SBT!AA:AA,SBT!$E:$E,Tableau3[[#This Row],[Numérotation Sud Infra Environnement]],SBT!$AT:$AT,1)</f>
        <v>0</v>
      </c>
      <c r="AA226" s="80">
        <f>Tableau3[[#This Row],[TOTAUX TTC]]-Tableau3[[#This Row],[TVA récupérable]]</f>
        <v>0</v>
      </c>
    </row>
    <row r="227" spans="1:27" x14ac:dyDescent="0.25">
      <c r="A227" s="73">
        <f>Sourcecommande[[#This Row],[Numérotation Sud Infra Environnement]]</f>
        <v>0</v>
      </c>
      <c r="B227" s="74" t="e">
        <f>VLOOKUP(A227,Sourcecommande[],2,FALSE)</f>
        <v>#N/A</v>
      </c>
      <c r="C227" s="74" t="e">
        <f>VLOOKUP(A227,Sourcecommande[],3,FALSE)</f>
        <v>#N/A</v>
      </c>
      <c r="D227" s="75" t="e">
        <f>VLOOKUP(A227,Sourcecommande[],4,FALSE)</f>
        <v>#N/A</v>
      </c>
      <c r="E227" s="75" t="e">
        <f>VLOOKUP(A227,Sourcecommande[],5,FALSE)</f>
        <v>#N/A</v>
      </c>
      <c r="F227" s="75" t="e">
        <f>VLOOKUP(A227,Sourcecommande[],6,FALSE)</f>
        <v>#N/A</v>
      </c>
      <c r="G227" s="75" t="e">
        <f>VLOOKUP(A227,Sourcecommande[],7,FALSE)</f>
        <v>#N/A</v>
      </c>
      <c r="H227" s="88">
        <f>SUMIFS(SBT!H:H,SBT!$E:$E,Tableau3[[#This Row],[Numérotation Sud Infra Environnement]],SBT!$AT:$AT,1)</f>
        <v>0</v>
      </c>
      <c r="I227" s="80">
        <f>SUMIFS(SBT!J:J,SBT!$E:$E,Tableau3[[#This Row],[Numérotation Sud Infra Environnement]],SBT!$AT:$AT,1)</f>
        <v>0</v>
      </c>
      <c r="J227" s="80">
        <f>SUMIFS(SBT!K:K,SBT!$E:$E,Tableau3[[#This Row],[Numérotation Sud Infra Environnement]],SBT!$AT:$AT,1)</f>
        <v>0</v>
      </c>
      <c r="K227" s="80">
        <f>SUMIFS(SBT!L:L,SBT!$E:$E,Tableau3[[#This Row],[Numérotation Sud Infra Environnement]],SBT!$AT:$AT,1)</f>
        <v>0</v>
      </c>
      <c r="L227" s="80">
        <f>SUMIFS(SBT!M:M,SBT!$E:$E,Tableau3[[#This Row],[Numérotation Sud Infra Environnement]],SBT!$AT:$AT,1)</f>
        <v>0</v>
      </c>
      <c r="M227" s="80">
        <f>SUMIFS(SBT!N:N,SBT!$E:$E,Tableau3[[#This Row],[Numérotation Sud Infra Environnement]],SBT!$AT:$AT,1)</f>
        <v>0</v>
      </c>
      <c r="N227" s="80">
        <f>SUMIFS(SBT!O:O,SBT!$E:$E,Tableau3[[#This Row],[Numérotation Sud Infra Environnement]],SBT!$AT:$AT,1)</f>
        <v>0</v>
      </c>
      <c r="O227" s="80">
        <f>SUMIFS(SBT!P:P,SBT!$E:$E,Tableau3[[#This Row],[Numérotation Sud Infra Environnement]],SBT!$AT:$AT,1)</f>
        <v>0</v>
      </c>
      <c r="P227" s="80">
        <f>SUMIFS(SBT!Q:Q,SBT!$E:$E,Tableau3[[#This Row],[Numérotation Sud Infra Environnement]],SBT!$AT:$AT,1)</f>
        <v>0</v>
      </c>
      <c r="Q227" s="80">
        <f>SUMIFS(SBT!R:R,SBT!$E:$E,Tableau3[[#This Row],[Numérotation Sud Infra Environnement]],SBT!$AT:$AT,1)</f>
        <v>0</v>
      </c>
      <c r="R227" s="80">
        <f>SUMIFS(SBT!S:S,SBT!$E:$E,Tableau3[[#This Row],[Numérotation Sud Infra Environnement]],SBT!$AT:$AT,1)</f>
        <v>0</v>
      </c>
      <c r="S227" s="80">
        <f>SUMIFS(SBT!T:T,SBT!$E:$E,Tableau3[[#This Row],[Numérotation Sud Infra Environnement]],SBT!$AT:$AT,1)</f>
        <v>0</v>
      </c>
      <c r="T227" s="80">
        <f>SUMIFS(SBT!U:U,SBT!$E:$E,Tableau3[[#This Row],[Numérotation Sud Infra Environnement]],SBT!$AT:$AT,1)</f>
        <v>0</v>
      </c>
      <c r="U227" s="80">
        <f>SUMIFS(SBT!V:V,SBT!$E:$E,Tableau3[[#This Row],[Numérotation Sud Infra Environnement]],SBT!$AT:$AT,1)</f>
        <v>0</v>
      </c>
      <c r="V227" s="80">
        <f>SUMIFS(SBT!W:W,SBT!$E:$E,Tableau3[[#This Row],[Numérotation Sud Infra Environnement]],SBT!$AT:$AT,1)</f>
        <v>0</v>
      </c>
      <c r="W227" s="80">
        <f>SUMIFS(SBT!X:X,SBT!$E:$E,Tableau3[[#This Row],[Numérotation Sud Infra Environnement]],SBT!$AT:$AT,1)</f>
        <v>0</v>
      </c>
      <c r="X227" s="80">
        <f>SUMIFS(SBT!Y:Y,SBT!$E:$E,Tableau3[[#This Row],[Numérotation Sud Infra Environnement]],SBT!$AT:$AT,1)</f>
        <v>0</v>
      </c>
      <c r="Y227" s="80">
        <f>SUMIFS(SBT!Z:Z,SBT!$E:$E,Tableau3[[#This Row],[Numérotation Sud Infra Environnement]],SBT!$AT:$AT,1)</f>
        <v>0</v>
      </c>
      <c r="Z227" s="80">
        <f>SUMIFS(SBT!AA:AA,SBT!$E:$E,Tableau3[[#This Row],[Numérotation Sud Infra Environnement]],SBT!$AT:$AT,1)</f>
        <v>0</v>
      </c>
      <c r="AA227" s="80">
        <f>Tableau3[[#This Row],[TOTAUX TTC]]-Tableau3[[#This Row],[TVA récupérable]]</f>
        <v>0</v>
      </c>
    </row>
    <row r="228" spans="1:27" x14ac:dyDescent="0.25">
      <c r="A228" s="73">
        <f>Sourcecommande[[#This Row],[Numérotation Sud Infra Environnement]]</f>
        <v>0</v>
      </c>
      <c r="B228" s="74" t="e">
        <f>VLOOKUP(A228,Sourcecommande[],2,FALSE)</f>
        <v>#N/A</v>
      </c>
      <c r="C228" s="74" t="e">
        <f>VLOOKUP(A228,Sourcecommande[],3,FALSE)</f>
        <v>#N/A</v>
      </c>
      <c r="D228" s="75" t="e">
        <f>VLOOKUP(A228,Sourcecommande[],4,FALSE)</f>
        <v>#N/A</v>
      </c>
      <c r="E228" s="75" t="e">
        <f>VLOOKUP(A228,Sourcecommande[],5,FALSE)</f>
        <v>#N/A</v>
      </c>
      <c r="F228" s="75" t="e">
        <f>VLOOKUP(A228,Sourcecommande[],6,FALSE)</f>
        <v>#N/A</v>
      </c>
      <c r="G228" s="75" t="e">
        <f>VLOOKUP(A228,Sourcecommande[],7,FALSE)</f>
        <v>#N/A</v>
      </c>
      <c r="H228" s="88">
        <f>SUMIFS(SBT!H:H,SBT!$E:$E,Tableau3[[#This Row],[Numérotation Sud Infra Environnement]],SBT!$AT:$AT,1)</f>
        <v>0</v>
      </c>
      <c r="I228" s="80">
        <f>SUMIFS(SBT!J:J,SBT!$E:$E,Tableau3[[#This Row],[Numérotation Sud Infra Environnement]],SBT!$AT:$AT,1)</f>
        <v>0</v>
      </c>
      <c r="J228" s="80">
        <f>SUMIFS(SBT!K:K,SBT!$E:$E,Tableau3[[#This Row],[Numérotation Sud Infra Environnement]],SBT!$AT:$AT,1)</f>
        <v>0</v>
      </c>
      <c r="K228" s="80">
        <f>SUMIFS(SBT!L:L,SBT!$E:$E,Tableau3[[#This Row],[Numérotation Sud Infra Environnement]],SBT!$AT:$AT,1)</f>
        <v>0</v>
      </c>
      <c r="L228" s="80">
        <f>SUMIFS(SBT!M:M,SBT!$E:$E,Tableau3[[#This Row],[Numérotation Sud Infra Environnement]],SBT!$AT:$AT,1)</f>
        <v>0</v>
      </c>
      <c r="M228" s="80">
        <f>SUMIFS(SBT!N:N,SBT!$E:$E,Tableau3[[#This Row],[Numérotation Sud Infra Environnement]],SBT!$AT:$AT,1)</f>
        <v>0</v>
      </c>
      <c r="N228" s="80">
        <f>SUMIFS(SBT!O:O,SBT!$E:$E,Tableau3[[#This Row],[Numérotation Sud Infra Environnement]],SBT!$AT:$AT,1)</f>
        <v>0</v>
      </c>
      <c r="O228" s="80">
        <f>SUMIFS(SBT!P:P,SBT!$E:$E,Tableau3[[#This Row],[Numérotation Sud Infra Environnement]],SBT!$AT:$AT,1)</f>
        <v>0</v>
      </c>
      <c r="P228" s="80">
        <f>SUMIFS(SBT!Q:Q,SBT!$E:$E,Tableau3[[#This Row],[Numérotation Sud Infra Environnement]],SBT!$AT:$AT,1)</f>
        <v>0</v>
      </c>
      <c r="Q228" s="80">
        <f>SUMIFS(SBT!R:R,SBT!$E:$E,Tableau3[[#This Row],[Numérotation Sud Infra Environnement]],SBT!$AT:$AT,1)</f>
        <v>0</v>
      </c>
      <c r="R228" s="80">
        <f>SUMIFS(SBT!S:S,SBT!$E:$E,Tableau3[[#This Row],[Numérotation Sud Infra Environnement]],SBT!$AT:$AT,1)</f>
        <v>0</v>
      </c>
      <c r="S228" s="80">
        <f>SUMIFS(SBT!T:T,SBT!$E:$E,Tableau3[[#This Row],[Numérotation Sud Infra Environnement]],SBT!$AT:$AT,1)</f>
        <v>0</v>
      </c>
      <c r="T228" s="80">
        <f>SUMIFS(SBT!U:U,SBT!$E:$E,Tableau3[[#This Row],[Numérotation Sud Infra Environnement]],SBT!$AT:$AT,1)</f>
        <v>0</v>
      </c>
      <c r="U228" s="80">
        <f>SUMIFS(SBT!V:V,SBT!$E:$E,Tableau3[[#This Row],[Numérotation Sud Infra Environnement]],SBT!$AT:$AT,1)</f>
        <v>0</v>
      </c>
      <c r="V228" s="80">
        <f>SUMIFS(SBT!W:W,SBT!$E:$E,Tableau3[[#This Row],[Numérotation Sud Infra Environnement]],SBT!$AT:$AT,1)</f>
        <v>0</v>
      </c>
      <c r="W228" s="80">
        <f>SUMIFS(SBT!X:X,SBT!$E:$E,Tableau3[[#This Row],[Numérotation Sud Infra Environnement]],SBT!$AT:$AT,1)</f>
        <v>0</v>
      </c>
      <c r="X228" s="80">
        <f>SUMIFS(SBT!Y:Y,SBT!$E:$E,Tableau3[[#This Row],[Numérotation Sud Infra Environnement]],SBT!$AT:$AT,1)</f>
        <v>0</v>
      </c>
      <c r="Y228" s="80">
        <f>SUMIFS(SBT!Z:Z,SBT!$E:$E,Tableau3[[#This Row],[Numérotation Sud Infra Environnement]],SBT!$AT:$AT,1)</f>
        <v>0</v>
      </c>
      <c r="Z228" s="80">
        <f>SUMIFS(SBT!AA:AA,SBT!$E:$E,Tableau3[[#This Row],[Numérotation Sud Infra Environnement]],SBT!$AT:$AT,1)</f>
        <v>0</v>
      </c>
      <c r="AA228" s="80">
        <f>Tableau3[[#This Row],[TOTAUX TTC]]-Tableau3[[#This Row],[TVA récupérable]]</f>
        <v>0</v>
      </c>
    </row>
    <row r="229" spans="1:27" x14ac:dyDescent="0.25">
      <c r="A229" s="73">
        <f>Sourcecommande[[#This Row],[Numérotation Sud Infra Environnement]]</f>
        <v>0</v>
      </c>
      <c r="B229" s="74" t="e">
        <f>VLOOKUP(A229,Sourcecommande[],2,FALSE)</f>
        <v>#N/A</v>
      </c>
      <c r="C229" s="74" t="e">
        <f>VLOOKUP(A229,Sourcecommande[],3,FALSE)</f>
        <v>#N/A</v>
      </c>
      <c r="D229" s="75" t="e">
        <f>VLOOKUP(A229,Sourcecommande[],4,FALSE)</f>
        <v>#N/A</v>
      </c>
      <c r="E229" s="75" t="e">
        <f>VLOOKUP(A229,Sourcecommande[],5,FALSE)</f>
        <v>#N/A</v>
      </c>
      <c r="F229" s="75" t="e">
        <f>VLOOKUP(A229,Sourcecommande[],6,FALSE)</f>
        <v>#N/A</v>
      </c>
      <c r="G229" s="75" t="e">
        <f>VLOOKUP(A229,Sourcecommande[],7,FALSE)</f>
        <v>#N/A</v>
      </c>
      <c r="H229" s="88">
        <f>SUMIFS(SBT!H:H,SBT!$E:$E,Tableau3[[#This Row],[Numérotation Sud Infra Environnement]],SBT!$AT:$AT,1)</f>
        <v>0</v>
      </c>
      <c r="I229" s="80">
        <f>SUMIFS(SBT!J:J,SBT!$E:$E,Tableau3[[#This Row],[Numérotation Sud Infra Environnement]],SBT!$AT:$AT,1)</f>
        <v>0</v>
      </c>
      <c r="J229" s="80">
        <f>SUMIFS(SBT!K:K,SBT!$E:$E,Tableau3[[#This Row],[Numérotation Sud Infra Environnement]],SBT!$AT:$AT,1)</f>
        <v>0</v>
      </c>
      <c r="K229" s="80">
        <f>SUMIFS(SBT!L:L,SBT!$E:$E,Tableau3[[#This Row],[Numérotation Sud Infra Environnement]],SBT!$AT:$AT,1)</f>
        <v>0</v>
      </c>
      <c r="L229" s="80">
        <f>SUMIFS(SBT!M:M,SBT!$E:$E,Tableau3[[#This Row],[Numérotation Sud Infra Environnement]],SBT!$AT:$AT,1)</f>
        <v>0</v>
      </c>
      <c r="M229" s="80">
        <f>SUMIFS(SBT!N:N,SBT!$E:$E,Tableau3[[#This Row],[Numérotation Sud Infra Environnement]],SBT!$AT:$AT,1)</f>
        <v>0</v>
      </c>
      <c r="N229" s="80">
        <f>SUMIFS(SBT!O:O,SBT!$E:$E,Tableau3[[#This Row],[Numérotation Sud Infra Environnement]],SBT!$AT:$AT,1)</f>
        <v>0</v>
      </c>
      <c r="O229" s="80">
        <f>SUMIFS(SBT!P:P,SBT!$E:$E,Tableau3[[#This Row],[Numérotation Sud Infra Environnement]],SBT!$AT:$AT,1)</f>
        <v>0</v>
      </c>
      <c r="P229" s="80">
        <f>SUMIFS(SBT!Q:Q,SBT!$E:$E,Tableau3[[#This Row],[Numérotation Sud Infra Environnement]],SBT!$AT:$AT,1)</f>
        <v>0</v>
      </c>
      <c r="Q229" s="80">
        <f>SUMIFS(SBT!R:R,SBT!$E:$E,Tableau3[[#This Row],[Numérotation Sud Infra Environnement]],SBT!$AT:$AT,1)</f>
        <v>0</v>
      </c>
      <c r="R229" s="80">
        <f>SUMIFS(SBT!S:S,SBT!$E:$E,Tableau3[[#This Row],[Numérotation Sud Infra Environnement]],SBT!$AT:$AT,1)</f>
        <v>0</v>
      </c>
      <c r="S229" s="80">
        <f>SUMIFS(SBT!T:T,SBT!$E:$E,Tableau3[[#This Row],[Numérotation Sud Infra Environnement]],SBT!$AT:$AT,1)</f>
        <v>0</v>
      </c>
      <c r="T229" s="80">
        <f>SUMIFS(SBT!U:U,SBT!$E:$E,Tableau3[[#This Row],[Numérotation Sud Infra Environnement]],SBT!$AT:$AT,1)</f>
        <v>0</v>
      </c>
      <c r="U229" s="80">
        <f>SUMIFS(SBT!V:V,SBT!$E:$E,Tableau3[[#This Row],[Numérotation Sud Infra Environnement]],SBT!$AT:$AT,1)</f>
        <v>0</v>
      </c>
      <c r="V229" s="80">
        <f>SUMIFS(SBT!W:W,SBT!$E:$E,Tableau3[[#This Row],[Numérotation Sud Infra Environnement]],SBT!$AT:$AT,1)</f>
        <v>0</v>
      </c>
      <c r="W229" s="80">
        <f>SUMIFS(SBT!X:X,SBT!$E:$E,Tableau3[[#This Row],[Numérotation Sud Infra Environnement]],SBT!$AT:$AT,1)</f>
        <v>0</v>
      </c>
      <c r="X229" s="80">
        <f>SUMIFS(SBT!Y:Y,SBT!$E:$E,Tableau3[[#This Row],[Numérotation Sud Infra Environnement]],SBT!$AT:$AT,1)</f>
        <v>0</v>
      </c>
      <c r="Y229" s="80">
        <f>SUMIFS(SBT!Z:Z,SBT!$E:$E,Tableau3[[#This Row],[Numérotation Sud Infra Environnement]],SBT!$AT:$AT,1)</f>
        <v>0</v>
      </c>
      <c r="Z229" s="80">
        <f>SUMIFS(SBT!AA:AA,SBT!$E:$E,Tableau3[[#This Row],[Numérotation Sud Infra Environnement]],SBT!$AT:$AT,1)</f>
        <v>0</v>
      </c>
      <c r="AA229" s="80">
        <f>Tableau3[[#This Row],[TOTAUX TTC]]-Tableau3[[#This Row],[TVA récupérable]]</f>
        <v>0</v>
      </c>
    </row>
    <row r="230" spans="1:27" x14ac:dyDescent="0.25">
      <c r="A230" s="73">
        <f>Sourcecommande[[#This Row],[Numérotation Sud Infra Environnement]]</f>
        <v>0</v>
      </c>
      <c r="B230" s="74" t="e">
        <f>VLOOKUP(A230,Sourcecommande[],2,FALSE)</f>
        <v>#N/A</v>
      </c>
      <c r="C230" s="74" t="e">
        <f>VLOOKUP(A230,Sourcecommande[],3,FALSE)</f>
        <v>#N/A</v>
      </c>
      <c r="D230" s="75" t="e">
        <f>VLOOKUP(A230,Sourcecommande[],4,FALSE)</f>
        <v>#N/A</v>
      </c>
      <c r="E230" s="75" t="e">
        <f>VLOOKUP(A230,Sourcecommande[],5,FALSE)</f>
        <v>#N/A</v>
      </c>
      <c r="F230" s="75" t="e">
        <f>VLOOKUP(A230,Sourcecommande[],6,FALSE)</f>
        <v>#N/A</v>
      </c>
      <c r="G230" s="75" t="e">
        <f>VLOOKUP(A230,Sourcecommande[],7,FALSE)</f>
        <v>#N/A</v>
      </c>
      <c r="H230" s="88">
        <f>SUMIFS(SBT!H:H,SBT!$E:$E,Tableau3[[#This Row],[Numérotation Sud Infra Environnement]],SBT!$AT:$AT,1)</f>
        <v>0</v>
      </c>
      <c r="I230" s="80">
        <f>SUMIFS(SBT!J:J,SBT!$E:$E,Tableau3[[#This Row],[Numérotation Sud Infra Environnement]],SBT!$AT:$AT,1)</f>
        <v>0</v>
      </c>
      <c r="J230" s="80">
        <f>SUMIFS(SBT!K:K,SBT!$E:$E,Tableau3[[#This Row],[Numérotation Sud Infra Environnement]],SBT!$AT:$AT,1)</f>
        <v>0</v>
      </c>
      <c r="K230" s="80">
        <f>SUMIFS(SBT!L:L,SBT!$E:$E,Tableau3[[#This Row],[Numérotation Sud Infra Environnement]],SBT!$AT:$AT,1)</f>
        <v>0</v>
      </c>
      <c r="L230" s="80">
        <f>SUMIFS(SBT!M:M,SBT!$E:$E,Tableau3[[#This Row],[Numérotation Sud Infra Environnement]],SBT!$AT:$AT,1)</f>
        <v>0</v>
      </c>
      <c r="M230" s="80">
        <f>SUMIFS(SBT!N:N,SBT!$E:$E,Tableau3[[#This Row],[Numérotation Sud Infra Environnement]],SBT!$AT:$AT,1)</f>
        <v>0</v>
      </c>
      <c r="N230" s="80">
        <f>SUMIFS(SBT!O:O,SBT!$E:$E,Tableau3[[#This Row],[Numérotation Sud Infra Environnement]],SBT!$AT:$AT,1)</f>
        <v>0</v>
      </c>
      <c r="O230" s="80">
        <f>SUMIFS(SBT!P:P,SBT!$E:$E,Tableau3[[#This Row],[Numérotation Sud Infra Environnement]],SBT!$AT:$AT,1)</f>
        <v>0</v>
      </c>
      <c r="P230" s="80">
        <f>SUMIFS(SBT!Q:Q,SBT!$E:$E,Tableau3[[#This Row],[Numérotation Sud Infra Environnement]],SBT!$AT:$AT,1)</f>
        <v>0</v>
      </c>
      <c r="Q230" s="80">
        <f>SUMIFS(SBT!R:R,SBT!$E:$E,Tableau3[[#This Row],[Numérotation Sud Infra Environnement]],SBT!$AT:$AT,1)</f>
        <v>0</v>
      </c>
      <c r="R230" s="80">
        <f>SUMIFS(SBT!S:S,SBT!$E:$E,Tableau3[[#This Row],[Numérotation Sud Infra Environnement]],SBT!$AT:$AT,1)</f>
        <v>0</v>
      </c>
      <c r="S230" s="80">
        <f>SUMIFS(SBT!T:T,SBT!$E:$E,Tableau3[[#This Row],[Numérotation Sud Infra Environnement]],SBT!$AT:$AT,1)</f>
        <v>0</v>
      </c>
      <c r="T230" s="80">
        <f>SUMIFS(SBT!U:U,SBT!$E:$E,Tableau3[[#This Row],[Numérotation Sud Infra Environnement]],SBT!$AT:$AT,1)</f>
        <v>0</v>
      </c>
      <c r="U230" s="80">
        <f>SUMIFS(SBT!V:V,SBT!$E:$E,Tableau3[[#This Row],[Numérotation Sud Infra Environnement]],SBT!$AT:$AT,1)</f>
        <v>0</v>
      </c>
      <c r="V230" s="80">
        <f>SUMIFS(SBT!W:W,SBT!$E:$E,Tableau3[[#This Row],[Numérotation Sud Infra Environnement]],SBT!$AT:$AT,1)</f>
        <v>0</v>
      </c>
      <c r="W230" s="80">
        <f>SUMIFS(SBT!X:X,SBT!$E:$E,Tableau3[[#This Row],[Numérotation Sud Infra Environnement]],SBT!$AT:$AT,1)</f>
        <v>0</v>
      </c>
      <c r="X230" s="80">
        <f>SUMIFS(SBT!Y:Y,SBT!$E:$E,Tableau3[[#This Row],[Numérotation Sud Infra Environnement]],SBT!$AT:$AT,1)</f>
        <v>0</v>
      </c>
      <c r="Y230" s="80">
        <f>SUMIFS(SBT!Z:Z,SBT!$E:$E,Tableau3[[#This Row],[Numérotation Sud Infra Environnement]],SBT!$AT:$AT,1)</f>
        <v>0</v>
      </c>
      <c r="Z230" s="80">
        <f>SUMIFS(SBT!AA:AA,SBT!$E:$E,Tableau3[[#This Row],[Numérotation Sud Infra Environnement]],SBT!$AT:$AT,1)</f>
        <v>0</v>
      </c>
      <c r="AA230" s="80">
        <f>Tableau3[[#This Row],[TOTAUX TTC]]-Tableau3[[#This Row],[TVA récupérable]]</f>
        <v>0</v>
      </c>
    </row>
    <row r="231" spans="1:27" x14ac:dyDescent="0.25">
      <c r="A231" s="73">
        <f>Sourcecommande[[#This Row],[Numérotation Sud Infra Environnement]]</f>
        <v>0</v>
      </c>
      <c r="B231" s="74" t="e">
        <f>VLOOKUP(A231,Sourcecommande[],2,FALSE)</f>
        <v>#N/A</v>
      </c>
      <c r="C231" s="74" t="e">
        <f>VLOOKUP(A231,Sourcecommande[],3,FALSE)</f>
        <v>#N/A</v>
      </c>
      <c r="D231" s="75" t="e">
        <f>VLOOKUP(A231,Sourcecommande[],4,FALSE)</f>
        <v>#N/A</v>
      </c>
      <c r="E231" s="75" t="e">
        <f>VLOOKUP(A231,Sourcecommande[],5,FALSE)</f>
        <v>#N/A</v>
      </c>
      <c r="F231" s="75" t="e">
        <f>VLOOKUP(A231,Sourcecommande[],6,FALSE)</f>
        <v>#N/A</v>
      </c>
      <c r="G231" s="75" t="e">
        <f>VLOOKUP(A231,Sourcecommande[],7,FALSE)</f>
        <v>#N/A</v>
      </c>
      <c r="H231" s="88">
        <f>SUMIFS(SBT!H:H,SBT!$E:$E,Tableau3[[#This Row],[Numérotation Sud Infra Environnement]],SBT!$AT:$AT,1)</f>
        <v>0</v>
      </c>
      <c r="I231" s="80">
        <f>SUMIFS(SBT!J:J,SBT!$E:$E,Tableau3[[#This Row],[Numérotation Sud Infra Environnement]],SBT!$AT:$AT,1)</f>
        <v>0</v>
      </c>
      <c r="J231" s="80">
        <f>SUMIFS(SBT!K:K,SBT!$E:$E,Tableau3[[#This Row],[Numérotation Sud Infra Environnement]],SBT!$AT:$AT,1)</f>
        <v>0</v>
      </c>
      <c r="K231" s="80">
        <f>SUMIFS(SBT!L:L,SBT!$E:$E,Tableau3[[#This Row],[Numérotation Sud Infra Environnement]],SBT!$AT:$AT,1)</f>
        <v>0</v>
      </c>
      <c r="L231" s="80">
        <f>SUMIFS(SBT!M:M,SBT!$E:$E,Tableau3[[#This Row],[Numérotation Sud Infra Environnement]],SBT!$AT:$AT,1)</f>
        <v>0</v>
      </c>
      <c r="M231" s="80">
        <f>SUMIFS(SBT!N:N,SBT!$E:$E,Tableau3[[#This Row],[Numérotation Sud Infra Environnement]],SBT!$AT:$AT,1)</f>
        <v>0</v>
      </c>
      <c r="N231" s="80">
        <f>SUMIFS(SBT!O:O,SBT!$E:$E,Tableau3[[#This Row],[Numérotation Sud Infra Environnement]],SBT!$AT:$AT,1)</f>
        <v>0</v>
      </c>
      <c r="O231" s="80">
        <f>SUMIFS(SBT!P:P,SBT!$E:$E,Tableau3[[#This Row],[Numérotation Sud Infra Environnement]],SBT!$AT:$AT,1)</f>
        <v>0</v>
      </c>
      <c r="P231" s="80">
        <f>SUMIFS(SBT!Q:Q,SBT!$E:$E,Tableau3[[#This Row],[Numérotation Sud Infra Environnement]],SBT!$AT:$AT,1)</f>
        <v>0</v>
      </c>
      <c r="Q231" s="80">
        <f>SUMIFS(SBT!R:R,SBT!$E:$E,Tableau3[[#This Row],[Numérotation Sud Infra Environnement]],SBT!$AT:$AT,1)</f>
        <v>0</v>
      </c>
      <c r="R231" s="80">
        <f>SUMIFS(SBT!S:S,SBT!$E:$E,Tableau3[[#This Row],[Numérotation Sud Infra Environnement]],SBT!$AT:$AT,1)</f>
        <v>0</v>
      </c>
      <c r="S231" s="80">
        <f>SUMIFS(SBT!T:T,SBT!$E:$E,Tableau3[[#This Row],[Numérotation Sud Infra Environnement]],SBT!$AT:$AT,1)</f>
        <v>0</v>
      </c>
      <c r="T231" s="80">
        <f>SUMIFS(SBT!U:U,SBT!$E:$E,Tableau3[[#This Row],[Numérotation Sud Infra Environnement]],SBT!$AT:$AT,1)</f>
        <v>0</v>
      </c>
      <c r="U231" s="80">
        <f>SUMIFS(SBT!V:V,SBT!$E:$E,Tableau3[[#This Row],[Numérotation Sud Infra Environnement]],SBT!$AT:$AT,1)</f>
        <v>0</v>
      </c>
      <c r="V231" s="80">
        <f>SUMIFS(SBT!W:W,SBT!$E:$E,Tableau3[[#This Row],[Numérotation Sud Infra Environnement]],SBT!$AT:$AT,1)</f>
        <v>0</v>
      </c>
      <c r="W231" s="80">
        <f>SUMIFS(SBT!X:X,SBT!$E:$E,Tableau3[[#This Row],[Numérotation Sud Infra Environnement]],SBT!$AT:$AT,1)</f>
        <v>0</v>
      </c>
      <c r="X231" s="80">
        <f>SUMIFS(SBT!Y:Y,SBT!$E:$E,Tableau3[[#This Row],[Numérotation Sud Infra Environnement]],SBT!$AT:$AT,1)</f>
        <v>0</v>
      </c>
      <c r="Y231" s="80">
        <f>SUMIFS(SBT!Z:Z,SBT!$E:$E,Tableau3[[#This Row],[Numérotation Sud Infra Environnement]],SBT!$AT:$AT,1)</f>
        <v>0</v>
      </c>
      <c r="Z231" s="80">
        <f>SUMIFS(SBT!AA:AA,SBT!$E:$E,Tableau3[[#This Row],[Numérotation Sud Infra Environnement]],SBT!$AT:$AT,1)</f>
        <v>0</v>
      </c>
      <c r="AA231" s="80">
        <f>Tableau3[[#This Row],[TOTAUX TTC]]-Tableau3[[#This Row],[TVA récupérable]]</f>
        <v>0</v>
      </c>
    </row>
    <row r="232" spans="1:27" x14ac:dyDescent="0.25">
      <c r="A232" s="73">
        <f>Sourcecommande[[#This Row],[Numérotation Sud Infra Environnement]]</f>
        <v>0</v>
      </c>
      <c r="B232" s="74" t="e">
        <f>VLOOKUP(A232,Sourcecommande[],2,FALSE)</f>
        <v>#N/A</v>
      </c>
      <c r="C232" s="74" t="e">
        <f>VLOOKUP(A232,Sourcecommande[],3,FALSE)</f>
        <v>#N/A</v>
      </c>
      <c r="D232" s="75" t="e">
        <f>VLOOKUP(A232,Sourcecommande[],4,FALSE)</f>
        <v>#N/A</v>
      </c>
      <c r="E232" s="75" t="e">
        <f>VLOOKUP(A232,Sourcecommande[],5,FALSE)</f>
        <v>#N/A</v>
      </c>
      <c r="F232" s="75" t="e">
        <f>VLOOKUP(A232,Sourcecommande[],6,FALSE)</f>
        <v>#N/A</v>
      </c>
      <c r="G232" s="75" t="e">
        <f>VLOOKUP(A232,Sourcecommande[],7,FALSE)</f>
        <v>#N/A</v>
      </c>
      <c r="H232" s="88">
        <f>SUMIFS(SBT!H:H,SBT!$E:$E,Tableau3[[#This Row],[Numérotation Sud Infra Environnement]],SBT!$AT:$AT,1)</f>
        <v>0</v>
      </c>
      <c r="I232" s="80">
        <f>SUMIFS(SBT!J:J,SBT!$E:$E,Tableau3[[#This Row],[Numérotation Sud Infra Environnement]],SBT!$AT:$AT,1)</f>
        <v>0</v>
      </c>
      <c r="J232" s="80">
        <f>SUMIFS(SBT!K:K,SBT!$E:$E,Tableau3[[#This Row],[Numérotation Sud Infra Environnement]],SBT!$AT:$AT,1)</f>
        <v>0</v>
      </c>
      <c r="K232" s="80">
        <f>SUMIFS(SBT!L:L,SBT!$E:$E,Tableau3[[#This Row],[Numérotation Sud Infra Environnement]],SBT!$AT:$AT,1)</f>
        <v>0</v>
      </c>
      <c r="L232" s="80">
        <f>SUMIFS(SBT!M:M,SBT!$E:$E,Tableau3[[#This Row],[Numérotation Sud Infra Environnement]],SBT!$AT:$AT,1)</f>
        <v>0</v>
      </c>
      <c r="M232" s="80">
        <f>SUMIFS(SBT!N:N,SBT!$E:$E,Tableau3[[#This Row],[Numérotation Sud Infra Environnement]],SBT!$AT:$AT,1)</f>
        <v>0</v>
      </c>
      <c r="N232" s="80">
        <f>SUMIFS(SBT!O:O,SBT!$E:$E,Tableau3[[#This Row],[Numérotation Sud Infra Environnement]],SBT!$AT:$AT,1)</f>
        <v>0</v>
      </c>
      <c r="O232" s="80">
        <f>SUMIFS(SBT!P:P,SBT!$E:$E,Tableau3[[#This Row],[Numérotation Sud Infra Environnement]],SBT!$AT:$AT,1)</f>
        <v>0</v>
      </c>
      <c r="P232" s="80">
        <f>SUMIFS(SBT!Q:Q,SBT!$E:$E,Tableau3[[#This Row],[Numérotation Sud Infra Environnement]],SBT!$AT:$AT,1)</f>
        <v>0</v>
      </c>
      <c r="Q232" s="80">
        <f>SUMIFS(SBT!R:R,SBT!$E:$E,Tableau3[[#This Row],[Numérotation Sud Infra Environnement]],SBT!$AT:$AT,1)</f>
        <v>0</v>
      </c>
      <c r="R232" s="80">
        <f>SUMIFS(SBT!S:S,SBT!$E:$E,Tableau3[[#This Row],[Numérotation Sud Infra Environnement]],SBT!$AT:$AT,1)</f>
        <v>0</v>
      </c>
      <c r="S232" s="80">
        <f>SUMIFS(SBT!T:T,SBT!$E:$E,Tableau3[[#This Row],[Numérotation Sud Infra Environnement]],SBT!$AT:$AT,1)</f>
        <v>0</v>
      </c>
      <c r="T232" s="80">
        <f>SUMIFS(SBT!U:U,SBT!$E:$E,Tableau3[[#This Row],[Numérotation Sud Infra Environnement]],SBT!$AT:$AT,1)</f>
        <v>0</v>
      </c>
      <c r="U232" s="80">
        <f>SUMIFS(SBT!V:V,SBT!$E:$E,Tableau3[[#This Row],[Numérotation Sud Infra Environnement]],SBT!$AT:$AT,1)</f>
        <v>0</v>
      </c>
      <c r="V232" s="80">
        <f>SUMIFS(SBT!W:W,SBT!$E:$E,Tableau3[[#This Row],[Numérotation Sud Infra Environnement]],SBT!$AT:$AT,1)</f>
        <v>0</v>
      </c>
      <c r="W232" s="80">
        <f>SUMIFS(SBT!X:X,SBT!$E:$E,Tableau3[[#This Row],[Numérotation Sud Infra Environnement]],SBT!$AT:$AT,1)</f>
        <v>0</v>
      </c>
      <c r="X232" s="80">
        <f>SUMIFS(SBT!Y:Y,SBT!$E:$E,Tableau3[[#This Row],[Numérotation Sud Infra Environnement]],SBT!$AT:$AT,1)</f>
        <v>0</v>
      </c>
      <c r="Y232" s="80">
        <f>SUMIFS(SBT!Z:Z,SBT!$E:$E,Tableau3[[#This Row],[Numérotation Sud Infra Environnement]],SBT!$AT:$AT,1)</f>
        <v>0</v>
      </c>
      <c r="Z232" s="80">
        <f>SUMIFS(SBT!AA:AA,SBT!$E:$E,Tableau3[[#This Row],[Numérotation Sud Infra Environnement]],SBT!$AT:$AT,1)</f>
        <v>0</v>
      </c>
      <c r="AA232" s="80">
        <f>Tableau3[[#This Row],[TOTAUX TTC]]-Tableau3[[#This Row],[TVA récupérable]]</f>
        <v>0</v>
      </c>
    </row>
    <row r="233" spans="1:27" x14ac:dyDescent="0.25">
      <c r="A233" s="73">
        <f>Sourcecommande[[#This Row],[Numérotation Sud Infra Environnement]]</f>
        <v>0</v>
      </c>
      <c r="B233" s="74" t="e">
        <f>VLOOKUP(A233,Sourcecommande[],2,FALSE)</f>
        <v>#N/A</v>
      </c>
      <c r="C233" s="74" t="e">
        <f>VLOOKUP(A233,Sourcecommande[],3,FALSE)</f>
        <v>#N/A</v>
      </c>
      <c r="D233" s="75" t="e">
        <f>VLOOKUP(A233,Sourcecommande[],4,FALSE)</f>
        <v>#N/A</v>
      </c>
      <c r="E233" s="75" t="e">
        <f>VLOOKUP(A233,Sourcecommande[],5,FALSE)</f>
        <v>#N/A</v>
      </c>
      <c r="F233" s="75" t="e">
        <f>VLOOKUP(A233,Sourcecommande[],6,FALSE)</f>
        <v>#N/A</v>
      </c>
      <c r="G233" s="75" t="e">
        <f>VLOOKUP(A233,Sourcecommande[],7,FALSE)</f>
        <v>#N/A</v>
      </c>
      <c r="H233" s="88">
        <f>SUMIFS(SBT!H:H,SBT!$E:$E,Tableau3[[#This Row],[Numérotation Sud Infra Environnement]],SBT!$AT:$AT,1)</f>
        <v>0</v>
      </c>
      <c r="I233" s="80">
        <f>SUMIFS(SBT!J:J,SBT!$E:$E,Tableau3[[#This Row],[Numérotation Sud Infra Environnement]],SBT!$AT:$AT,1)</f>
        <v>0</v>
      </c>
      <c r="J233" s="80">
        <f>SUMIFS(SBT!K:K,SBT!$E:$E,Tableau3[[#This Row],[Numérotation Sud Infra Environnement]],SBT!$AT:$AT,1)</f>
        <v>0</v>
      </c>
      <c r="K233" s="80">
        <f>SUMIFS(SBT!L:L,SBT!$E:$E,Tableau3[[#This Row],[Numérotation Sud Infra Environnement]],SBT!$AT:$AT,1)</f>
        <v>0</v>
      </c>
      <c r="L233" s="80">
        <f>SUMIFS(SBT!M:M,SBT!$E:$E,Tableau3[[#This Row],[Numérotation Sud Infra Environnement]],SBT!$AT:$AT,1)</f>
        <v>0</v>
      </c>
      <c r="M233" s="80">
        <f>SUMIFS(SBT!N:N,SBT!$E:$E,Tableau3[[#This Row],[Numérotation Sud Infra Environnement]],SBT!$AT:$AT,1)</f>
        <v>0</v>
      </c>
      <c r="N233" s="80">
        <f>SUMIFS(SBT!O:O,SBT!$E:$E,Tableau3[[#This Row],[Numérotation Sud Infra Environnement]],SBT!$AT:$AT,1)</f>
        <v>0</v>
      </c>
      <c r="O233" s="80">
        <f>SUMIFS(SBT!P:P,SBT!$E:$E,Tableau3[[#This Row],[Numérotation Sud Infra Environnement]],SBT!$AT:$AT,1)</f>
        <v>0</v>
      </c>
      <c r="P233" s="80">
        <f>SUMIFS(SBT!Q:Q,SBT!$E:$E,Tableau3[[#This Row],[Numérotation Sud Infra Environnement]],SBT!$AT:$AT,1)</f>
        <v>0</v>
      </c>
      <c r="Q233" s="80">
        <f>SUMIFS(SBT!R:R,SBT!$E:$E,Tableau3[[#This Row],[Numérotation Sud Infra Environnement]],SBT!$AT:$AT,1)</f>
        <v>0</v>
      </c>
      <c r="R233" s="80">
        <f>SUMIFS(SBT!S:S,SBT!$E:$E,Tableau3[[#This Row],[Numérotation Sud Infra Environnement]],SBT!$AT:$AT,1)</f>
        <v>0</v>
      </c>
      <c r="S233" s="80">
        <f>SUMIFS(SBT!T:T,SBT!$E:$E,Tableau3[[#This Row],[Numérotation Sud Infra Environnement]],SBT!$AT:$AT,1)</f>
        <v>0</v>
      </c>
      <c r="T233" s="80">
        <f>SUMIFS(SBT!U:U,SBT!$E:$E,Tableau3[[#This Row],[Numérotation Sud Infra Environnement]],SBT!$AT:$AT,1)</f>
        <v>0</v>
      </c>
      <c r="U233" s="80">
        <f>SUMIFS(SBT!V:V,SBT!$E:$E,Tableau3[[#This Row],[Numérotation Sud Infra Environnement]],SBT!$AT:$AT,1)</f>
        <v>0</v>
      </c>
      <c r="V233" s="80">
        <f>SUMIFS(SBT!W:W,SBT!$E:$E,Tableau3[[#This Row],[Numérotation Sud Infra Environnement]],SBT!$AT:$AT,1)</f>
        <v>0</v>
      </c>
      <c r="W233" s="80">
        <f>SUMIFS(SBT!X:X,SBT!$E:$E,Tableau3[[#This Row],[Numérotation Sud Infra Environnement]],SBT!$AT:$AT,1)</f>
        <v>0</v>
      </c>
      <c r="X233" s="80">
        <f>SUMIFS(SBT!Y:Y,SBT!$E:$E,Tableau3[[#This Row],[Numérotation Sud Infra Environnement]],SBT!$AT:$AT,1)</f>
        <v>0</v>
      </c>
      <c r="Y233" s="80">
        <f>SUMIFS(SBT!Z:Z,SBT!$E:$E,Tableau3[[#This Row],[Numérotation Sud Infra Environnement]],SBT!$AT:$AT,1)</f>
        <v>0</v>
      </c>
      <c r="Z233" s="80">
        <f>SUMIFS(SBT!AA:AA,SBT!$E:$E,Tableau3[[#This Row],[Numérotation Sud Infra Environnement]],SBT!$AT:$AT,1)</f>
        <v>0</v>
      </c>
      <c r="AA233" s="80">
        <f>Tableau3[[#This Row],[TOTAUX TTC]]-Tableau3[[#This Row],[TVA récupérable]]</f>
        <v>0</v>
      </c>
    </row>
    <row r="234" spans="1:27" x14ac:dyDescent="0.25">
      <c r="A234" s="73">
        <f>Sourcecommande[[#This Row],[Numérotation Sud Infra Environnement]]</f>
        <v>0</v>
      </c>
      <c r="B234" s="74" t="e">
        <f>VLOOKUP(A234,Sourcecommande[],2,FALSE)</f>
        <v>#N/A</v>
      </c>
      <c r="C234" s="74" t="e">
        <f>VLOOKUP(A234,Sourcecommande[],3,FALSE)</f>
        <v>#N/A</v>
      </c>
      <c r="D234" s="75" t="e">
        <f>VLOOKUP(A234,Sourcecommande[],4,FALSE)</f>
        <v>#N/A</v>
      </c>
      <c r="E234" s="75" t="e">
        <f>VLOOKUP(A234,Sourcecommande[],5,FALSE)</f>
        <v>#N/A</v>
      </c>
      <c r="F234" s="75" t="e">
        <f>VLOOKUP(A234,Sourcecommande[],6,FALSE)</f>
        <v>#N/A</v>
      </c>
      <c r="G234" s="75" t="e">
        <f>VLOOKUP(A234,Sourcecommande[],7,FALSE)</f>
        <v>#N/A</v>
      </c>
      <c r="H234" s="88">
        <f>SUMIFS(SBT!H:H,SBT!$E:$E,Tableau3[[#This Row],[Numérotation Sud Infra Environnement]],SBT!$AT:$AT,1)</f>
        <v>0</v>
      </c>
      <c r="I234" s="80">
        <f>SUMIFS(SBT!J:J,SBT!$E:$E,Tableau3[[#This Row],[Numérotation Sud Infra Environnement]],SBT!$AT:$AT,1)</f>
        <v>0</v>
      </c>
      <c r="J234" s="80">
        <f>SUMIFS(SBT!K:K,SBT!$E:$E,Tableau3[[#This Row],[Numérotation Sud Infra Environnement]],SBT!$AT:$AT,1)</f>
        <v>0</v>
      </c>
      <c r="K234" s="80">
        <f>SUMIFS(SBT!L:L,SBT!$E:$E,Tableau3[[#This Row],[Numérotation Sud Infra Environnement]],SBT!$AT:$AT,1)</f>
        <v>0</v>
      </c>
      <c r="L234" s="80">
        <f>SUMIFS(SBT!M:M,SBT!$E:$E,Tableau3[[#This Row],[Numérotation Sud Infra Environnement]],SBT!$AT:$AT,1)</f>
        <v>0</v>
      </c>
      <c r="M234" s="80">
        <f>SUMIFS(SBT!N:N,SBT!$E:$E,Tableau3[[#This Row],[Numérotation Sud Infra Environnement]],SBT!$AT:$AT,1)</f>
        <v>0</v>
      </c>
      <c r="N234" s="80">
        <f>SUMIFS(SBT!O:O,SBT!$E:$E,Tableau3[[#This Row],[Numérotation Sud Infra Environnement]],SBT!$AT:$AT,1)</f>
        <v>0</v>
      </c>
      <c r="O234" s="80">
        <f>SUMIFS(SBT!P:P,SBT!$E:$E,Tableau3[[#This Row],[Numérotation Sud Infra Environnement]],SBT!$AT:$AT,1)</f>
        <v>0</v>
      </c>
      <c r="P234" s="80">
        <f>SUMIFS(SBT!Q:Q,SBT!$E:$E,Tableau3[[#This Row],[Numérotation Sud Infra Environnement]],SBT!$AT:$AT,1)</f>
        <v>0</v>
      </c>
      <c r="Q234" s="80">
        <f>SUMIFS(SBT!R:R,SBT!$E:$E,Tableau3[[#This Row],[Numérotation Sud Infra Environnement]],SBT!$AT:$AT,1)</f>
        <v>0</v>
      </c>
      <c r="R234" s="80">
        <f>SUMIFS(SBT!S:S,SBT!$E:$E,Tableau3[[#This Row],[Numérotation Sud Infra Environnement]],SBT!$AT:$AT,1)</f>
        <v>0</v>
      </c>
      <c r="S234" s="80">
        <f>SUMIFS(SBT!T:T,SBT!$E:$E,Tableau3[[#This Row],[Numérotation Sud Infra Environnement]],SBT!$AT:$AT,1)</f>
        <v>0</v>
      </c>
      <c r="T234" s="80">
        <f>SUMIFS(SBT!U:U,SBT!$E:$E,Tableau3[[#This Row],[Numérotation Sud Infra Environnement]],SBT!$AT:$AT,1)</f>
        <v>0</v>
      </c>
      <c r="U234" s="80">
        <f>SUMIFS(SBT!V:V,SBT!$E:$E,Tableau3[[#This Row],[Numérotation Sud Infra Environnement]],SBT!$AT:$AT,1)</f>
        <v>0</v>
      </c>
      <c r="V234" s="80">
        <f>SUMIFS(SBT!W:W,SBT!$E:$E,Tableau3[[#This Row],[Numérotation Sud Infra Environnement]],SBT!$AT:$AT,1)</f>
        <v>0</v>
      </c>
      <c r="W234" s="80">
        <f>SUMIFS(SBT!X:X,SBT!$E:$E,Tableau3[[#This Row],[Numérotation Sud Infra Environnement]],SBT!$AT:$AT,1)</f>
        <v>0</v>
      </c>
      <c r="X234" s="80">
        <f>SUMIFS(SBT!Y:Y,SBT!$E:$E,Tableau3[[#This Row],[Numérotation Sud Infra Environnement]],SBT!$AT:$AT,1)</f>
        <v>0</v>
      </c>
      <c r="Y234" s="80">
        <f>SUMIFS(SBT!Z:Z,SBT!$E:$E,Tableau3[[#This Row],[Numérotation Sud Infra Environnement]],SBT!$AT:$AT,1)</f>
        <v>0</v>
      </c>
      <c r="Z234" s="80">
        <f>SUMIFS(SBT!AA:AA,SBT!$E:$E,Tableau3[[#This Row],[Numérotation Sud Infra Environnement]],SBT!$AT:$AT,1)</f>
        <v>0</v>
      </c>
      <c r="AA234" s="80">
        <f>Tableau3[[#This Row],[TOTAUX TTC]]-Tableau3[[#This Row],[TVA récupérable]]</f>
        <v>0</v>
      </c>
    </row>
    <row r="235" spans="1:27" x14ac:dyDescent="0.25">
      <c r="A235" s="73">
        <f>Sourcecommande[[#This Row],[Numérotation Sud Infra Environnement]]</f>
        <v>0</v>
      </c>
      <c r="B235" s="74" t="e">
        <f>VLOOKUP(A235,Sourcecommande[],2,FALSE)</f>
        <v>#N/A</v>
      </c>
      <c r="C235" s="74" t="e">
        <f>VLOOKUP(A235,Sourcecommande[],3,FALSE)</f>
        <v>#N/A</v>
      </c>
      <c r="D235" s="75" t="e">
        <f>VLOOKUP(A235,Sourcecommande[],4,FALSE)</f>
        <v>#N/A</v>
      </c>
      <c r="E235" s="75" t="e">
        <f>VLOOKUP(A235,Sourcecommande[],5,FALSE)</f>
        <v>#N/A</v>
      </c>
      <c r="F235" s="75" t="e">
        <f>VLOOKUP(A235,Sourcecommande[],6,FALSE)</f>
        <v>#N/A</v>
      </c>
      <c r="G235" s="75" t="e">
        <f>VLOOKUP(A235,Sourcecommande[],7,FALSE)</f>
        <v>#N/A</v>
      </c>
      <c r="H235" s="88">
        <f>SUMIFS(SBT!H:H,SBT!$E:$E,Tableau3[[#This Row],[Numérotation Sud Infra Environnement]],SBT!$AT:$AT,1)</f>
        <v>0</v>
      </c>
      <c r="I235" s="80">
        <f>SUMIFS(SBT!J:J,SBT!$E:$E,Tableau3[[#This Row],[Numérotation Sud Infra Environnement]],SBT!$AT:$AT,1)</f>
        <v>0</v>
      </c>
      <c r="J235" s="80">
        <f>SUMIFS(SBT!K:K,SBT!$E:$E,Tableau3[[#This Row],[Numérotation Sud Infra Environnement]],SBT!$AT:$AT,1)</f>
        <v>0</v>
      </c>
      <c r="K235" s="80">
        <f>SUMIFS(SBT!L:L,SBT!$E:$E,Tableau3[[#This Row],[Numérotation Sud Infra Environnement]],SBT!$AT:$AT,1)</f>
        <v>0</v>
      </c>
      <c r="L235" s="80">
        <f>SUMIFS(SBT!M:M,SBT!$E:$E,Tableau3[[#This Row],[Numérotation Sud Infra Environnement]],SBT!$AT:$AT,1)</f>
        <v>0</v>
      </c>
      <c r="M235" s="80">
        <f>SUMIFS(SBT!N:N,SBT!$E:$E,Tableau3[[#This Row],[Numérotation Sud Infra Environnement]],SBT!$AT:$AT,1)</f>
        <v>0</v>
      </c>
      <c r="N235" s="80">
        <f>SUMIFS(SBT!O:O,SBT!$E:$E,Tableau3[[#This Row],[Numérotation Sud Infra Environnement]],SBT!$AT:$AT,1)</f>
        <v>0</v>
      </c>
      <c r="O235" s="80">
        <f>SUMIFS(SBT!P:P,SBT!$E:$E,Tableau3[[#This Row],[Numérotation Sud Infra Environnement]],SBT!$AT:$AT,1)</f>
        <v>0</v>
      </c>
      <c r="P235" s="80">
        <f>SUMIFS(SBT!Q:Q,SBT!$E:$E,Tableau3[[#This Row],[Numérotation Sud Infra Environnement]],SBT!$AT:$AT,1)</f>
        <v>0</v>
      </c>
      <c r="Q235" s="80">
        <f>SUMIFS(SBT!R:R,SBT!$E:$E,Tableau3[[#This Row],[Numérotation Sud Infra Environnement]],SBT!$AT:$AT,1)</f>
        <v>0</v>
      </c>
      <c r="R235" s="80">
        <f>SUMIFS(SBT!S:S,SBT!$E:$E,Tableau3[[#This Row],[Numérotation Sud Infra Environnement]],SBT!$AT:$AT,1)</f>
        <v>0</v>
      </c>
      <c r="S235" s="80">
        <f>SUMIFS(SBT!T:T,SBT!$E:$E,Tableau3[[#This Row],[Numérotation Sud Infra Environnement]],SBT!$AT:$AT,1)</f>
        <v>0</v>
      </c>
      <c r="T235" s="80">
        <f>SUMIFS(SBT!U:U,SBT!$E:$E,Tableau3[[#This Row],[Numérotation Sud Infra Environnement]],SBT!$AT:$AT,1)</f>
        <v>0</v>
      </c>
      <c r="U235" s="80">
        <f>SUMIFS(SBT!V:V,SBT!$E:$E,Tableau3[[#This Row],[Numérotation Sud Infra Environnement]],SBT!$AT:$AT,1)</f>
        <v>0</v>
      </c>
      <c r="V235" s="80">
        <f>SUMIFS(SBT!W:W,SBT!$E:$E,Tableau3[[#This Row],[Numérotation Sud Infra Environnement]],SBT!$AT:$AT,1)</f>
        <v>0</v>
      </c>
      <c r="W235" s="80">
        <f>SUMIFS(SBT!X:X,SBT!$E:$E,Tableau3[[#This Row],[Numérotation Sud Infra Environnement]],SBT!$AT:$AT,1)</f>
        <v>0</v>
      </c>
      <c r="X235" s="80">
        <f>SUMIFS(SBT!Y:Y,SBT!$E:$E,Tableau3[[#This Row],[Numérotation Sud Infra Environnement]],SBT!$AT:$AT,1)</f>
        <v>0</v>
      </c>
      <c r="Y235" s="80">
        <f>SUMIFS(SBT!Z:Z,SBT!$E:$E,Tableau3[[#This Row],[Numérotation Sud Infra Environnement]],SBT!$AT:$AT,1)</f>
        <v>0</v>
      </c>
      <c r="Z235" s="80">
        <f>SUMIFS(SBT!AA:AA,SBT!$E:$E,Tableau3[[#This Row],[Numérotation Sud Infra Environnement]],SBT!$AT:$AT,1)</f>
        <v>0</v>
      </c>
      <c r="AA235" s="80">
        <f>Tableau3[[#This Row],[TOTAUX TTC]]-Tableau3[[#This Row],[TVA récupérable]]</f>
        <v>0</v>
      </c>
    </row>
    <row r="236" spans="1:27" x14ac:dyDescent="0.25">
      <c r="A236" s="73">
        <f>Sourcecommande[[#This Row],[Numérotation Sud Infra Environnement]]</f>
        <v>0</v>
      </c>
      <c r="B236" s="74" t="e">
        <f>VLOOKUP(A236,Sourcecommande[],2,FALSE)</f>
        <v>#N/A</v>
      </c>
      <c r="C236" s="74" t="e">
        <f>VLOOKUP(A236,Sourcecommande[],3,FALSE)</f>
        <v>#N/A</v>
      </c>
      <c r="D236" s="75" t="e">
        <f>VLOOKUP(A236,Sourcecommande[],4,FALSE)</f>
        <v>#N/A</v>
      </c>
      <c r="E236" s="75" t="e">
        <f>VLOOKUP(A236,Sourcecommande[],5,FALSE)</f>
        <v>#N/A</v>
      </c>
      <c r="F236" s="75" t="e">
        <f>VLOOKUP(A236,Sourcecommande[],6,FALSE)</f>
        <v>#N/A</v>
      </c>
      <c r="G236" s="75" t="e">
        <f>VLOOKUP(A236,Sourcecommande[],7,FALSE)</f>
        <v>#N/A</v>
      </c>
      <c r="H236" s="88">
        <f>SUMIFS(SBT!H:H,SBT!$E:$E,Tableau3[[#This Row],[Numérotation Sud Infra Environnement]],SBT!$AT:$AT,1)</f>
        <v>0</v>
      </c>
      <c r="I236" s="80">
        <f>SUMIFS(SBT!J:J,SBT!$E:$E,Tableau3[[#This Row],[Numérotation Sud Infra Environnement]],SBT!$AT:$AT,1)</f>
        <v>0</v>
      </c>
      <c r="J236" s="80">
        <f>SUMIFS(SBT!K:K,SBT!$E:$E,Tableau3[[#This Row],[Numérotation Sud Infra Environnement]],SBT!$AT:$AT,1)</f>
        <v>0</v>
      </c>
      <c r="K236" s="80">
        <f>SUMIFS(SBT!L:L,SBT!$E:$E,Tableau3[[#This Row],[Numérotation Sud Infra Environnement]],SBT!$AT:$AT,1)</f>
        <v>0</v>
      </c>
      <c r="L236" s="80">
        <f>SUMIFS(SBT!M:M,SBT!$E:$E,Tableau3[[#This Row],[Numérotation Sud Infra Environnement]],SBT!$AT:$AT,1)</f>
        <v>0</v>
      </c>
      <c r="M236" s="80">
        <f>SUMIFS(SBT!N:N,SBT!$E:$E,Tableau3[[#This Row],[Numérotation Sud Infra Environnement]],SBT!$AT:$AT,1)</f>
        <v>0</v>
      </c>
      <c r="N236" s="80">
        <f>SUMIFS(SBT!O:O,SBT!$E:$E,Tableau3[[#This Row],[Numérotation Sud Infra Environnement]],SBT!$AT:$AT,1)</f>
        <v>0</v>
      </c>
      <c r="O236" s="80">
        <f>SUMIFS(SBT!P:P,SBT!$E:$E,Tableau3[[#This Row],[Numérotation Sud Infra Environnement]],SBT!$AT:$AT,1)</f>
        <v>0</v>
      </c>
      <c r="P236" s="80">
        <f>SUMIFS(SBT!Q:Q,SBT!$E:$E,Tableau3[[#This Row],[Numérotation Sud Infra Environnement]],SBT!$AT:$AT,1)</f>
        <v>0</v>
      </c>
      <c r="Q236" s="80">
        <f>SUMIFS(SBT!R:R,SBT!$E:$E,Tableau3[[#This Row],[Numérotation Sud Infra Environnement]],SBT!$AT:$AT,1)</f>
        <v>0</v>
      </c>
      <c r="R236" s="80">
        <f>SUMIFS(SBT!S:S,SBT!$E:$E,Tableau3[[#This Row],[Numérotation Sud Infra Environnement]],SBT!$AT:$AT,1)</f>
        <v>0</v>
      </c>
      <c r="S236" s="80">
        <f>SUMIFS(SBT!T:T,SBT!$E:$E,Tableau3[[#This Row],[Numérotation Sud Infra Environnement]],SBT!$AT:$AT,1)</f>
        <v>0</v>
      </c>
      <c r="T236" s="80">
        <f>SUMIFS(SBT!U:U,SBT!$E:$E,Tableau3[[#This Row],[Numérotation Sud Infra Environnement]],SBT!$AT:$AT,1)</f>
        <v>0</v>
      </c>
      <c r="U236" s="80">
        <f>SUMIFS(SBT!V:V,SBT!$E:$E,Tableau3[[#This Row],[Numérotation Sud Infra Environnement]],SBT!$AT:$AT,1)</f>
        <v>0</v>
      </c>
      <c r="V236" s="80">
        <f>SUMIFS(SBT!W:W,SBT!$E:$E,Tableau3[[#This Row],[Numérotation Sud Infra Environnement]],SBT!$AT:$AT,1)</f>
        <v>0</v>
      </c>
      <c r="W236" s="80">
        <f>SUMIFS(SBT!X:X,SBT!$E:$E,Tableau3[[#This Row],[Numérotation Sud Infra Environnement]],SBT!$AT:$AT,1)</f>
        <v>0</v>
      </c>
      <c r="X236" s="80">
        <f>SUMIFS(SBT!Y:Y,SBT!$E:$E,Tableau3[[#This Row],[Numérotation Sud Infra Environnement]],SBT!$AT:$AT,1)</f>
        <v>0</v>
      </c>
      <c r="Y236" s="80">
        <f>SUMIFS(SBT!Z:Z,SBT!$E:$E,Tableau3[[#This Row],[Numérotation Sud Infra Environnement]],SBT!$AT:$AT,1)</f>
        <v>0</v>
      </c>
      <c r="Z236" s="80">
        <f>SUMIFS(SBT!AA:AA,SBT!$E:$E,Tableau3[[#This Row],[Numérotation Sud Infra Environnement]],SBT!$AT:$AT,1)</f>
        <v>0</v>
      </c>
      <c r="AA236" s="80">
        <f>Tableau3[[#This Row],[TOTAUX TTC]]-Tableau3[[#This Row],[TVA récupérable]]</f>
        <v>0</v>
      </c>
    </row>
    <row r="237" spans="1:27" x14ac:dyDescent="0.25">
      <c r="A237" s="73">
        <f>Sourcecommande[[#This Row],[Numérotation Sud Infra Environnement]]</f>
        <v>0</v>
      </c>
      <c r="B237" s="74" t="e">
        <f>VLOOKUP(A237,Sourcecommande[],2,FALSE)</f>
        <v>#N/A</v>
      </c>
      <c r="C237" s="74" t="e">
        <f>VLOOKUP(A237,Sourcecommande[],3,FALSE)</f>
        <v>#N/A</v>
      </c>
      <c r="D237" s="75" t="e">
        <f>VLOOKUP(A237,Sourcecommande[],4,FALSE)</f>
        <v>#N/A</v>
      </c>
      <c r="E237" s="75" t="e">
        <f>VLOOKUP(A237,Sourcecommande[],5,FALSE)</f>
        <v>#N/A</v>
      </c>
      <c r="F237" s="75" t="e">
        <f>VLOOKUP(A237,Sourcecommande[],6,FALSE)</f>
        <v>#N/A</v>
      </c>
      <c r="G237" s="75" t="e">
        <f>VLOOKUP(A237,Sourcecommande[],7,FALSE)</f>
        <v>#N/A</v>
      </c>
      <c r="H237" s="88">
        <f>SUMIFS(SBT!H:H,SBT!$E:$E,Tableau3[[#This Row],[Numérotation Sud Infra Environnement]],SBT!$AT:$AT,1)</f>
        <v>0</v>
      </c>
      <c r="I237" s="80">
        <f>SUMIFS(SBT!J:J,SBT!$E:$E,Tableau3[[#This Row],[Numérotation Sud Infra Environnement]],SBT!$AT:$AT,1)</f>
        <v>0</v>
      </c>
      <c r="J237" s="80">
        <f>SUMIFS(SBT!K:K,SBT!$E:$E,Tableau3[[#This Row],[Numérotation Sud Infra Environnement]],SBT!$AT:$AT,1)</f>
        <v>0</v>
      </c>
      <c r="K237" s="80">
        <f>SUMIFS(SBT!L:L,SBT!$E:$E,Tableau3[[#This Row],[Numérotation Sud Infra Environnement]],SBT!$AT:$AT,1)</f>
        <v>0</v>
      </c>
      <c r="L237" s="80">
        <f>SUMIFS(SBT!M:M,SBT!$E:$E,Tableau3[[#This Row],[Numérotation Sud Infra Environnement]],SBT!$AT:$AT,1)</f>
        <v>0</v>
      </c>
      <c r="M237" s="80">
        <f>SUMIFS(SBT!N:N,SBT!$E:$E,Tableau3[[#This Row],[Numérotation Sud Infra Environnement]],SBT!$AT:$AT,1)</f>
        <v>0</v>
      </c>
      <c r="N237" s="80">
        <f>SUMIFS(SBT!O:O,SBT!$E:$E,Tableau3[[#This Row],[Numérotation Sud Infra Environnement]],SBT!$AT:$AT,1)</f>
        <v>0</v>
      </c>
      <c r="O237" s="80">
        <f>SUMIFS(SBT!P:P,SBT!$E:$E,Tableau3[[#This Row],[Numérotation Sud Infra Environnement]],SBT!$AT:$AT,1)</f>
        <v>0</v>
      </c>
      <c r="P237" s="80">
        <f>SUMIFS(SBT!Q:Q,SBT!$E:$E,Tableau3[[#This Row],[Numérotation Sud Infra Environnement]],SBT!$AT:$AT,1)</f>
        <v>0</v>
      </c>
      <c r="Q237" s="80">
        <f>SUMIFS(SBT!R:R,SBT!$E:$E,Tableau3[[#This Row],[Numérotation Sud Infra Environnement]],SBT!$AT:$AT,1)</f>
        <v>0</v>
      </c>
      <c r="R237" s="80">
        <f>SUMIFS(SBT!S:S,SBT!$E:$E,Tableau3[[#This Row],[Numérotation Sud Infra Environnement]],SBT!$AT:$AT,1)</f>
        <v>0</v>
      </c>
      <c r="S237" s="80">
        <f>SUMIFS(SBT!T:T,SBT!$E:$E,Tableau3[[#This Row],[Numérotation Sud Infra Environnement]],SBT!$AT:$AT,1)</f>
        <v>0</v>
      </c>
      <c r="T237" s="80">
        <f>SUMIFS(SBT!U:U,SBT!$E:$E,Tableau3[[#This Row],[Numérotation Sud Infra Environnement]],SBT!$AT:$AT,1)</f>
        <v>0</v>
      </c>
      <c r="U237" s="80">
        <f>SUMIFS(SBT!V:V,SBT!$E:$E,Tableau3[[#This Row],[Numérotation Sud Infra Environnement]],SBT!$AT:$AT,1)</f>
        <v>0</v>
      </c>
      <c r="V237" s="80">
        <f>SUMIFS(SBT!W:W,SBT!$E:$E,Tableau3[[#This Row],[Numérotation Sud Infra Environnement]],SBT!$AT:$AT,1)</f>
        <v>0</v>
      </c>
      <c r="W237" s="80">
        <f>SUMIFS(SBT!X:X,SBT!$E:$E,Tableau3[[#This Row],[Numérotation Sud Infra Environnement]],SBT!$AT:$AT,1)</f>
        <v>0</v>
      </c>
      <c r="X237" s="80">
        <f>SUMIFS(SBT!Y:Y,SBT!$E:$E,Tableau3[[#This Row],[Numérotation Sud Infra Environnement]],SBT!$AT:$AT,1)</f>
        <v>0</v>
      </c>
      <c r="Y237" s="80">
        <f>SUMIFS(SBT!Z:Z,SBT!$E:$E,Tableau3[[#This Row],[Numérotation Sud Infra Environnement]],SBT!$AT:$AT,1)</f>
        <v>0</v>
      </c>
      <c r="Z237" s="80">
        <f>SUMIFS(SBT!AA:AA,SBT!$E:$E,Tableau3[[#This Row],[Numérotation Sud Infra Environnement]],SBT!$AT:$AT,1)</f>
        <v>0</v>
      </c>
      <c r="AA237" s="80">
        <f>Tableau3[[#This Row],[TOTAUX TTC]]-Tableau3[[#This Row],[TVA récupérable]]</f>
        <v>0</v>
      </c>
    </row>
    <row r="238" spans="1:27" x14ac:dyDescent="0.25">
      <c r="A238" s="73">
        <f>Sourcecommande[[#This Row],[Numérotation Sud Infra Environnement]]</f>
        <v>0</v>
      </c>
      <c r="B238" s="74" t="e">
        <f>VLOOKUP(A238,Sourcecommande[],2,FALSE)</f>
        <v>#N/A</v>
      </c>
      <c r="C238" s="74" t="e">
        <f>VLOOKUP(A238,Sourcecommande[],3,FALSE)</f>
        <v>#N/A</v>
      </c>
      <c r="D238" s="75" t="e">
        <f>VLOOKUP(A238,Sourcecommande[],4,FALSE)</f>
        <v>#N/A</v>
      </c>
      <c r="E238" s="75" t="e">
        <f>VLOOKUP(A238,Sourcecommande[],5,FALSE)</f>
        <v>#N/A</v>
      </c>
      <c r="F238" s="75" t="e">
        <f>VLOOKUP(A238,Sourcecommande[],6,FALSE)</f>
        <v>#N/A</v>
      </c>
      <c r="G238" s="75" t="e">
        <f>VLOOKUP(A238,Sourcecommande[],7,FALSE)</f>
        <v>#N/A</v>
      </c>
      <c r="H238" s="88">
        <f>SUMIFS(SBT!H:H,SBT!$E:$E,Tableau3[[#This Row],[Numérotation Sud Infra Environnement]],SBT!$AT:$AT,1)</f>
        <v>0</v>
      </c>
      <c r="I238" s="80">
        <f>SUMIFS(SBT!J:J,SBT!$E:$E,Tableau3[[#This Row],[Numérotation Sud Infra Environnement]],SBT!$AT:$AT,1)</f>
        <v>0</v>
      </c>
      <c r="J238" s="80">
        <f>SUMIFS(SBT!K:K,SBT!$E:$E,Tableau3[[#This Row],[Numérotation Sud Infra Environnement]],SBT!$AT:$AT,1)</f>
        <v>0</v>
      </c>
      <c r="K238" s="80">
        <f>SUMIFS(SBT!L:L,SBT!$E:$E,Tableau3[[#This Row],[Numérotation Sud Infra Environnement]],SBT!$AT:$AT,1)</f>
        <v>0</v>
      </c>
      <c r="L238" s="80">
        <f>SUMIFS(SBT!M:M,SBT!$E:$E,Tableau3[[#This Row],[Numérotation Sud Infra Environnement]],SBT!$AT:$AT,1)</f>
        <v>0</v>
      </c>
      <c r="M238" s="80">
        <f>SUMIFS(SBT!N:N,SBT!$E:$E,Tableau3[[#This Row],[Numérotation Sud Infra Environnement]],SBT!$AT:$AT,1)</f>
        <v>0</v>
      </c>
      <c r="N238" s="80">
        <f>SUMIFS(SBT!O:O,SBT!$E:$E,Tableau3[[#This Row],[Numérotation Sud Infra Environnement]],SBT!$AT:$AT,1)</f>
        <v>0</v>
      </c>
      <c r="O238" s="80">
        <f>SUMIFS(SBT!P:P,SBT!$E:$E,Tableau3[[#This Row],[Numérotation Sud Infra Environnement]],SBT!$AT:$AT,1)</f>
        <v>0</v>
      </c>
      <c r="P238" s="80">
        <f>SUMIFS(SBT!Q:Q,SBT!$E:$E,Tableau3[[#This Row],[Numérotation Sud Infra Environnement]],SBT!$AT:$AT,1)</f>
        <v>0</v>
      </c>
      <c r="Q238" s="80">
        <f>SUMIFS(SBT!R:R,SBT!$E:$E,Tableau3[[#This Row],[Numérotation Sud Infra Environnement]],SBT!$AT:$AT,1)</f>
        <v>0</v>
      </c>
      <c r="R238" s="80">
        <f>SUMIFS(SBT!S:S,SBT!$E:$E,Tableau3[[#This Row],[Numérotation Sud Infra Environnement]],SBT!$AT:$AT,1)</f>
        <v>0</v>
      </c>
      <c r="S238" s="80">
        <f>SUMIFS(SBT!T:T,SBT!$E:$E,Tableau3[[#This Row],[Numérotation Sud Infra Environnement]],SBT!$AT:$AT,1)</f>
        <v>0</v>
      </c>
      <c r="T238" s="80">
        <f>SUMIFS(SBT!U:U,SBT!$E:$E,Tableau3[[#This Row],[Numérotation Sud Infra Environnement]],SBT!$AT:$AT,1)</f>
        <v>0</v>
      </c>
      <c r="U238" s="80">
        <f>SUMIFS(SBT!V:V,SBT!$E:$E,Tableau3[[#This Row],[Numérotation Sud Infra Environnement]],SBT!$AT:$AT,1)</f>
        <v>0</v>
      </c>
      <c r="V238" s="80">
        <f>SUMIFS(SBT!W:W,SBT!$E:$E,Tableau3[[#This Row],[Numérotation Sud Infra Environnement]],SBT!$AT:$AT,1)</f>
        <v>0</v>
      </c>
      <c r="W238" s="80">
        <f>SUMIFS(SBT!X:X,SBT!$E:$E,Tableau3[[#This Row],[Numérotation Sud Infra Environnement]],SBT!$AT:$AT,1)</f>
        <v>0</v>
      </c>
      <c r="X238" s="80">
        <f>SUMIFS(SBT!Y:Y,SBT!$E:$E,Tableau3[[#This Row],[Numérotation Sud Infra Environnement]],SBT!$AT:$AT,1)</f>
        <v>0</v>
      </c>
      <c r="Y238" s="80">
        <f>SUMIFS(SBT!Z:Z,SBT!$E:$E,Tableau3[[#This Row],[Numérotation Sud Infra Environnement]],SBT!$AT:$AT,1)</f>
        <v>0</v>
      </c>
      <c r="Z238" s="80">
        <f>SUMIFS(SBT!AA:AA,SBT!$E:$E,Tableau3[[#This Row],[Numérotation Sud Infra Environnement]],SBT!$AT:$AT,1)</f>
        <v>0</v>
      </c>
      <c r="AA238" s="80">
        <f>Tableau3[[#This Row],[TOTAUX TTC]]-Tableau3[[#This Row],[TVA récupérable]]</f>
        <v>0</v>
      </c>
    </row>
    <row r="239" spans="1:27" x14ac:dyDescent="0.25">
      <c r="A239" s="73">
        <f>Sourcecommande[[#This Row],[Numérotation Sud Infra Environnement]]</f>
        <v>0</v>
      </c>
      <c r="B239" s="74" t="e">
        <f>VLOOKUP(A239,Sourcecommande[],2,FALSE)</f>
        <v>#N/A</v>
      </c>
      <c r="C239" s="74" t="e">
        <f>VLOOKUP(A239,Sourcecommande[],3,FALSE)</f>
        <v>#N/A</v>
      </c>
      <c r="D239" s="75" t="e">
        <f>VLOOKUP(A239,Sourcecommande[],4,FALSE)</f>
        <v>#N/A</v>
      </c>
      <c r="E239" s="75" t="e">
        <f>VLOOKUP(A239,Sourcecommande[],5,FALSE)</f>
        <v>#N/A</v>
      </c>
      <c r="F239" s="75" t="e">
        <f>VLOOKUP(A239,Sourcecommande[],6,FALSE)</f>
        <v>#N/A</v>
      </c>
      <c r="G239" s="75" t="e">
        <f>VLOOKUP(A239,Sourcecommande[],7,FALSE)</f>
        <v>#N/A</v>
      </c>
      <c r="H239" s="88">
        <f>SUMIFS(SBT!H:H,SBT!$E:$E,Tableau3[[#This Row],[Numérotation Sud Infra Environnement]],SBT!$AT:$AT,1)</f>
        <v>0</v>
      </c>
      <c r="I239" s="80">
        <f>SUMIFS(SBT!J:J,SBT!$E:$E,Tableau3[[#This Row],[Numérotation Sud Infra Environnement]],SBT!$AT:$AT,1)</f>
        <v>0</v>
      </c>
      <c r="J239" s="80">
        <f>SUMIFS(SBT!K:K,SBT!$E:$E,Tableau3[[#This Row],[Numérotation Sud Infra Environnement]],SBT!$AT:$AT,1)</f>
        <v>0</v>
      </c>
      <c r="K239" s="80">
        <f>SUMIFS(SBT!L:L,SBT!$E:$E,Tableau3[[#This Row],[Numérotation Sud Infra Environnement]],SBT!$AT:$AT,1)</f>
        <v>0</v>
      </c>
      <c r="L239" s="80">
        <f>SUMIFS(SBT!M:M,SBT!$E:$E,Tableau3[[#This Row],[Numérotation Sud Infra Environnement]],SBT!$AT:$AT,1)</f>
        <v>0</v>
      </c>
      <c r="M239" s="80">
        <f>SUMIFS(SBT!N:N,SBT!$E:$E,Tableau3[[#This Row],[Numérotation Sud Infra Environnement]],SBT!$AT:$AT,1)</f>
        <v>0</v>
      </c>
      <c r="N239" s="80">
        <f>SUMIFS(SBT!O:O,SBT!$E:$E,Tableau3[[#This Row],[Numérotation Sud Infra Environnement]],SBT!$AT:$AT,1)</f>
        <v>0</v>
      </c>
      <c r="O239" s="80">
        <f>SUMIFS(SBT!P:P,SBT!$E:$E,Tableau3[[#This Row],[Numérotation Sud Infra Environnement]],SBT!$AT:$AT,1)</f>
        <v>0</v>
      </c>
      <c r="P239" s="80">
        <f>SUMIFS(SBT!Q:Q,SBT!$E:$E,Tableau3[[#This Row],[Numérotation Sud Infra Environnement]],SBT!$AT:$AT,1)</f>
        <v>0</v>
      </c>
      <c r="Q239" s="80">
        <f>SUMIFS(SBT!R:R,SBT!$E:$E,Tableau3[[#This Row],[Numérotation Sud Infra Environnement]],SBT!$AT:$AT,1)</f>
        <v>0</v>
      </c>
      <c r="R239" s="80">
        <f>SUMIFS(SBT!S:S,SBT!$E:$E,Tableau3[[#This Row],[Numérotation Sud Infra Environnement]],SBT!$AT:$AT,1)</f>
        <v>0</v>
      </c>
      <c r="S239" s="80">
        <f>SUMIFS(SBT!T:T,SBT!$E:$E,Tableau3[[#This Row],[Numérotation Sud Infra Environnement]],SBT!$AT:$AT,1)</f>
        <v>0</v>
      </c>
      <c r="T239" s="80">
        <f>SUMIFS(SBT!U:U,SBT!$E:$E,Tableau3[[#This Row],[Numérotation Sud Infra Environnement]],SBT!$AT:$AT,1)</f>
        <v>0</v>
      </c>
      <c r="U239" s="80">
        <f>SUMIFS(SBT!V:V,SBT!$E:$E,Tableau3[[#This Row],[Numérotation Sud Infra Environnement]],SBT!$AT:$AT,1)</f>
        <v>0</v>
      </c>
      <c r="V239" s="80">
        <f>SUMIFS(SBT!W:W,SBT!$E:$E,Tableau3[[#This Row],[Numérotation Sud Infra Environnement]],SBT!$AT:$AT,1)</f>
        <v>0</v>
      </c>
      <c r="W239" s="80">
        <f>SUMIFS(SBT!X:X,SBT!$E:$E,Tableau3[[#This Row],[Numérotation Sud Infra Environnement]],SBT!$AT:$AT,1)</f>
        <v>0</v>
      </c>
      <c r="X239" s="80">
        <f>SUMIFS(SBT!Y:Y,SBT!$E:$E,Tableau3[[#This Row],[Numérotation Sud Infra Environnement]],SBT!$AT:$AT,1)</f>
        <v>0</v>
      </c>
      <c r="Y239" s="80">
        <f>SUMIFS(SBT!Z:Z,SBT!$E:$E,Tableau3[[#This Row],[Numérotation Sud Infra Environnement]],SBT!$AT:$AT,1)</f>
        <v>0</v>
      </c>
      <c r="Z239" s="80">
        <f>SUMIFS(SBT!AA:AA,SBT!$E:$E,Tableau3[[#This Row],[Numérotation Sud Infra Environnement]],SBT!$AT:$AT,1)</f>
        <v>0</v>
      </c>
      <c r="AA239" s="80">
        <f>Tableau3[[#This Row],[TOTAUX TTC]]-Tableau3[[#This Row],[TVA récupérable]]</f>
        <v>0</v>
      </c>
    </row>
    <row r="240" spans="1:27" x14ac:dyDescent="0.25">
      <c r="A240" s="73">
        <f>Sourcecommande[[#This Row],[Numérotation Sud Infra Environnement]]</f>
        <v>0</v>
      </c>
      <c r="B240" s="74" t="e">
        <f>VLOOKUP(A240,Sourcecommande[],2,FALSE)</f>
        <v>#N/A</v>
      </c>
      <c r="C240" s="74" t="e">
        <f>VLOOKUP(A240,Sourcecommande[],3,FALSE)</f>
        <v>#N/A</v>
      </c>
      <c r="D240" s="75" t="e">
        <f>VLOOKUP(A240,Sourcecommande[],4,FALSE)</f>
        <v>#N/A</v>
      </c>
      <c r="E240" s="75" t="e">
        <f>VLOOKUP(A240,Sourcecommande[],5,FALSE)</f>
        <v>#N/A</v>
      </c>
      <c r="F240" s="75" t="e">
        <f>VLOOKUP(A240,Sourcecommande[],6,FALSE)</f>
        <v>#N/A</v>
      </c>
      <c r="G240" s="75" t="e">
        <f>VLOOKUP(A240,Sourcecommande[],7,FALSE)</f>
        <v>#N/A</v>
      </c>
      <c r="H240" s="88">
        <f>SUMIFS(SBT!H:H,SBT!$E:$E,Tableau3[[#This Row],[Numérotation Sud Infra Environnement]],SBT!$AT:$AT,1)</f>
        <v>0</v>
      </c>
      <c r="I240" s="80">
        <f>SUMIFS(SBT!J:J,SBT!$E:$E,Tableau3[[#This Row],[Numérotation Sud Infra Environnement]],SBT!$AT:$AT,1)</f>
        <v>0</v>
      </c>
      <c r="J240" s="80">
        <f>SUMIFS(SBT!K:K,SBT!$E:$E,Tableau3[[#This Row],[Numérotation Sud Infra Environnement]],SBT!$AT:$AT,1)</f>
        <v>0</v>
      </c>
      <c r="K240" s="80">
        <f>SUMIFS(SBT!L:L,SBT!$E:$E,Tableau3[[#This Row],[Numérotation Sud Infra Environnement]],SBT!$AT:$AT,1)</f>
        <v>0</v>
      </c>
      <c r="L240" s="80">
        <f>SUMIFS(SBT!M:M,SBT!$E:$E,Tableau3[[#This Row],[Numérotation Sud Infra Environnement]],SBT!$AT:$AT,1)</f>
        <v>0</v>
      </c>
      <c r="M240" s="80">
        <f>SUMIFS(SBT!N:N,SBT!$E:$E,Tableau3[[#This Row],[Numérotation Sud Infra Environnement]],SBT!$AT:$AT,1)</f>
        <v>0</v>
      </c>
      <c r="N240" s="80">
        <f>SUMIFS(SBT!O:O,SBT!$E:$E,Tableau3[[#This Row],[Numérotation Sud Infra Environnement]],SBT!$AT:$AT,1)</f>
        <v>0</v>
      </c>
      <c r="O240" s="80">
        <f>SUMIFS(SBT!P:P,SBT!$E:$E,Tableau3[[#This Row],[Numérotation Sud Infra Environnement]],SBT!$AT:$AT,1)</f>
        <v>0</v>
      </c>
      <c r="P240" s="80">
        <f>SUMIFS(SBT!Q:Q,SBT!$E:$E,Tableau3[[#This Row],[Numérotation Sud Infra Environnement]],SBT!$AT:$AT,1)</f>
        <v>0</v>
      </c>
      <c r="Q240" s="80">
        <f>SUMIFS(SBT!R:R,SBT!$E:$E,Tableau3[[#This Row],[Numérotation Sud Infra Environnement]],SBT!$AT:$AT,1)</f>
        <v>0</v>
      </c>
      <c r="R240" s="80">
        <f>SUMIFS(SBT!S:S,SBT!$E:$E,Tableau3[[#This Row],[Numérotation Sud Infra Environnement]],SBT!$AT:$AT,1)</f>
        <v>0</v>
      </c>
      <c r="S240" s="80">
        <f>SUMIFS(SBT!T:T,SBT!$E:$E,Tableau3[[#This Row],[Numérotation Sud Infra Environnement]],SBT!$AT:$AT,1)</f>
        <v>0</v>
      </c>
      <c r="T240" s="80">
        <f>SUMIFS(SBT!U:U,SBT!$E:$E,Tableau3[[#This Row],[Numérotation Sud Infra Environnement]],SBT!$AT:$AT,1)</f>
        <v>0</v>
      </c>
      <c r="U240" s="80">
        <f>SUMIFS(SBT!V:V,SBT!$E:$E,Tableau3[[#This Row],[Numérotation Sud Infra Environnement]],SBT!$AT:$AT,1)</f>
        <v>0</v>
      </c>
      <c r="V240" s="80">
        <f>SUMIFS(SBT!W:W,SBT!$E:$E,Tableau3[[#This Row],[Numérotation Sud Infra Environnement]],SBT!$AT:$AT,1)</f>
        <v>0</v>
      </c>
      <c r="W240" s="80">
        <f>SUMIFS(SBT!X:X,SBT!$E:$E,Tableau3[[#This Row],[Numérotation Sud Infra Environnement]],SBT!$AT:$AT,1)</f>
        <v>0</v>
      </c>
      <c r="X240" s="80">
        <f>SUMIFS(SBT!Y:Y,SBT!$E:$E,Tableau3[[#This Row],[Numérotation Sud Infra Environnement]],SBT!$AT:$AT,1)</f>
        <v>0</v>
      </c>
      <c r="Y240" s="80">
        <f>SUMIFS(SBT!Z:Z,SBT!$E:$E,Tableau3[[#This Row],[Numérotation Sud Infra Environnement]],SBT!$AT:$AT,1)</f>
        <v>0</v>
      </c>
      <c r="Z240" s="80">
        <f>SUMIFS(SBT!AA:AA,SBT!$E:$E,Tableau3[[#This Row],[Numérotation Sud Infra Environnement]],SBT!$AT:$AT,1)</f>
        <v>0</v>
      </c>
      <c r="AA240" s="80">
        <f>Tableau3[[#This Row],[TOTAUX TTC]]-Tableau3[[#This Row],[TVA récupérable]]</f>
        <v>0</v>
      </c>
    </row>
    <row r="241" spans="1:27" x14ac:dyDescent="0.25">
      <c r="A241" s="73">
        <f>Sourcecommande[[#This Row],[Numérotation Sud Infra Environnement]]</f>
        <v>0</v>
      </c>
      <c r="B241" s="74" t="e">
        <f>VLOOKUP(A241,Sourcecommande[],2,FALSE)</f>
        <v>#N/A</v>
      </c>
      <c r="C241" s="74" t="e">
        <f>VLOOKUP(A241,Sourcecommande[],3,FALSE)</f>
        <v>#N/A</v>
      </c>
      <c r="D241" s="75" t="e">
        <f>VLOOKUP(A241,Sourcecommande[],4,FALSE)</f>
        <v>#N/A</v>
      </c>
      <c r="E241" s="75" t="e">
        <f>VLOOKUP(A241,Sourcecommande[],5,FALSE)</f>
        <v>#N/A</v>
      </c>
      <c r="F241" s="75" t="e">
        <f>VLOOKUP(A241,Sourcecommande[],6,FALSE)</f>
        <v>#N/A</v>
      </c>
      <c r="G241" s="75" t="e">
        <f>VLOOKUP(A241,Sourcecommande[],7,FALSE)</f>
        <v>#N/A</v>
      </c>
      <c r="H241" s="88">
        <f>SUMIFS(SBT!H:H,SBT!$E:$E,Tableau3[[#This Row],[Numérotation Sud Infra Environnement]],SBT!$AT:$AT,1)</f>
        <v>0</v>
      </c>
      <c r="I241" s="80">
        <f>SUMIFS(SBT!J:J,SBT!$E:$E,Tableau3[[#This Row],[Numérotation Sud Infra Environnement]],SBT!$AT:$AT,1)</f>
        <v>0</v>
      </c>
      <c r="J241" s="80">
        <f>SUMIFS(SBT!K:K,SBT!$E:$E,Tableau3[[#This Row],[Numérotation Sud Infra Environnement]],SBT!$AT:$AT,1)</f>
        <v>0</v>
      </c>
      <c r="K241" s="80">
        <f>SUMIFS(SBT!L:L,SBT!$E:$E,Tableau3[[#This Row],[Numérotation Sud Infra Environnement]],SBT!$AT:$AT,1)</f>
        <v>0</v>
      </c>
      <c r="L241" s="80">
        <f>SUMIFS(SBT!M:M,SBT!$E:$E,Tableau3[[#This Row],[Numérotation Sud Infra Environnement]],SBT!$AT:$AT,1)</f>
        <v>0</v>
      </c>
      <c r="M241" s="80">
        <f>SUMIFS(SBT!N:N,SBT!$E:$E,Tableau3[[#This Row],[Numérotation Sud Infra Environnement]],SBT!$AT:$AT,1)</f>
        <v>0</v>
      </c>
      <c r="N241" s="80">
        <f>SUMIFS(SBT!O:O,SBT!$E:$E,Tableau3[[#This Row],[Numérotation Sud Infra Environnement]],SBT!$AT:$AT,1)</f>
        <v>0</v>
      </c>
      <c r="O241" s="80">
        <f>SUMIFS(SBT!P:P,SBT!$E:$E,Tableau3[[#This Row],[Numérotation Sud Infra Environnement]],SBT!$AT:$AT,1)</f>
        <v>0</v>
      </c>
      <c r="P241" s="80">
        <f>SUMIFS(SBT!Q:Q,SBT!$E:$E,Tableau3[[#This Row],[Numérotation Sud Infra Environnement]],SBT!$AT:$AT,1)</f>
        <v>0</v>
      </c>
      <c r="Q241" s="80">
        <f>SUMIFS(SBT!R:R,SBT!$E:$E,Tableau3[[#This Row],[Numérotation Sud Infra Environnement]],SBT!$AT:$AT,1)</f>
        <v>0</v>
      </c>
      <c r="R241" s="80">
        <f>SUMIFS(SBT!S:S,SBT!$E:$E,Tableau3[[#This Row],[Numérotation Sud Infra Environnement]],SBT!$AT:$AT,1)</f>
        <v>0</v>
      </c>
      <c r="S241" s="80">
        <f>SUMIFS(SBT!T:T,SBT!$E:$E,Tableau3[[#This Row],[Numérotation Sud Infra Environnement]],SBT!$AT:$AT,1)</f>
        <v>0</v>
      </c>
      <c r="T241" s="80">
        <f>SUMIFS(SBT!U:U,SBT!$E:$E,Tableau3[[#This Row],[Numérotation Sud Infra Environnement]],SBT!$AT:$AT,1)</f>
        <v>0</v>
      </c>
      <c r="U241" s="80">
        <f>SUMIFS(SBT!V:V,SBT!$E:$E,Tableau3[[#This Row],[Numérotation Sud Infra Environnement]],SBT!$AT:$AT,1)</f>
        <v>0</v>
      </c>
      <c r="V241" s="80">
        <f>SUMIFS(SBT!W:W,SBT!$E:$E,Tableau3[[#This Row],[Numérotation Sud Infra Environnement]],SBT!$AT:$AT,1)</f>
        <v>0</v>
      </c>
      <c r="W241" s="80">
        <f>SUMIFS(SBT!X:X,SBT!$E:$E,Tableau3[[#This Row],[Numérotation Sud Infra Environnement]],SBT!$AT:$AT,1)</f>
        <v>0</v>
      </c>
      <c r="X241" s="80">
        <f>SUMIFS(SBT!Y:Y,SBT!$E:$E,Tableau3[[#This Row],[Numérotation Sud Infra Environnement]],SBT!$AT:$AT,1)</f>
        <v>0</v>
      </c>
      <c r="Y241" s="80">
        <f>SUMIFS(SBT!Z:Z,SBT!$E:$E,Tableau3[[#This Row],[Numérotation Sud Infra Environnement]],SBT!$AT:$AT,1)</f>
        <v>0</v>
      </c>
      <c r="Z241" s="80">
        <f>SUMIFS(SBT!AA:AA,SBT!$E:$E,Tableau3[[#This Row],[Numérotation Sud Infra Environnement]],SBT!$AT:$AT,1)</f>
        <v>0</v>
      </c>
      <c r="AA241" s="80">
        <f>Tableau3[[#This Row],[TOTAUX TTC]]-Tableau3[[#This Row],[TVA récupérable]]</f>
        <v>0</v>
      </c>
    </row>
    <row r="242" spans="1:27" x14ac:dyDescent="0.25">
      <c r="A242" s="73">
        <f>Sourcecommande[[#This Row],[Numérotation Sud Infra Environnement]]</f>
        <v>0</v>
      </c>
      <c r="B242" s="74" t="e">
        <f>VLOOKUP(A242,Sourcecommande[],2,FALSE)</f>
        <v>#N/A</v>
      </c>
      <c r="C242" s="74" t="e">
        <f>VLOOKUP(A242,Sourcecommande[],3,FALSE)</f>
        <v>#N/A</v>
      </c>
      <c r="D242" s="75" t="e">
        <f>VLOOKUP(A242,Sourcecommande[],4,FALSE)</f>
        <v>#N/A</v>
      </c>
      <c r="E242" s="75" t="e">
        <f>VLOOKUP(A242,Sourcecommande[],5,FALSE)</f>
        <v>#N/A</v>
      </c>
      <c r="F242" s="75" t="e">
        <f>VLOOKUP(A242,Sourcecommande[],6,FALSE)</f>
        <v>#N/A</v>
      </c>
      <c r="G242" s="75" t="e">
        <f>VLOOKUP(A242,Sourcecommande[],7,FALSE)</f>
        <v>#N/A</v>
      </c>
      <c r="H242" s="88">
        <f>SUMIFS(SBT!H:H,SBT!$E:$E,Tableau3[[#This Row],[Numérotation Sud Infra Environnement]],SBT!$AT:$AT,1)</f>
        <v>0</v>
      </c>
      <c r="I242" s="80">
        <f>SUMIFS(SBT!J:J,SBT!$E:$E,Tableau3[[#This Row],[Numérotation Sud Infra Environnement]],SBT!$AT:$AT,1)</f>
        <v>0</v>
      </c>
      <c r="J242" s="80">
        <f>SUMIFS(SBT!K:K,SBT!$E:$E,Tableau3[[#This Row],[Numérotation Sud Infra Environnement]],SBT!$AT:$AT,1)</f>
        <v>0</v>
      </c>
      <c r="K242" s="80">
        <f>SUMIFS(SBT!L:L,SBT!$E:$E,Tableau3[[#This Row],[Numérotation Sud Infra Environnement]],SBT!$AT:$AT,1)</f>
        <v>0</v>
      </c>
      <c r="L242" s="80">
        <f>SUMIFS(SBT!M:M,SBT!$E:$E,Tableau3[[#This Row],[Numérotation Sud Infra Environnement]],SBT!$AT:$AT,1)</f>
        <v>0</v>
      </c>
      <c r="M242" s="80">
        <f>SUMIFS(SBT!N:N,SBT!$E:$E,Tableau3[[#This Row],[Numérotation Sud Infra Environnement]],SBT!$AT:$AT,1)</f>
        <v>0</v>
      </c>
      <c r="N242" s="80">
        <f>SUMIFS(SBT!O:O,SBT!$E:$E,Tableau3[[#This Row],[Numérotation Sud Infra Environnement]],SBT!$AT:$AT,1)</f>
        <v>0</v>
      </c>
      <c r="O242" s="80">
        <f>SUMIFS(SBT!P:P,SBT!$E:$E,Tableau3[[#This Row],[Numérotation Sud Infra Environnement]],SBT!$AT:$AT,1)</f>
        <v>0</v>
      </c>
      <c r="P242" s="80">
        <f>SUMIFS(SBT!Q:Q,SBT!$E:$E,Tableau3[[#This Row],[Numérotation Sud Infra Environnement]],SBT!$AT:$AT,1)</f>
        <v>0</v>
      </c>
      <c r="Q242" s="80">
        <f>SUMIFS(SBT!R:R,SBT!$E:$E,Tableau3[[#This Row],[Numérotation Sud Infra Environnement]],SBT!$AT:$AT,1)</f>
        <v>0</v>
      </c>
      <c r="R242" s="80">
        <f>SUMIFS(SBT!S:S,SBT!$E:$E,Tableau3[[#This Row],[Numérotation Sud Infra Environnement]],SBT!$AT:$AT,1)</f>
        <v>0</v>
      </c>
      <c r="S242" s="80">
        <f>SUMIFS(SBT!T:T,SBT!$E:$E,Tableau3[[#This Row],[Numérotation Sud Infra Environnement]],SBT!$AT:$AT,1)</f>
        <v>0</v>
      </c>
      <c r="T242" s="80">
        <f>SUMIFS(SBT!U:U,SBT!$E:$E,Tableau3[[#This Row],[Numérotation Sud Infra Environnement]],SBT!$AT:$AT,1)</f>
        <v>0</v>
      </c>
      <c r="U242" s="80">
        <f>SUMIFS(SBT!V:V,SBT!$E:$E,Tableau3[[#This Row],[Numérotation Sud Infra Environnement]],SBT!$AT:$AT,1)</f>
        <v>0</v>
      </c>
      <c r="V242" s="80">
        <f>SUMIFS(SBT!W:W,SBT!$E:$E,Tableau3[[#This Row],[Numérotation Sud Infra Environnement]],SBT!$AT:$AT,1)</f>
        <v>0</v>
      </c>
      <c r="W242" s="80">
        <f>SUMIFS(SBT!X:X,SBT!$E:$E,Tableau3[[#This Row],[Numérotation Sud Infra Environnement]],SBT!$AT:$AT,1)</f>
        <v>0</v>
      </c>
      <c r="X242" s="80">
        <f>SUMIFS(SBT!Y:Y,SBT!$E:$E,Tableau3[[#This Row],[Numérotation Sud Infra Environnement]],SBT!$AT:$AT,1)</f>
        <v>0</v>
      </c>
      <c r="Y242" s="80">
        <f>SUMIFS(SBT!Z:Z,SBT!$E:$E,Tableau3[[#This Row],[Numérotation Sud Infra Environnement]],SBT!$AT:$AT,1)</f>
        <v>0</v>
      </c>
      <c r="Z242" s="80">
        <f>SUMIFS(SBT!AA:AA,SBT!$E:$E,Tableau3[[#This Row],[Numérotation Sud Infra Environnement]],SBT!$AT:$AT,1)</f>
        <v>0</v>
      </c>
      <c r="AA242" s="80">
        <f>Tableau3[[#This Row],[TOTAUX TTC]]-Tableau3[[#This Row],[TVA récupérable]]</f>
        <v>0</v>
      </c>
    </row>
    <row r="243" spans="1:27" x14ac:dyDescent="0.25">
      <c r="A243" s="73">
        <f>Sourcecommande[[#This Row],[Numérotation Sud Infra Environnement]]</f>
        <v>0</v>
      </c>
      <c r="B243" s="74" t="e">
        <f>VLOOKUP(A243,Sourcecommande[],2,FALSE)</f>
        <v>#N/A</v>
      </c>
      <c r="C243" s="74" t="e">
        <f>VLOOKUP(A243,Sourcecommande[],3,FALSE)</f>
        <v>#N/A</v>
      </c>
      <c r="D243" s="75" t="e">
        <f>VLOOKUP(A243,Sourcecommande[],4,FALSE)</f>
        <v>#N/A</v>
      </c>
      <c r="E243" s="75" t="e">
        <f>VLOOKUP(A243,Sourcecommande[],5,FALSE)</f>
        <v>#N/A</v>
      </c>
      <c r="F243" s="75" t="e">
        <f>VLOOKUP(A243,Sourcecommande[],6,FALSE)</f>
        <v>#N/A</v>
      </c>
      <c r="G243" s="75" t="e">
        <f>VLOOKUP(A243,Sourcecommande[],7,FALSE)</f>
        <v>#N/A</v>
      </c>
      <c r="H243" s="88">
        <f>SUMIFS(SBT!H:H,SBT!$E:$E,Tableau3[[#This Row],[Numérotation Sud Infra Environnement]],SBT!$AT:$AT,1)</f>
        <v>0</v>
      </c>
      <c r="I243" s="80">
        <f>SUMIFS(SBT!J:J,SBT!$E:$E,Tableau3[[#This Row],[Numérotation Sud Infra Environnement]],SBT!$AT:$AT,1)</f>
        <v>0</v>
      </c>
      <c r="J243" s="80">
        <f>SUMIFS(SBT!K:K,SBT!$E:$E,Tableau3[[#This Row],[Numérotation Sud Infra Environnement]],SBT!$AT:$AT,1)</f>
        <v>0</v>
      </c>
      <c r="K243" s="80">
        <f>SUMIFS(SBT!L:L,SBT!$E:$E,Tableau3[[#This Row],[Numérotation Sud Infra Environnement]],SBT!$AT:$AT,1)</f>
        <v>0</v>
      </c>
      <c r="L243" s="80">
        <f>SUMIFS(SBT!M:M,SBT!$E:$E,Tableau3[[#This Row],[Numérotation Sud Infra Environnement]],SBT!$AT:$AT,1)</f>
        <v>0</v>
      </c>
      <c r="M243" s="80">
        <f>SUMIFS(SBT!N:N,SBT!$E:$E,Tableau3[[#This Row],[Numérotation Sud Infra Environnement]],SBT!$AT:$AT,1)</f>
        <v>0</v>
      </c>
      <c r="N243" s="80">
        <f>SUMIFS(SBT!O:O,SBT!$E:$E,Tableau3[[#This Row],[Numérotation Sud Infra Environnement]],SBT!$AT:$AT,1)</f>
        <v>0</v>
      </c>
      <c r="O243" s="80">
        <f>SUMIFS(SBT!P:P,SBT!$E:$E,Tableau3[[#This Row],[Numérotation Sud Infra Environnement]],SBT!$AT:$AT,1)</f>
        <v>0</v>
      </c>
      <c r="P243" s="80">
        <f>SUMIFS(SBT!Q:Q,SBT!$E:$E,Tableau3[[#This Row],[Numérotation Sud Infra Environnement]],SBT!$AT:$AT,1)</f>
        <v>0</v>
      </c>
      <c r="Q243" s="80">
        <f>SUMIFS(SBT!R:R,SBT!$E:$E,Tableau3[[#This Row],[Numérotation Sud Infra Environnement]],SBT!$AT:$AT,1)</f>
        <v>0</v>
      </c>
      <c r="R243" s="80">
        <f>SUMIFS(SBT!S:S,SBT!$E:$E,Tableau3[[#This Row],[Numérotation Sud Infra Environnement]],SBT!$AT:$AT,1)</f>
        <v>0</v>
      </c>
      <c r="S243" s="80">
        <f>SUMIFS(SBT!T:T,SBT!$E:$E,Tableau3[[#This Row],[Numérotation Sud Infra Environnement]],SBT!$AT:$AT,1)</f>
        <v>0</v>
      </c>
      <c r="T243" s="80">
        <f>SUMIFS(SBT!U:U,SBT!$E:$E,Tableau3[[#This Row],[Numérotation Sud Infra Environnement]],SBT!$AT:$AT,1)</f>
        <v>0</v>
      </c>
      <c r="U243" s="80">
        <f>SUMIFS(SBT!V:V,SBT!$E:$E,Tableau3[[#This Row],[Numérotation Sud Infra Environnement]],SBT!$AT:$AT,1)</f>
        <v>0</v>
      </c>
      <c r="V243" s="80">
        <f>SUMIFS(SBT!W:W,SBT!$E:$E,Tableau3[[#This Row],[Numérotation Sud Infra Environnement]],SBT!$AT:$AT,1)</f>
        <v>0</v>
      </c>
      <c r="W243" s="80">
        <f>SUMIFS(SBT!X:X,SBT!$E:$E,Tableau3[[#This Row],[Numérotation Sud Infra Environnement]],SBT!$AT:$AT,1)</f>
        <v>0</v>
      </c>
      <c r="X243" s="80">
        <f>SUMIFS(SBT!Y:Y,SBT!$E:$E,Tableau3[[#This Row],[Numérotation Sud Infra Environnement]],SBT!$AT:$AT,1)</f>
        <v>0</v>
      </c>
      <c r="Y243" s="80">
        <f>SUMIFS(SBT!Z:Z,SBT!$E:$E,Tableau3[[#This Row],[Numérotation Sud Infra Environnement]],SBT!$AT:$AT,1)</f>
        <v>0</v>
      </c>
      <c r="Z243" s="80">
        <f>SUMIFS(SBT!AA:AA,SBT!$E:$E,Tableau3[[#This Row],[Numérotation Sud Infra Environnement]],SBT!$AT:$AT,1)</f>
        <v>0</v>
      </c>
      <c r="AA243" s="80">
        <f>Tableau3[[#This Row],[TOTAUX TTC]]-Tableau3[[#This Row],[TVA récupérable]]</f>
        <v>0</v>
      </c>
    </row>
    <row r="244" spans="1:27" x14ac:dyDescent="0.25">
      <c r="A244" s="73">
        <f>Sourcecommande[[#This Row],[Numérotation Sud Infra Environnement]]</f>
        <v>0</v>
      </c>
      <c r="B244" s="74" t="e">
        <f>VLOOKUP(A244,Sourcecommande[],2,FALSE)</f>
        <v>#N/A</v>
      </c>
      <c r="C244" s="74" t="e">
        <f>VLOOKUP(A244,Sourcecommande[],3,FALSE)</f>
        <v>#N/A</v>
      </c>
      <c r="D244" s="75" t="e">
        <f>VLOOKUP(A244,Sourcecommande[],4,FALSE)</f>
        <v>#N/A</v>
      </c>
      <c r="E244" s="75" t="e">
        <f>VLOOKUP(A244,Sourcecommande[],5,FALSE)</f>
        <v>#N/A</v>
      </c>
      <c r="F244" s="75" t="e">
        <f>VLOOKUP(A244,Sourcecommande[],6,FALSE)</f>
        <v>#N/A</v>
      </c>
      <c r="G244" s="75" t="e">
        <f>VLOOKUP(A244,Sourcecommande[],7,FALSE)</f>
        <v>#N/A</v>
      </c>
      <c r="H244" s="88">
        <f>SUMIFS(SBT!H:H,SBT!$E:$E,Tableau3[[#This Row],[Numérotation Sud Infra Environnement]],SBT!$AT:$AT,1)</f>
        <v>0</v>
      </c>
      <c r="I244" s="80">
        <f>SUMIFS(SBT!J:J,SBT!$E:$E,Tableau3[[#This Row],[Numérotation Sud Infra Environnement]],SBT!$AT:$AT,1)</f>
        <v>0</v>
      </c>
      <c r="J244" s="80">
        <f>SUMIFS(SBT!K:K,SBT!$E:$E,Tableau3[[#This Row],[Numérotation Sud Infra Environnement]],SBT!$AT:$AT,1)</f>
        <v>0</v>
      </c>
      <c r="K244" s="80">
        <f>SUMIFS(SBT!L:L,SBT!$E:$E,Tableau3[[#This Row],[Numérotation Sud Infra Environnement]],SBT!$AT:$AT,1)</f>
        <v>0</v>
      </c>
      <c r="L244" s="80">
        <f>SUMIFS(SBT!M:M,SBT!$E:$E,Tableau3[[#This Row],[Numérotation Sud Infra Environnement]],SBT!$AT:$AT,1)</f>
        <v>0</v>
      </c>
      <c r="M244" s="80">
        <f>SUMIFS(SBT!N:N,SBT!$E:$E,Tableau3[[#This Row],[Numérotation Sud Infra Environnement]],SBT!$AT:$AT,1)</f>
        <v>0</v>
      </c>
      <c r="N244" s="80">
        <f>SUMIFS(SBT!O:O,SBT!$E:$E,Tableau3[[#This Row],[Numérotation Sud Infra Environnement]],SBT!$AT:$AT,1)</f>
        <v>0</v>
      </c>
      <c r="O244" s="80">
        <f>SUMIFS(SBT!P:P,SBT!$E:$E,Tableau3[[#This Row],[Numérotation Sud Infra Environnement]],SBT!$AT:$AT,1)</f>
        <v>0</v>
      </c>
      <c r="P244" s="80">
        <f>SUMIFS(SBT!Q:Q,SBT!$E:$E,Tableau3[[#This Row],[Numérotation Sud Infra Environnement]],SBT!$AT:$AT,1)</f>
        <v>0</v>
      </c>
      <c r="Q244" s="80">
        <f>SUMIFS(SBT!R:R,SBT!$E:$E,Tableau3[[#This Row],[Numérotation Sud Infra Environnement]],SBT!$AT:$AT,1)</f>
        <v>0</v>
      </c>
      <c r="R244" s="80">
        <f>SUMIFS(SBT!S:S,SBT!$E:$E,Tableau3[[#This Row],[Numérotation Sud Infra Environnement]],SBT!$AT:$AT,1)</f>
        <v>0</v>
      </c>
      <c r="S244" s="80">
        <f>SUMIFS(SBT!T:T,SBT!$E:$E,Tableau3[[#This Row],[Numérotation Sud Infra Environnement]],SBT!$AT:$AT,1)</f>
        <v>0</v>
      </c>
      <c r="T244" s="80">
        <f>SUMIFS(SBT!U:U,SBT!$E:$E,Tableau3[[#This Row],[Numérotation Sud Infra Environnement]],SBT!$AT:$AT,1)</f>
        <v>0</v>
      </c>
      <c r="U244" s="80">
        <f>SUMIFS(SBT!V:V,SBT!$E:$E,Tableau3[[#This Row],[Numérotation Sud Infra Environnement]],SBT!$AT:$AT,1)</f>
        <v>0</v>
      </c>
      <c r="V244" s="80">
        <f>SUMIFS(SBT!W:W,SBT!$E:$E,Tableau3[[#This Row],[Numérotation Sud Infra Environnement]],SBT!$AT:$AT,1)</f>
        <v>0</v>
      </c>
      <c r="W244" s="80">
        <f>SUMIFS(SBT!X:X,SBT!$E:$E,Tableau3[[#This Row],[Numérotation Sud Infra Environnement]],SBT!$AT:$AT,1)</f>
        <v>0</v>
      </c>
      <c r="X244" s="80">
        <f>SUMIFS(SBT!Y:Y,SBT!$E:$E,Tableau3[[#This Row],[Numérotation Sud Infra Environnement]],SBT!$AT:$AT,1)</f>
        <v>0</v>
      </c>
      <c r="Y244" s="80">
        <f>SUMIFS(SBT!Z:Z,SBT!$E:$E,Tableau3[[#This Row],[Numérotation Sud Infra Environnement]],SBT!$AT:$AT,1)</f>
        <v>0</v>
      </c>
      <c r="Z244" s="80">
        <f>SUMIFS(SBT!AA:AA,SBT!$E:$E,Tableau3[[#This Row],[Numérotation Sud Infra Environnement]],SBT!$AT:$AT,1)</f>
        <v>0</v>
      </c>
      <c r="AA244" s="80">
        <f>Tableau3[[#This Row],[TOTAUX TTC]]-Tableau3[[#This Row],[TVA récupérable]]</f>
        <v>0</v>
      </c>
    </row>
    <row r="245" spans="1:27" x14ac:dyDescent="0.25">
      <c r="A245" s="73">
        <f>Sourcecommande[[#This Row],[Numérotation Sud Infra Environnement]]</f>
        <v>0</v>
      </c>
      <c r="B245" s="74" t="e">
        <f>VLOOKUP(A245,Sourcecommande[],2,FALSE)</f>
        <v>#N/A</v>
      </c>
      <c r="C245" s="74" t="e">
        <f>VLOOKUP(A245,Sourcecommande[],3,FALSE)</f>
        <v>#N/A</v>
      </c>
      <c r="D245" s="75" t="e">
        <f>VLOOKUP(A245,Sourcecommande[],4,FALSE)</f>
        <v>#N/A</v>
      </c>
      <c r="E245" s="75" t="e">
        <f>VLOOKUP(A245,Sourcecommande[],5,FALSE)</f>
        <v>#N/A</v>
      </c>
      <c r="F245" s="75" t="e">
        <f>VLOOKUP(A245,Sourcecommande[],6,FALSE)</f>
        <v>#N/A</v>
      </c>
      <c r="G245" s="75" t="e">
        <f>VLOOKUP(A245,Sourcecommande[],7,FALSE)</f>
        <v>#N/A</v>
      </c>
      <c r="H245" s="88">
        <f>SUMIFS(SBT!H:H,SBT!$E:$E,Tableau3[[#This Row],[Numérotation Sud Infra Environnement]],SBT!$AT:$AT,1)</f>
        <v>0</v>
      </c>
      <c r="I245" s="80">
        <f>SUMIFS(SBT!J:J,SBT!$E:$E,Tableau3[[#This Row],[Numérotation Sud Infra Environnement]],SBT!$AT:$AT,1)</f>
        <v>0</v>
      </c>
      <c r="J245" s="80">
        <f>SUMIFS(SBT!K:K,SBT!$E:$E,Tableau3[[#This Row],[Numérotation Sud Infra Environnement]],SBT!$AT:$AT,1)</f>
        <v>0</v>
      </c>
      <c r="K245" s="80">
        <f>SUMIFS(SBT!L:L,SBT!$E:$E,Tableau3[[#This Row],[Numérotation Sud Infra Environnement]],SBT!$AT:$AT,1)</f>
        <v>0</v>
      </c>
      <c r="L245" s="80">
        <f>SUMIFS(SBT!M:M,SBT!$E:$E,Tableau3[[#This Row],[Numérotation Sud Infra Environnement]],SBT!$AT:$AT,1)</f>
        <v>0</v>
      </c>
      <c r="M245" s="80">
        <f>SUMIFS(SBT!N:N,SBT!$E:$E,Tableau3[[#This Row],[Numérotation Sud Infra Environnement]],SBT!$AT:$AT,1)</f>
        <v>0</v>
      </c>
      <c r="N245" s="80">
        <f>SUMIFS(SBT!O:O,SBT!$E:$E,Tableau3[[#This Row],[Numérotation Sud Infra Environnement]],SBT!$AT:$AT,1)</f>
        <v>0</v>
      </c>
      <c r="O245" s="80">
        <f>SUMIFS(SBT!P:P,SBT!$E:$E,Tableau3[[#This Row],[Numérotation Sud Infra Environnement]],SBT!$AT:$AT,1)</f>
        <v>0</v>
      </c>
      <c r="P245" s="80">
        <f>SUMIFS(SBT!Q:Q,SBT!$E:$E,Tableau3[[#This Row],[Numérotation Sud Infra Environnement]],SBT!$AT:$AT,1)</f>
        <v>0</v>
      </c>
      <c r="Q245" s="80">
        <f>SUMIFS(SBT!R:R,SBT!$E:$E,Tableau3[[#This Row],[Numérotation Sud Infra Environnement]],SBT!$AT:$AT,1)</f>
        <v>0</v>
      </c>
      <c r="R245" s="80">
        <f>SUMIFS(SBT!S:S,SBT!$E:$E,Tableau3[[#This Row],[Numérotation Sud Infra Environnement]],SBT!$AT:$AT,1)</f>
        <v>0</v>
      </c>
      <c r="S245" s="80">
        <f>SUMIFS(SBT!T:T,SBT!$E:$E,Tableau3[[#This Row],[Numérotation Sud Infra Environnement]],SBT!$AT:$AT,1)</f>
        <v>0</v>
      </c>
      <c r="T245" s="80">
        <f>SUMIFS(SBT!U:U,SBT!$E:$E,Tableau3[[#This Row],[Numérotation Sud Infra Environnement]],SBT!$AT:$AT,1)</f>
        <v>0</v>
      </c>
      <c r="U245" s="80">
        <f>SUMIFS(SBT!V:V,SBT!$E:$E,Tableau3[[#This Row],[Numérotation Sud Infra Environnement]],SBT!$AT:$AT,1)</f>
        <v>0</v>
      </c>
      <c r="V245" s="80">
        <f>SUMIFS(SBT!W:W,SBT!$E:$E,Tableau3[[#This Row],[Numérotation Sud Infra Environnement]],SBT!$AT:$AT,1)</f>
        <v>0</v>
      </c>
      <c r="W245" s="80">
        <f>SUMIFS(SBT!X:X,SBT!$E:$E,Tableau3[[#This Row],[Numérotation Sud Infra Environnement]],SBT!$AT:$AT,1)</f>
        <v>0</v>
      </c>
      <c r="X245" s="80">
        <f>SUMIFS(SBT!Y:Y,SBT!$E:$E,Tableau3[[#This Row],[Numérotation Sud Infra Environnement]],SBT!$AT:$AT,1)</f>
        <v>0</v>
      </c>
      <c r="Y245" s="80">
        <f>SUMIFS(SBT!Z:Z,SBT!$E:$E,Tableau3[[#This Row],[Numérotation Sud Infra Environnement]],SBT!$AT:$AT,1)</f>
        <v>0</v>
      </c>
      <c r="Z245" s="80">
        <f>SUMIFS(SBT!AA:AA,SBT!$E:$E,Tableau3[[#This Row],[Numérotation Sud Infra Environnement]],SBT!$AT:$AT,1)</f>
        <v>0</v>
      </c>
      <c r="AA245" s="80">
        <f>Tableau3[[#This Row],[TOTAUX TTC]]-Tableau3[[#This Row],[TVA récupérable]]</f>
        <v>0</v>
      </c>
    </row>
    <row r="246" spans="1:27" x14ac:dyDescent="0.25">
      <c r="A246" s="73">
        <f>Sourcecommande[[#This Row],[Numérotation Sud Infra Environnement]]</f>
        <v>0</v>
      </c>
      <c r="B246" s="74" t="e">
        <f>VLOOKUP(A246,Sourcecommande[],2,FALSE)</f>
        <v>#N/A</v>
      </c>
      <c r="C246" s="74" t="e">
        <f>VLOOKUP(A246,Sourcecommande[],3,FALSE)</f>
        <v>#N/A</v>
      </c>
      <c r="D246" s="75" t="e">
        <f>VLOOKUP(A246,Sourcecommande[],4,FALSE)</f>
        <v>#N/A</v>
      </c>
      <c r="E246" s="75" t="e">
        <f>VLOOKUP(A246,Sourcecommande[],5,FALSE)</f>
        <v>#N/A</v>
      </c>
      <c r="F246" s="75" t="e">
        <f>VLOOKUP(A246,Sourcecommande[],6,FALSE)</f>
        <v>#N/A</v>
      </c>
      <c r="G246" s="75" t="e">
        <f>VLOOKUP(A246,Sourcecommande[],7,FALSE)</f>
        <v>#N/A</v>
      </c>
      <c r="H246" s="88">
        <f>SUMIFS(SBT!H:H,SBT!$E:$E,Tableau3[[#This Row],[Numérotation Sud Infra Environnement]],SBT!$AT:$AT,1)</f>
        <v>0</v>
      </c>
      <c r="I246" s="80">
        <f>SUMIFS(SBT!J:J,SBT!$E:$E,Tableau3[[#This Row],[Numérotation Sud Infra Environnement]],SBT!$AT:$AT,1)</f>
        <v>0</v>
      </c>
      <c r="J246" s="80">
        <f>SUMIFS(SBT!K:K,SBT!$E:$E,Tableau3[[#This Row],[Numérotation Sud Infra Environnement]],SBT!$AT:$AT,1)</f>
        <v>0</v>
      </c>
      <c r="K246" s="80">
        <f>SUMIFS(SBT!L:L,SBT!$E:$E,Tableau3[[#This Row],[Numérotation Sud Infra Environnement]],SBT!$AT:$AT,1)</f>
        <v>0</v>
      </c>
      <c r="L246" s="80">
        <f>SUMIFS(SBT!M:M,SBT!$E:$E,Tableau3[[#This Row],[Numérotation Sud Infra Environnement]],SBT!$AT:$AT,1)</f>
        <v>0</v>
      </c>
      <c r="M246" s="80">
        <f>SUMIFS(SBT!N:N,SBT!$E:$E,Tableau3[[#This Row],[Numérotation Sud Infra Environnement]],SBT!$AT:$AT,1)</f>
        <v>0</v>
      </c>
      <c r="N246" s="80">
        <f>SUMIFS(SBT!O:O,SBT!$E:$E,Tableau3[[#This Row],[Numérotation Sud Infra Environnement]],SBT!$AT:$AT,1)</f>
        <v>0</v>
      </c>
      <c r="O246" s="80">
        <f>SUMIFS(SBT!P:P,SBT!$E:$E,Tableau3[[#This Row],[Numérotation Sud Infra Environnement]],SBT!$AT:$AT,1)</f>
        <v>0</v>
      </c>
      <c r="P246" s="80">
        <f>SUMIFS(SBT!Q:Q,SBT!$E:$E,Tableau3[[#This Row],[Numérotation Sud Infra Environnement]],SBT!$AT:$AT,1)</f>
        <v>0</v>
      </c>
      <c r="Q246" s="80">
        <f>SUMIFS(SBT!R:R,SBT!$E:$E,Tableau3[[#This Row],[Numérotation Sud Infra Environnement]],SBT!$AT:$AT,1)</f>
        <v>0</v>
      </c>
      <c r="R246" s="80">
        <f>SUMIFS(SBT!S:S,SBT!$E:$E,Tableau3[[#This Row],[Numérotation Sud Infra Environnement]],SBT!$AT:$AT,1)</f>
        <v>0</v>
      </c>
      <c r="S246" s="80">
        <f>SUMIFS(SBT!T:T,SBT!$E:$E,Tableau3[[#This Row],[Numérotation Sud Infra Environnement]],SBT!$AT:$AT,1)</f>
        <v>0</v>
      </c>
      <c r="T246" s="80">
        <f>SUMIFS(SBT!U:U,SBT!$E:$E,Tableau3[[#This Row],[Numérotation Sud Infra Environnement]],SBT!$AT:$AT,1)</f>
        <v>0</v>
      </c>
      <c r="U246" s="80">
        <f>SUMIFS(SBT!V:V,SBT!$E:$E,Tableau3[[#This Row],[Numérotation Sud Infra Environnement]],SBT!$AT:$AT,1)</f>
        <v>0</v>
      </c>
      <c r="V246" s="80">
        <f>SUMIFS(SBT!W:W,SBT!$E:$E,Tableau3[[#This Row],[Numérotation Sud Infra Environnement]],SBT!$AT:$AT,1)</f>
        <v>0</v>
      </c>
      <c r="W246" s="80">
        <f>SUMIFS(SBT!X:X,SBT!$E:$E,Tableau3[[#This Row],[Numérotation Sud Infra Environnement]],SBT!$AT:$AT,1)</f>
        <v>0</v>
      </c>
      <c r="X246" s="80">
        <f>SUMIFS(SBT!Y:Y,SBT!$E:$E,Tableau3[[#This Row],[Numérotation Sud Infra Environnement]],SBT!$AT:$AT,1)</f>
        <v>0</v>
      </c>
      <c r="Y246" s="80">
        <f>SUMIFS(SBT!Z:Z,SBT!$E:$E,Tableau3[[#This Row],[Numérotation Sud Infra Environnement]],SBT!$AT:$AT,1)</f>
        <v>0</v>
      </c>
      <c r="Z246" s="80">
        <f>SUMIFS(SBT!AA:AA,SBT!$E:$E,Tableau3[[#This Row],[Numérotation Sud Infra Environnement]],SBT!$AT:$AT,1)</f>
        <v>0</v>
      </c>
      <c r="AA246" s="80">
        <f>Tableau3[[#This Row],[TOTAUX TTC]]-Tableau3[[#This Row],[TVA récupérable]]</f>
        <v>0</v>
      </c>
    </row>
    <row r="247" spans="1:27" x14ac:dyDescent="0.25">
      <c r="A247" s="73">
        <f>Sourcecommande[[#This Row],[Numérotation Sud Infra Environnement]]</f>
        <v>0</v>
      </c>
      <c r="B247" s="74" t="e">
        <f>VLOOKUP(A247,Sourcecommande[],2,FALSE)</f>
        <v>#N/A</v>
      </c>
      <c r="C247" s="74" t="e">
        <f>VLOOKUP(A247,Sourcecommande[],3,FALSE)</f>
        <v>#N/A</v>
      </c>
      <c r="D247" s="75" t="e">
        <f>VLOOKUP(A247,Sourcecommande[],4,FALSE)</f>
        <v>#N/A</v>
      </c>
      <c r="E247" s="75" t="e">
        <f>VLOOKUP(A247,Sourcecommande[],5,FALSE)</f>
        <v>#N/A</v>
      </c>
      <c r="F247" s="75" t="e">
        <f>VLOOKUP(A247,Sourcecommande[],6,FALSE)</f>
        <v>#N/A</v>
      </c>
      <c r="G247" s="75" t="e">
        <f>VLOOKUP(A247,Sourcecommande[],7,FALSE)</f>
        <v>#N/A</v>
      </c>
      <c r="H247" s="88">
        <f>SUMIFS(SBT!H:H,SBT!$E:$E,Tableau3[[#This Row],[Numérotation Sud Infra Environnement]],SBT!$AT:$AT,1)</f>
        <v>0</v>
      </c>
      <c r="I247" s="80">
        <f>SUMIFS(SBT!J:J,SBT!$E:$E,Tableau3[[#This Row],[Numérotation Sud Infra Environnement]],SBT!$AT:$AT,1)</f>
        <v>0</v>
      </c>
      <c r="J247" s="80">
        <f>SUMIFS(SBT!K:K,SBT!$E:$E,Tableau3[[#This Row],[Numérotation Sud Infra Environnement]],SBT!$AT:$AT,1)</f>
        <v>0</v>
      </c>
      <c r="K247" s="80">
        <f>SUMIFS(SBT!L:L,SBT!$E:$E,Tableau3[[#This Row],[Numérotation Sud Infra Environnement]],SBT!$AT:$AT,1)</f>
        <v>0</v>
      </c>
      <c r="L247" s="80">
        <f>SUMIFS(SBT!M:M,SBT!$E:$E,Tableau3[[#This Row],[Numérotation Sud Infra Environnement]],SBT!$AT:$AT,1)</f>
        <v>0</v>
      </c>
      <c r="M247" s="80">
        <f>SUMIFS(SBT!N:N,SBT!$E:$E,Tableau3[[#This Row],[Numérotation Sud Infra Environnement]],SBT!$AT:$AT,1)</f>
        <v>0</v>
      </c>
      <c r="N247" s="80">
        <f>SUMIFS(SBT!O:O,SBT!$E:$E,Tableau3[[#This Row],[Numérotation Sud Infra Environnement]],SBT!$AT:$AT,1)</f>
        <v>0</v>
      </c>
      <c r="O247" s="80">
        <f>SUMIFS(SBT!P:P,SBT!$E:$E,Tableau3[[#This Row],[Numérotation Sud Infra Environnement]],SBT!$AT:$AT,1)</f>
        <v>0</v>
      </c>
      <c r="P247" s="80">
        <f>SUMIFS(SBT!Q:Q,SBT!$E:$E,Tableau3[[#This Row],[Numérotation Sud Infra Environnement]],SBT!$AT:$AT,1)</f>
        <v>0</v>
      </c>
      <c r="Q247" s="80">
        <f>SUMIFS(SBT!R:R,SBT!$E:$E,Tableau3[[#This Row],[Numérotation Sud Infra Environnement]],SBT!$AT:$AT,1)</f>
        <v>0</v>
      </c>
      <c r="R247" s="80">
        <f>SUMIFS(SBT!S:S,SBT!$E:$E,Tableau3[[#This Row],[Numérotation Sud Infra Environnement]],SBT!$AT:$AT,1)</f>
        <v>0</v>
      </c>
      <c r="S247" s="80">
        <f>SUMIFS(SBT!T:T,SBT!$E:$E,Tableau3[[#This Row],[Numérotation Sud Infra Environnement]],SBT!$AT:$AT,1)</f>
        <v>0</v>
      </c>
      <c r="T247" s="80">
        <f>SUMIFS(SBT!U:U,SBT!$E:$E,Tableau3[[#This Row],[Numérotation Sud Infra Environnement]],SBT!$AT:$AT,1)</f>
        <v>0</v>
      </c>
      <c r="U247" s="80">
        <f>SUMIFS(SBT!V:V,SBT!$E:$E,Tableau3[[#This Row],[Numérotation Sud Infra Environnement]],SBT!$AT:$AT,1)</f>
        <v>0</v>
      </c>
      <c r="V247" s="80">
        <f>SUMIFS(SBT!W:W,SBT!$E:$E,Tableau3[[#This Row],[Numérotation Sud Infra Environnement]],SBT!$AT:$AT,1)</f>
        <v>0</v>
      </c>
      <c r="W247" s="80">
        <f>SUMIFS(SBT!X:X,SBT!$E:$E,Tableau3[[#This Row],[Numérotation Sud Infra Environnement]],SBT!$AT:$AT,1)</f>
        <v>0</v>
      </c>
      <c r="X247" s="80">
        <f>SUMIFS(SBT!Y:Y,SBT!$E:$E,Tableau3[[#This Row],[Numérotation Sud Infra Environnement]],SBT!$AT:$AT,1)</f>
        <v>0</v>
      </c>
      <c r="Y247" s="80">
        <f>SUMIFS(SBT!Z:Z,SBT!$E:$E,Tableau3[[#This Row],[Numérotation Sud Infra Environnement]],SBT!$AT:$AT,1)</f>
        <v>0</v>
      </c>
      <c r="Z247" s="80">
        <f>SUMIFS(SBT!AA:AA,SBT!$E:$E,Tableau3[[#This Row],[Numérotation Sud Infra Environnement]],SBT!$AT:$AT,1)</f>
        <v>0</v>
      </c>
      <c r="AA247" s="80">
        <f>Tableau3[[#This Row],[TOTAUX TTC]]-Tableau3[[#This Row],[TVA récupérable]]</f>
        <v>0</v>
      </c>
    </row>
    <row r="248" spans="1:27" x14ac:dyDescent="0.25">
      <c r="A248" s="73">
        <f>Sourcecommande[[#This Row],[Numérotation Sud Infra Environnement]]</f>
        <v>0</v>
      </c>
      <c r="B248" s="74" t="e">
        <f>VLOOKUP(A248,Sourcecommande[],2,FALSE)</f>
        <v>#N/A</v>
      </c>
      <c r="C248" s="74" t="e">
        <f>VLOOKUP(A248,Sourcecommande[],3,FALSE)</f>
        <v>#N/A</v>
      </c>
      <c r="D248" s="75" t="e">
        <f>VLOOKUP(A248,Sourcecommande[],4,FALSE)</f>
        <v>#N/A</v>
      </c>
      <c r="E248" s="75" t="e">
        <f>VLOOKUP(A248,Sourcecommande[],5,FALSE)</f>
        <v>#N/A</v>
      </c>
      <c r="F248" s="75" t="e">
        <f>VLOOKUP(A248,Sourcecommande[],6,FALSE)</f>
        <v>#N/A</v>
      </c>
      <c r="G248" s="75" t="e">
        <f>VLOOKUP(A248,Sourcecommande[],7,FALSE)</f>
        <v>#N/A</v>
      </c>
      <c r="H248" s="88">
        <f>SUMIFS(SBT!H:H,SBT!$E:$E,Tableau3[[#This Row],[Numérotation Sud Infra Environnement]],SBT!$AT:$AT,1)</f>
        <v>0</v>
      </c>
      <c r="I248" s="80">
        <f>SUMIFS(SBT!J:J,SBT!$E:$E,Tableau3[[#This Row],[Numérotation Sud Infra Environnement]],SBT!$AT:$AT,1)</f>
        <v>0</v>
      </c>
      <c r="J248" s="80">
        <f>SUMIFS(SBT!K:K,SBT!$E:$E,Tableau3[[#This Row],[Numérotation Sud Infra Environnement]],SBT!$AT:$AT,1)</f>
        <v>0</v>
      </c>
      <c r="K248" s="80">
        <f>SUMIFS(SBT!L:L,SBT!$E:$E,Tableau3[[#This Row],[Numérotation Sud Infra Environnement]],SBT!$AT:$AT,1)</f>
        <v>0</v>
      </c>
      <c r="L248" s="80">
        <f>SUMIFS(SBT!M:M,SBT!$E:$E,Tableau3[[#This Row],[Numérotation Sud Infra Environnement]],SBT!$AT:$AT,1)</f>
        <v>0</v>
      </c>
      <c r="M248" s="80">
        <f>SUMIFS(SBT!N:N,SBT!$E:$E,Tableau3[[#This Row],[Numérotation Sud Infra Environnement]],SBT!$AT:$AT,1)</f>
        <v>0</v>
      </c>
      <c r="N248" s="80">
        <f>SUMIFS(SBT!O:O,SBT!$E:$E,Tableau3[[#This Row],[Numérotation Sud Infra Environnement]],SBT!$AT:$AT,1)</f>
        <v>0</v>
      </c>
      <c r="O248" s="80">
        <f>SUMIFS(SBT!P:P,SBT!$E:$E,Tableau3[[#This Row],[Numérotation Sud Infra Environnement]],SBT!$AT:$AT,1)</f>
        <v>0</v>
      </c>
      <c r="P248" s="80">
        <f>SUMIFS(SBT!Q:Q,SBT!$E:$E,Tableau3[[#This Row],[Numérotation Sud Infra Environnement]],SBT!$AT:$AT,1)</f>
        <v>0</v>
      </c>
      <c r="Q248" s="80">
        <f>SUMIFS(SBT!R:R,SBT!$E:$E,Tableau3[[#This Row],[Numérotation Sud Infra Environnement]],SBT!$AT:$AT,1)</f>
        <v>0</v>
      </c>
      <c r="R248" s="80">
        <f>SUMIFS(SBT!S:S,SBT!$E:$E,Tableau3[[#This Row],[Numérotation Sud Infra Environnement]],SBT!$AT:$AT,1)</f>
        <v>0</v>
      </c>
      <c r="S248" s="80">
        <f>SUMIFS(SBT!T:T,SBT!$E:$E,Tableau3[[#This Row],[Numérotation Sud Infra Environnement]],SBT!$AT:$AT,1)</f>
        <v>0</v>
      </c>
      <c r="T248" s="80">
        <f>SUMIFS(SBT!U:U,SBT!$E:$E,Tableau3[[#This Row],[Numérotation Sud Infra Environnement]],SBT!$AT:$AT,1)</f>
        <v>0</v>
      </c>
      <c r="U248" s="80">
        <f>SUMIFS(SBT!V:V,SBT!$E:$E,Tableau3[[#This Row],[Numérotation Sud Infra Environnement]],SBT!$AT:$AT,1)</f>
        <v>0</v>
      </c>
      <c r="V248" s="80">
        <f>SUMIFS(SBT!W:W,SBT!$E:$E,Tableau3[[#This Row],[Numérotation Sud Infra Environnement]],SBT!$AT:$AT,1)</f>
        <v>0</v>
      </c>
      <c r="W248" s="80">
        <f>SUMIFS(SBT!X:X,SBT!$E:$E,Tableau3[[#This Row],[Numérotation Sud Infra Environnement]],SBT!$AT:$AT,1)</f>
        <v>0</v>
      </c>
      <c r="X248" s="80">
        <f>SUMIFS(SBT!Y:Y,SBT!$E:$E,Tableau3[[#This Row],[Numérotation Sud Infra Environnement]],SBT!$AT:$AT,1)</f>
        <v>0</v>
      </c>
      <c r="Y248" s="80">
        <f>SUMIFS(SBT!Z:Z,SBT!$E:$E,Tableau3[[#This Row],[Numérotation Sud Infra Environnement]],SBT!$AT:$AT,1)</f>
        <v>0</v>
      </c>
      <c r="Z248" s="80">
        <f>SUMIFS(SBT!AA:AA,SBT!$E:$E,Tableau3[[#This Row],[Numérotation Sud Infra Environnement]],SBT!$AT:$AT,1)</f>
        <v>0</v>
      </c>
      <c r="AA248" s="80">
        <f>Tableau3[[#This Row],[TOTAUX TTC]]-Tableau3[[#This Row],[TVA récupérable]]</f>
        <v>0</v>
      </c>
    </row>
    <row r="249" spans="1:27" x14ac:dyDescent="0.25">
      <c r="A249" s="73">
        <f>Sourcecommande[[#This Row],[Numérotation Sud Infra Environnement]]</f>
        <v>0</v>
      </c>
      <c r="B249" s="74" t="e">
        <f>VLOOKUP(A249,Sourcecommande[],2,FALSE)</f>
        <v>#N/A</v>
      </c>
      <c r="C249" s="74" t="e">
        <f>VLOOKUP(A249,Sourcecommande[],3,FALSE)</f>
        <v>#N/A</v>
      </c>
      <c r="D249" s="75" t="e">
        <f>VLOOKUP(A249,Sourcecommande[],4,FALSE)</f>
        <v>#N/A</v>
      </c>
      <c r="E249" s="75" t="e">
        <f>VLOOKUP(A249,Sourcecommande[],5,FALSE)</f>
        <v>#N/A</v>
      </c>
      <c r="F249" s="75" t="e">
        <f>VLOOKUP(A249,Sourcecommande[],6,FALSE)</f>
        <v>#N/A</v>
      </c>
      <c r="G249" s="75" t="e">
        <f>VLOOKUP(A249,Sourcecommande[],7,FALSE)</f>
        <v>#N/A</v>
      </c>
      <c r="H249" s="88">
        <f>SUMIFS(SBT!H:H,SBT!$E:$E,Tableau3[[#This Row],[Numérotation Sud Infra Environnement]],SBT!$AT:$AT,1)</f>
        <v>0</v>
      </c>
      <c r="I249" s="80">
        <f>SUMIFS(SBT!J:J,SBT!$E:$E,Tableau3[[#This Row],[Numérotation Sud Infra Environnement]],SBT!$AT:$AT,1)</f>
        <v>0</v>
      </c>
      <c r="J249" s="80">
        <f>SUMIFS(SBT!K:K,SBT!$E:$E,Tableau3[[#This Row],[Numérotation Sud Infra Environnement]],SBT!$AT:$AT,1)</f>
        <v>0</v>
      </c>
      <c r="K249" s="80">
        <f>SUMIFS(SBT!L:L,SBT!$E:$E,Tableau3[[#This Row],[Numérotation Sud Infra Environnement]],SBT!$AT:$AT,1)</f>
        <v>0</v>
      </c>
      <c r="L249" s="80">
        <f>SUMIFS(SBT!M:M,SBT!$E:$E,Tableau3[[#This Row],[Numérotation Sud Infra Environnement]],SBT!$AT:$AT,1)</f>
        <v>0</v>
      </c>
      <c r="M249" s="80">
        <f>SUMIFS(SBT!N:N,SBT!$E:$E,Tableau3[[#This Row],[Numérotation Sud Infra Environnement]],SBT!$AT:$AT,1)</f>
        <v>0</v>
      </c>
      <c r="N249" s="80">
        <f>SUMIFS(SBT!O:O,SBT!$E:$E,Tableau3[[#This Row],[Numérotation Sud Infra Environnement]],SBT!$AT:$AT,1)</f>
        <v>0</v>
      </c>
      <c r="O249" s="80">
        <f>SUMIFS(SBT!P:P,SBT!$E:$E,Tableau3[[#This Row],[Numérotation Sud Infra Environnement]],SBT!$AT:$AT,1)</f>
        <v>0</v>
      </c>
      <c r="P249" s="80">
        <f>SUMIFS(SBT!Q:Q,SBT!$E:$E,Tableau3[[#This Row],[Numérotation Sud Infra Environnement]],SBT!$AT:$AT,1)</f>
        <v>0</v>
      </c>
      <c r="Q249" s="80">
        <f>SUMIFS(SBT!R:R,SBT!$E:$E,Tableau3[[#This Row],[Numérotation Sud Infra Environnement]],SBT!$AT:$AT,1)</f>
        <v>0</v>
      </c>
      <c r="R249" s="80">
        <f>SUMIFS(SBT!S:S,SBT!$E:$E,Tableau3[[#This Row],[Numérotation Sud Infra Environnement]],SBT!$AT:$AT,1)</f>
        <v>0</v>
      </c>
      <c r="S249" s="80">
        <f>SUMIFS(SBT!T:T,SBT!$E:$E,Tableau3[[#This Row],[Numérotation Sud Infra Environnement]],SBT!$AT:$AT,1)</f>
        <v>0</v>
      </c>
      <c r="T249" s="80">
        <f>SUMIFS(SBT!U:U,SBT!$E:$E,Tableau3[[#This Row],[Numérotation Sud Infra Environnement]],SBT!$AT:$AT,1)</f>
        <v>0</v>
      </c>
      <c r="U249" s="80">
        <f>SUMIFS(SBT!V:V,SBT!$E:$E,Tableau3[[#This Row],[Numérotation Sud Infra Environnement]],SBT!$AT:$AT,1)</f>
        <v>0</v>
      </c>
      <c r="V249" s="80">
        <f>SUMIFS(SBT!W:W,SBT!$E:$E,Tableau3[[#This Row],[Numérotation Sud Infra Environnement]],SBT!$AT:$AT,1)</f>
        <v>0</v>
      </c>
      <c r="W249" s="80">
        <f>SUMIFS(SBT!X:X,SBT!$E:$E,Tableau3[[#This Row],[Numérotation Sud Infra Environnement]],SBT!$AT:$AT,1)</f>
        <v>0</v>
      </c>
      <c r="X249" s="80">
        <f>SUMIFS(SBT!Y:Y,SBT!$E:$E,Tableau3[[#This Row],[Numérotation Sud Infra Environnement]],SBT!$AT:$AT,1)</f>
        <v>0</v>
      </c>
      <c r="Y249" s="80">
        <f>SUMIFS(SBT!Z:Z,SBT!$E:$E,Tableau3[[#This Row],[Numérotation Sud Infra Environnement]],SBT!$AT:$AT,1)</f>
        <v>0</v>
      </c>
      <c r="Z249" s="80">
        <f>SUMIFS(SBT!AA:AA,SBT!$E:$E,Tableau3[[#This Row],[Numérotation Sud Infra Environnement]],SBT!$AT:$AT,1)</f>
        <v>0</v>
      </c>
      <c r="AA249" s="80">
        <f>Tableau3[[#This Row],[TOTAUX TTC]]-Tableau3[[#This Row],[TVA récupérable]]</f>
        <v>0</v>
      </c>
    </row>
    <row r="250" spans="1:27" x14ac:dyDescent="0.25">
      <c r="A250" s="73">
        <f>Sourcecommande[[#This Row],[Numérotation Sud Infra Environnement]]</f>
        <v>0</v>
      </c>
      <c r="B250" s="74" t="e">
        <f>VLOOKUP(A250,Sourcecommande[],2,FALSE)</f>
        <v>#N/A</v>
      </c>
      <c r="C250" s="74" t="e">
        <f>VLOOKUP(A250,Sourcecommande[],3,FALSE)</f>
        <v>#N/A</v>
      </c>
      <c r="D250" s="75" t="e">
        <f>VLOOKUP(A250,Sourcecommande[],4,FALSE)</f>
        <v>#N/A</v>
      </c>
      <c r="E250" s="75" t="e">
        <f>VLOOKUP(A250,Sourcecommande[],5,FALSE)</f>
        <v>#N/A</v>
      </c>
      <c r="F250" s="75" t="e">
        <f>VLOOKUP(A250,Sourcecommande[],6,FALSE)</f>
        <v>#N/A</v>
      </c>
      <c r="G250" s="75" t="e">
        <f>VLOOKUP(A250,Sourcecommande[],7,FALSE)</f>
        <v>#N/A</v>
      </c>
      <c r="H250" s="88">
        <f>SUMIFS(SBT!H:H,SBT!$E:$E,Tableau3[[#This Row],[Numérotation Sud Infra Environnement]],SBT!$AT:$AT,1)</f>
        <v>0</v>
      </c>
      <c r="I250" s="80">
        <f>SUMIFS(SBT!J:J,SBT!$E:$E,Tableau3[[#This Row],[Numérotation Sud Infra Environnement]],SBT!$AT:$AT,1)</f>
        <v>0</v>
      </c>
      <c r="J250" s="80">
        <f>SUMIFS(SBT!K:K,SBT!$E:$E,Tableau3[[#This Row],[Numérotation Sud Infra Environnement]],SBT!$AT:$AT,1)</f>
        <v>0</v>
      </c>
      <c r="K250" s="80">
        <f>SUMIFS(SBT!L:L,SBT!$E:$E,Tableau3[[#This Row],[Numérotation Sud Infra Environnement]],SBT!$AT:$AT,1)</f>
        <v>0</v>
      </c>
      <c r="L250" s="80">
        <f>SUMIFS(SBT!M:M,SBT!$E:$E,Tableau3[[#This Row],[Numérotation Sud Infra Environnement]],SBT!$AT:$AT,1)</f>
        <v>0</v>
      </c>
      <c r="M250" s="80">
        <f>SUMIFS(SBT!N:N,SBT!$E:$E,Tableau3[[#This Row],[Numérotation Sud Infra Environnement]],SBT!$AT:$AT,1)</f>
        <v>0</v>
      </c>
      <c r="N250" s="80">
        <f>SUMIFS(SBT!O:O,SBT!$E:$E,Tableau3[[#This Row],[Numérotation Sud Infra Environnement]],SBT!$AT:$AT,1)</f>
        <v>0</v>
      </c>
      <c r="O250" s="80">
        <f>SUMIFS(SBT!P:P,SBT!$E:$E,Tableau3[[#This Row],[Numérotation Sud Infra Environnement]],SBT!$AT:$AT,1)</f>
        <v>0</v>
      </c>
      <c r="P250" s="80">
        <f>SUMIFS(SBT!Q:Q,SBT!$E:$E,Tableau3[[#This Row],[Numérotation Sud Infra Environnement]],SBT!$AT:$AT,1)</f>
        <v>0</v>
      </c>
      <c r="Q250" s="80">
        <f>SUMIFS(SBT!R:R,SBT!$E:$E,Tableau3[[#This Row],[Numérotation Sud Infra Environnement]],SBT!$AT:$AT,1)</f>
        <v>0</v>
      </c>
      <c r="R250" s="80">
        <f>SUMIFS(SBT!S:S,SBT!$E:$E,Tableau3[[#This Row],[Numérotation Sud Infra Environnement]],SBT!$AT:$AT,1)</f>
        <v>0</v>
      </c>
      <c r="S250" s="80">
        <f>SUMIFS(SBT!T:T,SBT!$E:$E,Tableau3[[#This Row],[Numérotation Sud Infra Environnement]],SBT!$AT:$AT,1)</f>
        <v>0</v>
      </c>
      <c r="T250" s="80">
        <f>SUMIFS(SBT!U:U,SBT!$E:$E,Tableau3[[#This Row],[Numérotation Sud Infra Environnement]],SBT!$AT:$AT,1)</f>
        <v>0</v>
      </c>
      <c r="U250" s="80">
        <f>SUMIFS(SBT!V:V,SBT!$E:$E,Tableau3[[#This Row],[Numérotation Sud Infra Environnement]],SBT!$AT:$AT,1)</f>
        <v>0</v>
      </c>
      <c r="V250" s="80">
        <f>SUMIFS(SBT!W:W,SBT!$E:$E,Tableau3[[#This Row],[Numérotation Sud Infra Environnement]],SBT!$AT:$AT,1)</f>
        <v>0</v>
      </c>
      <c r="W250" s="80">
        <f>SUMIFS(SBT!X:X,SBT!$E:$E,Tableau3[[#This Row],[Numérotation Sud Infra Environnement]],SBT!$AT:$AT,1)</f>
        <v>0</v>
      </c>
      <c r="X250" s="80">
        <f>SUMIFS(SBT!Y:Y,SBT!$E:$E,Tableau3[[#This Row],[Numérotation Sud Infra Environnement]],SBT!$AT:$AT,1)</f>
        <v>0</v>
      </c>
      <c r="Y250" s="80">
        <f>SUMIFS(SBT!Z:Z,SBT!$E:$E,Tableau3[[#This Row],[Numérotation Sud Infra Environnement]],SBT!$AT:$AT,1)</f>
        <v>0</v>
      </c>
      <c r="Z250" s="80">
        <f>SUMIFS(SBT!AA:AA,SBT!$E:$E,Tableau3[[#This Row],[Numérotation Sud Infra Environnement]],SBT!$AT:$AT,1)</f>
        <v>0</v>
      </c>
      <c r="AA250" s="80">
        <f>Tableau3[[#This Row],[TOTAUX TTC]]-Tableau3[[#This Row],[TVA récupérable]]</f>
        <v>0</v>
      </c>
    </row>
    <row r="251" spans="1:27" x14ac:dyDescent="0.25">
      <c r="A251" s="73">
        <f>Sourcecommande[[#This Row],[Numérotation Sud Infra Environnement]]</f>
        <v>0</v>
      </c>
      <c r="B251" s="74" t="e">
        <f>VLOOKUP(A251,Sourcecommande[],2,FALSE)</f>
        <v>#N/A</v>
      </c>
      <c r="C251" s="74" t="e">
        <f>VLOOKUP(A251,Sourcecommande[],3,FALSE)</f>
        <v>#N/A</v>
      </c>
      <c r="D251" s="75" t="e">
        <f>VLOOKUP(A251,Sourcecommande[],4,FALSE)</f>
        <v>#N/A</v>
      </c>
      <c r="E251" s="75" t="e">
        <f>VLOOKUP(A251,Sourcecommande[],5,FALSE)</f>
        <v>#N/A</v>
      </c>
      <c r="F251" s="75" t="e">
        <f>VLOOKUP(A251,Sourcecommande[],6,FALSE)</f>
        <v>#N/A</v>
      </c>
      <c r="G251" s="75" t="e">
        <f>VLOOKUP(A251,Sourcecommande[],7,FALSE)</f>
        <v>#N/A</v>
      </c>
      <c r="H251" s="88">
        <f>SUMIFS(SBT!H:H,SBT!$E:$E,Tableau3[[#This Row],[Numérotation Sud Infra Environnement]],SBT!$AT:$AT,1)</f>
        <v>0</v>
      </c>
      <c r="I251" s="80">
        <f>SUMIFS(SBT!J:J,SBT!$E:$E,Tableau3[[#This Row],[Numérotation Sud Infra Environnement]],SBT!$AT:$AT,1)</f>
        <v>0</v>
      </c>
      <c r="J251" s="80">
        <f>SUMIFS(SBT!K:K,SBT!$E:$E,Tableau3[[#This Row],[Numérotation Sud Infra Environnement]],SBT!$AT:$AT,1)</f>
        <v>0</v>
      </c>
      <c r="K251" s="80">
        <f>SUMIFS(SBT!L:L,SBT!$E:$E,Tableau3[[#This Row],[Numérotation Sud Infra Environnement]],SBT!$AT:$AT,1)</f>
        <v>0</v>
      </c>
      <c r="L251" s="80">
        <f>SUMIFS(SBT!M:M,SBT!$E:$E,Tableau3[[#This Row],[Numérotation Sud Infra Environnement]],SBT!$AT:$AT,1)</f>
        <v>0</v>
      </c>
      <c r="M251" s="80">
        <f>SUMIFS(SBT!N:N,SBT!$E:$E,Tableau3[[#This Row],[Numérotation Sud Infra Environnement]],SBT!$AT:$AT,1)</f>
        <v>0</v>
      </c>
      <c r="N251" s="80">
        <f>SUMIFS(SBT!O:O,SBT!$E:$E,Tableau3[[#This Row],[Numérotation Sud Infra Environnement]],SBT!$AT:$AT,1)</f>
        <v>0</v>
      </c>
      <c r="O251" s="80">
        <f>SUMIFS(SBT!P:P,SBT!$E:$E,Tableau3[[#This Row],[Numérotation Sud Infra Environnement]],SBT!$AT:$AT,1)</f>
        <v>0</v>
      </c>
      <c r="P251" s="80">
        <f>SUMIFS(SBT!Q:Q,SBT!$E:$E,Tableau3[[#This Row],[Numérotation Sud Infra Environnement]],SBT!$AT:$AT,1)</f>
        <v>0</v>
      </c>
      <c r="Q251" s="80">
        <f>SUMIFS(SBT!R:R,SBT!$E:$E,Tableau3[[#This Row],[Numérotation Sud Infra Environnement]],SBT!$AT:$AT,1)</f>
        <v>0</v>
      </c>
      <c r="R251" s="80">
        <f>SUMIFS(SBT!S:S,SBT!$E:$E,Tableau3[[#This Row],[Numérotation Sud Infra Environnement]],SBT!$AT:$AT,1)</f>
        <v>0</v>
      </c>
      <c r="S251" s="80">
        <f>SUMIFS(SBT!T:T,SBT!$E:$E,Tableau3[[#This Row],[Numérotation Sud Infra Environnement]],SBT!$AT:$AT,1)</f>
        <v>0</v>
      </c>
      <c r="T251" s="80">
        <f>SUMIFS(SBT!U:U,SBT!$E:$E,Tableau3[[#This Row],[Numérotation Sud Infra Environnement]],SBT!$AT:$AT,1)</f>
        <v>0</v>
      </c>
      <c r="U251" s="80">
        <f>SUMIFS(SBT!V:V,SBT!$E:$E,Tableau3[[#This Row],[Numérotation Sud Infra Environnement]],SBT!$AT:$AT,1)</f>
        <v>0</v>
      </c>
      <c r="V251" s="80">
        <f>SUMIFS(SBT!W:W,SBT!$E:$E,Tableau3[[#This Row],[Numérotation Sud Infra Environnement]],SBT!$AT:$AT,1)</f>
        <v>0</v>
      </c>
      <c r="W251" s="80">
        <f>SUMIFS(SBT!X:X,SBT!$E:$E,Tableau3[[#This Row],[Numérotation Sud Infra Environnement]],SBT!$AT:$AT,1)</f>
        <v>0</v>
      </c>
      <c r="X251" s="80">
        <f>SUMIFS(SBT!Y:Y,SBT!$E:$E,Tableau3[[#This Row],[Numérotation Sud Infra Environnement]],SBT!$AT:$AT,1)</f>
        <v>0</v>
      </c>
      <c r="Y251" s="80">
        <f>SUMIFS(SBT!Z:Z,SBT!$E:$E,Tableau3[[#This Row],[Numérotation Sud Infra Environnement]],SBT!$AT:$AT,1)</f>
        <v>0</v>
      </c>
      <c r="Z251" s="80">
        <f>SUMIFS(SBT!AA:AA,SBT!$E:$E,Tableau3[[#This Row],[Numérotation Sud Infra Environnement]],SBT!$AT:$AT,1)</f>
        <v>0</v>
      </c>
      <c r="AA251" s="80">
        <f>Tableau3[[#This Row],[TOTAUX TTC]]-Tableau3[[#This Row],[TVA récupérable]]</f>
        <v>0</v>
      </c>
    </row>
    <row r="252" spans="1:27" x14ac:dyDescent="0.25">
      <c r="A252" s="73">
        <f>Sourcecommande[[#This Row],[Numérotation Sud Infra Environnement]]</f>
        <v>0</v>
      </c>
      <c r="B252" s="74" t="e">
        <f>VLOOKUP(A252,Sourcecommande[],2,FALSE)</f>
        <v>#N/A</v>
      </c>
      <c r="C252" s="74" t="e">
        <f>VLOOKUP(A252,Sourcecommande[],3,FALSE)</f>
        <v>#N/A</v>
      </c>
      <c r="D252" s="75" t="e">
        <f>VLOOKUP(A252,Sourcecommande[],4,FALSE)</f>
        <v>#N/A</v>
      </c>
      <c r="E252" s="75" t="e">
        <f>VLOOKUP(A252,Sourcecommande[],5,FALSE)</f>
        <v>#N/A</v>
      </c>
      <c r="F252" s="75" t="e">
        <f>VLOOKUP(A252,Sourcecommande[],6,FALSE)</f>
        <v>#N/A</v>
      </c>
      <c r="G252" s="75" t="e">
        <f>VLOOKUP(A252,Sourcecommande[],7,FALSE)</f>
        <v>#N/A</v>
      </c>
      <c r="H252" s="88">
        <f>SUMIFS(SBT!H:H,SBT!$E:$E,Tableau3[[#This Row],[Numérotation Sud Infra Environnement]],SBT!$AT:$AT,1)</f>
        <v>0</v>
      </c>
      <c r="I252" s="80">
        <f>SUMIFS(SBT!J:J,SBT!$E:$E,Tableau3[[#This Row],[Numérotation Sud Infra Environnement]],SBT!$AT:$AT,1)</f>
        <v>0</v>
      </c>
      <c r="J252" s="80">
        <f>SUMIFS(SBT!K:K,SBT!$E:$E,Tableau3[[#This Row],[Numérotation Sud Infra Environnement]],SBT!$AT:$AT,1)</f>
        <v>0</v>
      </c>
      <c r="K252" s="80">
        <f>SUMIFS(SBT!L:L,SBT!$E:$E,Tableau3[[#This Row],[Numérotation Sud Infra Environnement]],SBT!$AT:$AT,1)</f>
        <v>0</v>
      </c>
      <c r="L252" s="80">
        <f>SUMIFS(SBT!M:M,SBT!$E:$E,Tableau3[[#This Row],[Numérotation Sud Infra Environnement]],SBT!$AT:$AT,1)</f>
        <v>0</v>
      </c>
      <c r="M252" s="80">
        <f>SUMIFS(SBT!N:N,SBT!$E:$E,Tableau3[[#This Row],[Numérotation Sud Infra Environnement]],SBT!$AT:$AT,1)</f>
        <v>0</v>
      </c>
      <c r="N252" s="80">
        <f>SUMIFS(SBT!O:O,SBT!$E:$E,Tableau3[[#This Row],[Numérotation Sud Infra Environnement]],SBT!$AT:$AT,1)</f>
        <v>0</v>
      </c>
      <c r="O252" s="80">
        <f>SUMIFS(SBT!P:P,SBT!$E:$E,Tableau3[[#This Row],[Numérotation Sud Infra Environnement]],SBT!$AT:$AT,1)</f>
        <v>0</v>
      </c>
      <c r="P252" s="80">
        <f>SUMIFS(SBT!Q:Q,SBT!$E:$E,Tableau3[[#This Row],[Numérotation Sud Infra Environnement]],SBT!$AT:$AT,1)</f>
        <v>0</v>
      </c>
      <c r="Q252" s="80">
        <f>SUMIFS(SBT!R:R,SBT!$E:$E,Tableau3[[#This Row],[Numérotation Sud Infra Environnement]],SBT!$AT:$AT,1)</f>
        <v>0</v>
      </c>
      <c r="R252" s="80">
        <f>SUMIFS(SBT!S:S,SBT!$E:$E,Tableau3[[#This Row],[Numérotation Sud Infra Environnement]],SBT!$AT:$AT,1)</f>
        <v>0</v>
      </c>
      <c r="S252" s="80">
        <f>SUMIFS(SBT!T:T,SBT!$E:$E,Tableau3[[#This Row],[Numérotation Sud Infra Environnement]],SBT!$AT:$AT,1)</f>
        <v>0</v>
      </c>
      <c r="T252" s="80">
        <f>SUMIFS(SBT!U:U,SBT!$E:$E,Tableau3[[#This Row],[Numérotation Sud Infra Environnement]],SBT!$AT:$AT,1)</f>
        <v>0</v>
      </c>
      <c r="U252" s="80">
        <f>SUMIFS(SBT!V:V,SBT!$E:$E,Tableau3[[#This Row],[Numérotation Sud Infra Environnement]],SBT!$AT:$AT,1)</f>
        <v>0</v>
      </c>
      <c r="V252" s="80">
        <f>SUMIFS(SBT!W:W,SBT!$E:$E,Tableau3[[#This Row],[Numérotation Sud Infra Environnement]],SBT!$AT:$AT,1)</f>
        <v>0</v>
      </c>
      <c r="W252" s="80">
        <f>SUMIFS(SBT!X:X,SBT!$E:$E,Tableau3[[#This Row],[Numérotation Sud Infra Environnement]],SBT!$AT:$AT,1)</f>
        <v>0</v>
      </c>
      <c r="X252" s="80">
        <f>SUMIFS(SBT!Y:Y,SBT!$E:$E,Tableau3[[#This Row],[Numérotation Sud Infra Environnement]],SBT!$AT:$AT,1)</f>
        <v>0</v>
      </c>
      <c r="Y252" s="80">
        <f>SUMIFS(SBT!Z:Z,SBT!$E:$E,Tableau3[[#This Row],[Numérotation Sud Infra Environnement]],SBT!$AT:$AT,1)</f>
        <v>0</v>
      </c>
      <c r="Z252" s="80">
        <f>SUMIFS(SBT!AA:AA,SBT!$E:$E,Tableau3[[#This Row],[Numérotation Sud Infra Environnement]],SBT!$AT:$AT,1)</f>
        <v>0</v>
      </c>
      <c r="AA252" s="80">
        <f>Tableau3[[#This Row],[TOTAUX TTC]]-Tableau3[[#This Row],[TVA récupérable]]</f>
        <v>0</v>
      </c>
    </row>
    <row r="253" spans="1:27" x14ac:dyDescent="0.25">
      <c r="A253" s="73">
        <f>Sourcecommande[[#This Row],[Numérotation Sud Infra Environnement]]</f>
        <v>0</v>
      </c>
      <c r="B253" s="74" t="e">
        <f>VLOOKUP(A253,Sourcecommande[],2,FALSE)</f>
        <v>#N/A</v>
      </c>
      <c r="C253" s="74" t="e">
        <f>VLOOKUP(A253,Sourcecommande[],3,FALSE)</f>
        <v>#N/A</v>
      </c>
      <c r="D253" s="75" t="e">
        <f>VLOOKUP(A253,Sourcecommande[],4,FALSE)</f>
        <v>#N/A</v>
      </c>
      <c r="E253" s="75" t="e">
        <f>VLOOKUP(A253,Sourcecommande[],5,FALSE)</f>
        <v>#N/A</v>
      </c>
      <c r="F253" s="75" t="e">
        <f>VLOOKUP(A253,Sourcecommande[],6,FALSE)</f>
        <v>#N/A</v>
      </c>
      <c r="G253" s="75" t="e">
        <f>VLOOKUP(A253,Sourcecommande[],7,FALSE)</f>
        <v>#N/A</v>
      </c>
      <c r="H253" s="88">
        <f>SUMIFS(SBT!H:H,SBT!$E:$E,Tableau3[[#This Row],[Numérotation Sud Infra Environnement]],SBT!$AT:$AT,1)</f>
        <v>0</v>
      </c>
      <c r="I253" s="80">
        <f>SUMIFS(SBT!J:J,SBT!$E:$E,Tableau3[[#This Row],[Numérotation Sud Infra Environnement]],SBT!$AT:$AT,1)</f>
        <v>0</v>
      </c>
      <c r="J253" s="80">
        <f>SUMIFS(SBT!K:K,SBT!$E:$E,Tableau3[[#This Row],[Numérotation Sud Infra Environnement]],SBT!$AT:$AT,1)</f>
        <v>0</v>
      </c>
      <c r="K253" s="80">
        <f>SUMIFS(SBT!L:L,SBT!$E:$E,Tableau3[[#This Row],[Numérotation Sud Infra Environnement]],SBT!$AT:$AT,1)</f>
        <v>0</v>
      </c>
      <c r="L253" s="80">
        <f>SUMIFS(SBT!M:M,SBT!$E:$E,Tableau3[[#This Row],[Numérotation Sud Infra Environnement]],SBT!$AT:$AT,1)</f>
        <v>0</v>
      </c>
      <c r="M253" s="80">
        <f>SUMIFS(SBT!N:N,SBT!$E:$E,Tableau3[[#This Row],[Numérotation Sud Infra Environnement]],SBT!$AT:$AT,1)</f>
        <v>0</v>
      </c>
      <c r="N253" s="80">
        <f>SUMIFS(SBT!O:O,SBT!$E:$E,Tableau3[[#This Row],[Numérotation Sud Infra Environnement]],SBT!$AT:$AT,1)</f>
        <v>0</v>
      </c>
      <c r="O253" s="80">
        <f>SUMIFS(SBT!P:P,SBT!$E:$E,Tableau3[[#This Row],[Numérotation Sud Infra Environnement]],SBT!$AT:$AT,1)</f>
        <v>0</v>
      </c>
      <c r="P253" s="80">
        <f>SUMIFS(SBT!Q:Q,SBT!$E:$E,Tableau3[[#This Row],[Numérotation Sud Infra Environnement]],SBT!$AT:$AT,1)</f>
        <v>0</v>
      </c>
      <c r="Q253" s="80">
        <f>SUMIFS(SBT!R:R,SBT!$E:$E,Tableau3[[#This Row],[Numérotation Sud Infra Environnement]],SBT!$AT:$AT,1)</f>
        <v>0</v>
      </c>
      <c r="R253" s="80">
        <f>SUMIFS(SBT!S:S,SBT!$E:$E,Tableau3[[#This Row],[Numérotation Sud Infra Environnement]],SBT!$AT:$AT,1)</f>
        <v>0</v>
      </c>
      <c r="S253" s="80">
        <f>SUMIFS(SBT!T:T,SBT!$E:$E,Tableau3[[#This Row],[Numérotation Sud Infra Environnement]],SBT!$AT:$AT,1)</f>
        <v>0</v>
      </c>
      <c r="T253" s="80">
        <f>SUMIFS(SBT!U:U,SBT!$E:$E,Tableau3[[#This Row],[Numérotation Sud Infra Environnement]],SBT!$AT:$AT,1)</f>
        <v>0</v>
      </c>
      <c r="U253" s="80">
        <f>SUMIFS(SBT!V:V,SBT!$E:$E,Tableau3[[#This Row],[Numérotation Sud Infra Environnement]],SBT!$AT:$AT,1)</f>
        <v>0</v>
      </c>
      <c r="V253" s="80">
        <f>SUMIFS(SBT!W:W,SBT!$E:$E,Tableau3[[#This Row],[Numérotation Sud Infra Environnement]],SBT!$AT:$AT,1)</f>
        <v>0</v>
      </c>
      <c r="W253" s="80">
        <f>SUMIFS(SBT!X:X,SBT!$E:$E,Tableau3[[#This Row],[Numérotation Sud Infra Environnement]],SBT!$AT:$AT,1)</f>
        <v>0</v>
      </c>
      <c r="X253" s="80">
        <f>SUMIFS(SBT!Y:Y,SBT!$E:$E,Tableau3[[#This Row],[Numérotation Sud Infra Environnement]],SBT!$AT:$AT,1)</f>
        <v>0</v>
      </c>
      <c r="Y253" s="80">
        <f>SUMIFS(SBT!Z:Z,SBT!$E:$E,Tableau3[[#This Row],[Numérotation Sud Infra Environnement]],SBT!$AT:$AT,1)</f>
        <v>0</v>
      </c>
      <c r="Z253" s="80">
        <f>SUMIFS(SBT!AA:AA,SBT!$E:$E,Tableau3[[#This Row],[Numérotation Sud Infra Environnement]],SBT!$AT:$AT,1)</f>
        <v>0</v>
      </c>
      <c r="AA253" s="80">
        <f>Tableau3[[#This Row],[TOTAUX TTC]]-Tableau3[[#This Row],[TVA récupérable]]</f>
        <v>0</v>
      </c>
    </row>
    <row r="254" spans="1:27" x14ac:dyDescent="0.25">
      <c r="A254" s="73">
        <f>Sourcecommande[[#This Row],[Numérotation Sud Infra Environnement]]</f>
        <v>0</v>
      </c>
      <c r="B254" s="74" t="e">
        <f>VLOOKUP(A254,Sourcecommande[],2,FALSE)</f>
        <v>#N/A</v>
      </c>
      <c r="C254" s="74" t="e">
        <f>VLOOKUP(A254,Sourcecommande[],3,FALSE)</f>
        <v>#N/A</v>
      </c>
      <c r="D254" s="75" t="e">
        <f>VLOOKUP(A254,Sourcecommande[],4,FALSE)</f>
        <v>#N/A</v>
      </c>
      <c r="E254" s="75" t="e">
        <f>VLOOKUP(A254,Sourcecommande[],5,FALSE)</f>
        <v>#N/A</v>
      </c>
      <c r="F254" s="75" t="e">
        <f>VLOOKUP(A254,Sourcecommande[],6,FALSE)</f>
        <v>#N/A</v>
      </c>
      <c r="G254" s="75" t="e">
        <f>VLOOKUP(A254,Sourcecommande[],7,FALSE)</f>
        <v>#N/A</v>
      </c>
      <c r="H254" s="88">
        <f>SUMIFS(SBT!H:H,SBT!$E:$E,Tableau3[[#This Row],[Numérotation Sud Infra Environnement]],SBT!$AT:$AT,1)</f>
        <v>0</v>
      </c>
      <c r="I254" s="80">
        <f>SUMIFS(SBT!J:J,SBT!$E:$E,Tableau3[[#This Row],[Numérotation Sud Infra Environnement]],SBT!$AT:$AT,1)</f>
        <v>0</v>
      </c>
      <c r="J254" s="80">
        <f>SUMIFS(SBT!K:K,SBT!$E:$E,Tableau3[[#This Row],[Numérotation Sud Infra Environnement]],SBT!$AT:$AT,1)</f>
        <v>0</v>
      </c>
      <c r="K254" s="80">
        <f>SUMIFS(SBT!L:L,SBT!$E:$E,Tableau3[[#This Row],[Numérotation Sud Infra Environnement]],SBT!$AT:$AT,1)</f>
        <v>0</v>
      </c>
      <c r="L254" s="80">
        <f>SUMIFS(SBT!M:M,SBT!$E:$E,Tableau3[[#This Row],[Numérotation Sud Infra Environnement]],SBT!$AT:$AT,1)</f>
        <v>0</v>
      </c>
      <c r="M254" s="80">
        <f>SUMIFS(SBT!N:N,SBT!$E:$E,Tableau3[[#This Row],[Numérotation Sud Infra Environnement]],SBT!$AT:$AT,1)</f>
        <v>0</v>
      </c>
      <c r="N254" s="80">
        <f>SUMIFS(SBT!O:O,SBT!$E:$E,Tableau3[[#This Row],[Numérotation Sud Infra Environnement]],SBT!$AT:$AT,1)</f>
        <v>0</v>
      </c>
      <c r="O254" s="80">
        <f>SUMIFS(SBT!P:P,SBT!$E:$E,Tableau3[[#This Row],[Numérotation Sud Infra Environnement]],SBT!$AT:$AT,1)</f>
        <v>0</v>
      </c>
      <c r="P254" s="80">
        <f>SUMIFS(SBT!Q:Q,SBT!$E:$E,Tableau3[[#This Row],[Numérotation Sud Infra Environnement]],SBT!$AT:$AT,1)</f>
        <v>0</v>
      </c>
      <c r="Q254" s="80">
        <f>SUMIFS(SBT!R:R,SBT!$E:$E,Tableau3[[#This Row],[Numérotation Sud Infra Environnement]],SBT!$AT:$AT,1)</f>
        <v>0</v>
      </c>
      <c r="R254" s="80">
        <f>SUMIFS(SBT!S:S,SBT!$E:$E,Tableau3[[#This Row],[Numérotation Sud Infra Environnement]],SBT!$AT:$AT,1)</f>
        <v>0</v>
      </c>
      <c r="S254" s="80">
        <f>SUMIFS(SBT!T:T,SBT!$E:$E,Tableau3[[#This Row],[Numérotation Sud Infra Environnement]],SBT!$AT:$AT,1)</f>
        <v>0</v>
      </c>
      <c r="T254" s="80">
        <f>SUMIFS(SBT!U:U,SBT!$E:$E,Tableau3[[#This Row],[Numérotation Sud Infra Environnement]],SBT!$AT:$AT,1)</f>
        <v>0</v>
      </c>
      <c r="U254" s="80">
        <f>SUMIFS(SBT!V:V,SBT!$E:$E,Tableau3[[#This Row],[Numérotation Sud Infra Environnement]],SBT!$AT:$AT,1)</f>
        <v>0</v>
      </c>
      <c r="V254" s="80">
        <f>SUMIFS(SBT!W:W,SBT!$E:$E,Tableau3[[#This Row],[Numérotation Sud Infra Environnement]],SBT!$AT:$AT,1)</f>
        <v>0</v>
      </c>
      <c r="W254" s="80">
        <f>SUMIFS(SBT!X:X,SBT!$E:$E,Tableau3[[#This Row],[Numérotation Sud Infra Environnement]],SBT!$AT:$AT,1)</f>
        <v>0</v>
      </c>
      <c r="X254" s="80">
        <f>SUMIFS(SBT!Y:Y,SBT!$E:$E,Tableau3[[#This Row],[Numérotation Sud Infra Environnement]],SBT!$AT:$AT,1)</f>
        <v>0</v>
      </c>
      <c r="Y254" s="80">
        <f>SUMIFS(SBT!Z:Z,SBT!$E:$E,Tableau3[[#This Row],[Numérotation Sud Infra Environnement]],SBT!$AT:$AT,1)</f>
        <v>0</v>
      </c>
      <c r="Z254" s="80">
        <f>SUMIFS(SBT!AA:AA,SBT!$E:$E,Tableau3[[#This Row],[Numérotation Sud Infra Environnement]],SBT!$AT:$AT,1)</f>
        <v>0</v>
      </c>
      <c r="AA254" s="80">
        <f>Tableau3[[#This Row],[TOTAUX TTC]]-Tableau3[[#This Row],[TVA récupérable]]</f>
        <v>0</v>
      </c>
    </row>
    <row r="255" spans="1:27" x14ac:dyDescent="0.25">
      <c r="A255" s="73">
        <f>Sourcecommande[[#This Row],[Numérotation Sud Infra Environnement]]</f>
        <v>0</v>
      </c>
      <c r="B255" s="74" t="e">
        <f>VLOOKUP(A255,Sourcecommande[],2,FALSE)</f>
        <v>#N/A</v>
      </c>
      <c r="C255" s="74" t="e">
        <f>VLOOKUP(A255,Sourcecommande[],3,FALSE)</f>
        <v>#N/A</v>
      </c>
      <c r="D255" s="75" t="e">
        <f>VLOOKUP(A255,Sourcecommande[],4,FALSE)</f>
        <v>#N/A</v>
      </c>
      <c r="E255" s="75" t="e">
        <f>VLOOKUP(A255,Sourcecommande[],5,FALSE)</f>
        <v>#N/A</v>
      </c>
      <c r="F255" s="75" t="e">
        <f>VLOOKUP(A255,Sourcecommande[],6,FALSE)</f>
        <v>#N/A</v>
      </c>
      <c r="G255" s="75" t="e">
        <f>VLOOKUP(A255,Sourcecommande[],7,FALSE)</f>
        <v>#N/A</v>
      </c>
      <c r="H255" s="88">
        <f>SUMIFS(SBT!H:H,SBT!$E:$E,Tableau3[[#This Row],[Numérotation Sud Infra Environnement]],SBT!$AT:$AT,1)</f>
        <v>0</v>
      </c>
      <c r="I255" s="80">
        <f>SUMIFS(SBT!J:J,SBT!$E:$E,Tableau3[[#This Row],[Numérotation Sud Infra Environnement]],SBT!$AT:$AT,1)</f>
        <v>0</v>
      </c>
      <c r="J255" s="80">
        <f>SUMIFS(SBT!K:K,SBT!$E:$E,Tableau3[[#This Row],[Numérotation Sud Infra Environnement]],SBT!$AT:$AT,1)</f>
        <v>0</v>
      </c>
      <c r="K255" s="80">
        <f>SUMIFS(SBT!L:L,SBT!$E:$E,Tableau3[[#This Row],[Numérotation Sud Infra Environnement]],SBT!$AT:$AT,1)</f>
        <v>0</v>
      </c>
      <c r="L255" s="80">
        <f>SUMIFS(SBT!M:M,SBT!$E:$E,Tableau3[[#This Row],[Numérotation Sud Infra Environnement]],SBT!$AT:$AT,1)</f>
        <v>0</v>
      </c>
      <c r="M255" s="80">
        <f>SUMIFS(SBT!N:N,SBT!$E:$E,Tableau3[[#This Row],[Numérotation Sud Infra Environnement]],SBT!$AT:$AT,1)</f>
        <v>0</v>
      </c>
      <c r="N255" s="80">
        <f>SUMIFS(SBT!O:O,SBT!$E:$E,Tableau3[[#This Row],[Numérotation Sud Infra Environnement]],SBT!$AT:$AT,1)</f>
        <v>0</v>
      </c>
      <c r="O255" s="80">
        <f>SUMIFS(SBT!P:P,SBT!$E:$E,Tableau3[[#This Row],[Numérotation Sud Infra Environnement]],SBT!$AT:$AT,1)</f>
        <v>0</v>
      </c>
      <c r="P255" s="80">
        <f>SUMIFS(SBT!Q:Q,SBT!$E:$E,Tableau3[[#This Row],[Numérotation Sud Infra Environnement]],SBT!$AT:$AT,1)</f>
        <v>0</v>
      </c>
      <c r="Q255" s="80">
        <f>SUMIFS(SBT!R:R,SBT!$E:$E,Tableau3[[#This Row],[Numérotation Sud Infra Environnement]],SBT!$AT:$AT,1)</f>
        <v>0</v>
      </c>
      <c r="R255" s="80">
        <f>SUMIFS(SBT!S:S,SBT!$E:$E,Tableau3[[#This Row],[Numérotation Sud Infra Environnement]],SBT!$AT:$AT,1)</f>
        <v>0</v>
      </c>
      <c r="S255" s="80">
        <f>SUMIFS(SBT!T:T,SBT!$E:$E,Tableau3[[#This Row],[Numérotation Sud Infra Environnement]],SBT!$AT:$AT,1)</f>
        <v>0</v>
      </c>
      <c r="T255" s="80">
        <f>SUMIFS(SBT!U:U,SBT!$E:$E,Tableau3[[#This Row],[Numérotation Sud Infra Environnement]],SBT!$AT:$AT,1)</f>
        <v>0</v>
      </c>
      <c r="U255" s="80">
        <f>SUMIFS(SBT!V:V,SBT!$E:$E,Tableau3[[#This Row],[Numérotation Sud Infra Environnement]],SBT!$AT:$AT,1)</f>
        <v>0</v>
      </c>
      <c r="V255" s="80">
        <f>SUMIFS(SBT!W:W,SBT!$E:$E,Tableau3[[#This Row],[Numérotation Sud Infra Environnement]],SBT!$AT:$AT,1)</f>
        <v>0</v>
      </c>
      <c r="W255" s="80">
        <f>SUMIFS(SBT!X:X,SBT!$E:$E,Tableau3[[#This Row],[Numérotation Sud Infra Environnement]],SBT!$AT:$AT,1)</f>
        <v>0</v>
      </c>
      <c r="X255" s="80">
        <f>SUMIFS(SBT!Y:Y,SBT!$E:$E,Tableau3[[#This Row],[Numérotation Sud Infra Environnement]],SBT!$AT:$AT,1)</f>
        <v>0</v>
      </c>
      <c r="Y255" s="80">
        <f>SUMIFS(SBT!Z:Z,SBT!$E:$E,Tableau3[[#This Row],[Numérotation Sud Infra Environnement]],SBT!$AT:$AT,1)</f>
        <v>0</v>
      </c>
      <c r="Z255" s="80">
        <f>SUMIFS(SBT!AA:AA,SBT!$E:$E,Tableau3[[#This Row],[Numérotation Sud Infra Environnement]],SBT!$AT:$AT,1)</f>
        <v>0</v>
      </c>
      <c r="AA255" s="80">
        <f>Tableau3[[#This Row],[TOTAUX TTC]]-Tableau3[[#This Row],[TVA récupérable]]</f>
        <v>0</v>
      </c>
    </row>
    <row r="256" spans="1:27" x14ac:dyDescent="0.25">
      <c r="A256" s="73">
        <f>Sourcecommande[[#This Row],[Numérotation Sud Infra Environnement]]</f>
        <v>0</v>
      </c>
      <c r="B256" s="74" t="e">
        <f>VLOOKUP(A256,Sourcecommande[],2,FALSE)</f>
        <v>#N/A</v>
      </c>
      <c r="C256" s="74" t="e">
        <f>VLOOKUP(A256,Sourcecommande[],3,FALSE)</f>
        <v>#N/A</v>
      </c>
      <c r="D256" s="75" t="e">
        <f>VLOOKUP(A256,Sourcecommande[],4,FALSE)</f>
        <v>#N/A</v>
      </c>
      <c r="E256" s="75" t="e">
        <f>VLOOKUP(A256,Sourcecommande[],5,FALSE)</f>
        <v>#N/A</v>
      </c>
      <c r="F256" s="75" t="e">
        <f>VLOOKUP(A256,Sourcecommande[],6,FALSE)</f>
        <v>#N/A</v>
      </c>
      <c r="G256" s="75" t="e">
        <f>VLOOKUP(A256,Sourcecommande[],7,FALSE)</f>
        <v>#N/A</v>
      </c>
      <c r="H256" s="88">
        <f>SUMIFS(SBT!H:H,SBT!$E:$E,Tableau3[[#This Row],[Numérotation Sud Infra Environnement]],SBT!$AT:$AT,1)</f>
        <v>0</v>
      </c>
      <c r="I256" s="80">
        <f>SUMIFS(SBT!J:J,SBT!$E:$E,Tableau3[[#This Row],[Numérotation Sud Infra Environnement]],SBT!$AT:$AT,1)</f>
        <v>0</v>
      </c>
      <c r="J256" s="80">
        <f>SUMIFS(SBT!K:K,SBT!$E:$E,Tableau3[[#This Row],[Numérotation Sud Infra Environnement]],SBT!$AT:$AT,1)</f>
        <v>0</v>
      </c>
      <c r="K256" s="80">
        <f>SUMIFS(SBT!L:L,SBT!$E:$E,Tableau3[[#This Row],[Numérotation Sud Infra Environnement]],SBT!$AT:$AT,1)</f>
        <v>0</v>
      </c>
      <c r="L256" s="80">
        <f>SUMIFS(SBT!M:M,SBT!$E:$E,Tableau3[[#This Row],[Numérotation Sud Infra Environnement]],SBT!$AT:$AT,1)</f>
        <v>0</v>
      </c>
      <c r="M256" s="80">
        <f>SUMIFS(SBT!N:N,SBT!$E:$E,Tableau3[[#This Row],[Numérotation Sud Infra Environnement]],SBT!$AT:$AT,1)</f>
        <v>0</v>
      </c>
      <c r="N256" s="80">
        <f>SUMIFS(SBT!O:O,SBT!$E:$E,Tableau3[[#This Row],[Numérotation Sud Infra Environnement]],SBT!$AT:$AT,1)</f>
        <v>0</v>
      </c>
      <c r="O256" s="80">
        <f>SUMIFS(SBT!P:P,SBT!$E:$E,Tableau3[[#This Row],[Numérotation Sud Infra Environnement]],SBT!$AT:$AT,1)</f>
        <v>0</v>
      </c>
      <c r="P256" s="80">
        <f>SUMIFS(SBT!Q:Q,SBT!$E:$E,Tableau3[[#This Row],[Numérotation Sud Infra Environnement]],SBT!$AT:$AT,1)</f>
        <v>0</v>
      </c>
      <c r="Q256" s="80">
        <f>SUMIFS(SBT!R:R,SBT!$E:$E,Tableau3[[#This Row],[Numérotation Sud Infra Environnement]],SBT!$AT:$AT,1)</f>
        <v>0</v>
      </c>
      <c r="R256" s="80">
        <f>SUMIFS(SBT!S:S,SBT!$E:$E,Tableau3[[#This Row],[Numérotation Sud Infra Environnement]],SBT!$AT:$AT,1)</f>
        <v>0</v>
      </c>
      <c r="S256" s="80">
        <f>SUMIFS(SBT!T:T,SBT!$E:$E,Tableau3[[#This Row],[Numérotation Sud Infra Environnement]],SBT!$AT:$AT,1)</f>
        <v>0</v>
      </c>
      <c r="T256" s="80">
        <f>SUMIFS(SBT!U:U,SBT!$E:$E,Tableau3[[#This Row],[Numérotation Sud Infra Environnement]],SBT!$AT:$AT,1)</f>
        <v>0</v>
      </c>
      <c r="U256" s="80">
        <f>SUMIFS(SBT!V:V,SBT!$E:$E,Tableau3[[#This Row],[Numérotation Sud Infra Environnement]],SBT!$AT:$AT,1)</f>
        <v>0</v>
      </c>
      <c r="V256" s="80">
        <f>SUMIFS(SBT!W:W,SBT!$E:$E,Tableau3[[#This Row],[Numérotation Sud Infra Environnement]],SBT!$AT:$AT,1)</f>
        <v>0</v>
      </c>
      <c r="W256" s="80">
        <f>SUMIFS(SBT!X:X,SBT!$E:$E,Tableau3[[#This Row],[Numérotation Sud Infra Environnement]],SBT!$AT:$AT,1)</f>
        <v>0</v>
      </c>
      <c r="X256" s="80">
        <f>SUMIFS(SBT!Y:Y,SBT!$E:$E,Tableau3[[#This Row],[Numérotation Sud Infra Environnement]],SBT!$AT:$AT,1)</f>
        <v>0</v>
      </c>
      <c r="Y256" s="80">
        <f>SUMIFS(SBT!Z:Z,SBT!$E:$E,Tableau3[[#This Row],[Numérotation Sud Infra Environnement]],SBT!$AT:$AT,1)</f>
        <v>0</v>
      </c>
      <c r="Z256" s="80">
        <f>SUMIFS(SBT!AA:AA,SBT!$E:$E,Tableau3[[#This Row],[Numérotation Sud Infra Environnement]],SBT!$AT:$AT,1)</f>
        <v>0</v>
      </c>
      <c r="AA256" s="80">
        <f>Tableau3[[#This Row],[TOTAUX TTC]]-Tableau3[[#This Row],[TVA récupérable]]</f>
        <v>0</v>
      </c>
    </row>
    <row r="257" spans="1:27" x14ac:dyDescent="0.25">
      <c r="A257" s="73">
        <f>Sourcecommande[[#This Row],[Numérotation Sud Infra Environnement]]</f>
        <v>0</v>
      </c>
      <c r="B257" s="74" t="e">
        <f>VLOOKUP(A257,Sourcecommande[],2,FALSE)</f>
        <v>#N/A</v>
      </c>
      <c r="C257" s="74" t="e">
        <f>VLOOKUP(A257,Sourcecommande[],3,FALSE)</f>
        <v>#N/A</v>
      </c>
      <c r="D257" s="75" t="e">
        <f>VLOOKUP(A257,Sourcecommande[],4,FALSE)</f>
        <v>#N/A</v>
      </c>
      <c r="E257" s="75" t="e">
        <f>VLOOKUP(A257,Sourcecommande[],5,FALSE)</f>
        <v>#N/A</v>
      </c>
      <c r="F257" s="75" t="e">
        <f>VLOOKUP(A257,Sourcecommande[],6,FALSE)</f>
        <v>#N/A</v>
      </c>
      <c r="G257" s="75" t="e">
        <f>VLOOKUP(A257,Sourcecommande[],7,FALSE)</f>
        <v>#N/A</v>
      </c>
      <c r="H257" s="88">
        <f>SUMIFS(SBT!H:H,SBT!$E:$E,Tableau3[[#This Row],[Numérotation Sud Infra Environnement]],SBT!$AT:$AT,1)</f>
        <v>0</v>
      </c>
      <c r="I257" s="80">
        <f>SUMIFS(SBT!J:J,SBT!$E:$E,Tableau3[[#This Row],[Numérotation Sud Infra Environnement]],SBT!$AT:$AT,1)</f>
        <v>0</v>
      </c>
      <c r="J257" s="80">
        <f>SUMIFS(SBT!K:K,SBT!$E:$E,Tableau3[[#This Row],[Numérotation Sud Infra Environnement]],SBT!$AT:$AT,1)</f>
        <v>0</v>
      </c>
      <c r="K257" s="80">
        <f>SUMIFS(SBT!L:L,SBT!$E:$E,Tableau3[[#This Row],[Numérotation Sud Infra Environnement]],SBT!$AT:$AT,1)</f>
        <v>0</v>
      </c>
      <c r="L257" s="80">
        <f>SUMIFS(SBT!M:M,SBT!$E:$E,Tableau3[[#This Row],[Numérotation Sud Infra Environnement]],SBT!$AT:$AT,1)</f>
        <v>0</v>
      </c>
      <c r="M257" s="80">
        <f>SUMIFS(SBT!N:N,SBT!$E:$E,Tableau3[[#This Row],[Numérotation Sud Infra Environnement]],SBT!$AT:$AT,1)</f>
        <v>0</v>
      </c>
      <c r="N257" s="80">
        <f>SUMIFS(SBT!O:O,SBT!$E:$E,Tableau3[[#This Row],[Numérotation Sud Infra Environnement]],SBT!$AT:$AT,1)</f>
        <v>0</v>
      </c>
      <c r="O257" s="80">
        <f>SUMIFS(SBT!P:P,SBT!$E:$E,Tableau3[[#This Row],[Numérotation Sud Infra Environnement]],SBT!$AT:$AT,1)</f>
        <v>0</v>
      </c>
      <c r="P257" s="80">
        <f>SUMIFS(SBT!Q:Q,SBT!$E:$E,Tableau3[[#This Row],[Numérotation Sud Infra Environnement]],SBT!$AT:$AT,1)</f>
        <v>0</v>
      </c>
      <c r="Q257" s="80">
        <f>SUMIFS(SBT!R:R,SBT!$E:$E,Tableau3[[#This Row],[Numérotation Sud Infra Environnement]],SBT!$AT:$AT,1)</f>
        <v>0</v>
      </c>
      <c r="R257" s="80">
        <f>SUMIFS(SBT!S:S,SBT!$E:$E,Tableau3[[#This Row],[Numérotation Sud Infra Environnement]],SBT!$AT:$AT,1)</f>
        <v>0</v>
      </c>
      <c r="S257" s="80">
        <f>SUMIFS(SBT!T:T,SBT!$E:$E,Tableau3[[#This Row],[Numérotation Sud Infra Environnement]],SBT!$AT:$AT,1)</f>
        <v>0</v>
      </c>
      <c r="T257" s="80">
        <f>SUMIFS(SBT!U:U,SBT!$E:$E,Tableau3[[#This Row],[Numérotation Sud Infra Environnement]],SBT!$AT:$AT,1)</f>
        <v>0</v>
      </c>
      <c r="U257" s="80">
        <f>SUMIFS(SBT!V:V,SBT!$E:$E,Tableau3[[#This Row],[Numérotation Sud Infra Environnement]],SBT!$AT:$AT,1)</f>
        <v>0</v>
      </c>
      <c r="V257" s="80">
        <f>SUMIFS(SBT!W:W,SBT!$E:$E,Tableau3[[#This Row],[Numérotation Sud Infra Environnement]],SBT!$AT:$AT,1)</f>
        <v>0</v>
      </c>
      <c r="W257" s="80">
        <f>SUMIFS(SBT!X:X,SBT!$E:$E,Tableau3[[#This Row],[Numérotation Sud Infra Environnement]],SBT!$AT:$AT,1)</f>
        <v>0</v>
      </c>
      <c r="X257" s="80">
        <f>SUMIFS(SBT!Y:Y,SBT!$E:$E,Tableau3[[#This Row],[Numérotation Sud Infra Environnement]],SBT!$AT:$AT,1)</f>
        <v>0</v>
      </c>
      <c r="Y257" s="80">
        <f>SUMIFS(SBT!Z:Z,SBT!$E:$E,Tableau3[[#This Row],[Numérotation Sud Infra Environnement]],SBT!$AT:$AT,1)</f>
        <v>0</v>
      </c>
      <c r="Z257" s="80">
        <f>SUMIFS(SBT!AA:AA,SBT!$E:$E,Tableau3[[#This Row],[Numérotation Sud Infra Environnement]],SBT!$AT:$AT,1)</f>
        <v>0</v>
      </c>
      <c r="AA257" s="80">
        <f>Tableau3[[#This Row],[TOTAUX TTC]]-Tableau3[[#This Row],[TVA récupérable]]</f>
        <v>0</v>
      </c>
    </row>
    <row r="258" spans="1:27" x14ac:dyDescent="0.25">
      <c r="A258" s="73">
        <f>Sourcecommande[[#This Row],[Numérotation Sud Infra Environnement]]</f>
        <v>0</v>
      </c>
      <c r="B258" s="74" t="e">
        <f>VLOOKUP(A258,Sourcecommande[],2,FALSE)</f>
        <v>#N/A</v>
      </c>
      <c r="C258" s="74" t="e">
        <f>VLOOKUP(A258,Sourcecommande[],3,FALSE)</f>
        <v>#N/A</v>
      </c>
      <c r="D258" s="75" t="e">
        <f>VLOOKUP(A258,Sourcecommande[],4,FALSE)</f>
        <v>#N/A</v>
      </c>
      <c r="E258" s="75" t="e">
        <f>VLOOKUP(A258,Sourcecommande[],5,FALSE)</f>
        <v>#N/A</v>
      </c>
      <c r="F258" s="75" t="e">
        <f>VLOOKUP(A258,Sourcecommande[],6,FALSE)</f>
        <v>#N/A</v>
      </c>
      <c r="G258" s="75" t="e">
        <f>VLOOKUP(A258,Sourcecommande[],7,FALSE)</f>
        <v>#N/A</v>
      </c>
      <c r="H258" s="88">
        <f>SUMIFS(SBT!H:H,SBT!$E:$E,Tableau3[[#This Row],[Numérotation Sud Infra Environnement]],SBT!$AT:$AT,1)</f>
        <v>0</v>
      </c>
      <c r="I258" s="80">
        <f>SUMIFS(SBT!J:J,SBT!$E:$E,Tableau3[[#This Row],[Numérotation Sud Infra Environnement]],SBT!$AT:$AT,1)</f>
        <v>0</v>
      </c>
      <c r="J258" s="80">
        <f>SUMIFS(SBT!K:K,SBT!$E:$E,Tableau3[[#This Row],[Numérotation Sud Infra Environnement]],SBT!$AT:$AT,1)</f>
        <v>0</v>
      </c>
      <c r="K258" s="80">
        <f>SUMIFS(SBT!L:L,SBT!$E:$E,Tableau3[[#This Row],[Numérotation Sud Infra Environnement]],SBT!$AT:$AT,1)</f>
        <v>0</v>
      </c>
      <c r="L258" s="80">
        <f>SUMIFS(SBT!M:M,SBT!$E:$E,Tableau3[[#This Row],[Numérotation Sud Infra Environnement]],SBT!$AT:$AT,1)</f>
        <v>0</v>
      </c>
      <c r="M258" s="80">
        <f>SUMIFS(SBT!N:N,SBT!$E:$E,Tableau3[[#This Row],[Numérotation Sud Infra Environnement]],SBT!$AT:$AT,1)</f>
        <v>0</v>
      </c>
      <c r="N258" s="80">
        <f>SUMIFS(SBT!O:O,SBT!$E:$E,Tableau3[[#This Row],[Numérotation Sud Infra Environnement]],SBT!$AT:$AT,1)</f>
        <v>0</v>
      </c>
      <c r="O258" s="80">
        <f>SUMIFS(SBT!P:P,SBT!$E:$E,Tableau3[[#This Row],[Numérotation Sud Infra Environnement]],SBT!$AT:$AT,1)</f>
        <v>0</v>
      </c>
      <c r="P258" s="80">
        <f>SUMIFS(SBT!Q:Q,SBT!$E:$E,Tableau3[[#This Row],[Numérotation Sud Infra Environnement]],SBT!$AT:$AT,1)</f>
        <v>0</v>
      </c>
      <c r="Q258" s="80">
        <f>SUMIFS(SBT!R:R,SBT!$E:$E,Tableau3[[#This Row],[Numérotation Sud Infra Environnement]],SBT!$AT:$AT,1)</f>
        <v>0</v>
      </c>
      <c r="R258" s="80">
        <f>SUMIFS(SBT!S:S,SBT!$E:$E,Tableau3[[#This Row],[Numérotation Sud Infra Environnement]],SBT!$AT:$AT,1)</f>
        <v>0</v>
      </c>
      <c r="S258" s="80">
        <f>SUMIFS(SBT!T:T,SBT!$E:$E,Tableau3[[#This Row],[Numérotation Sud Infra Environnement]],SBT!$AT:$AT,1)</f>
        <v>0</v>
      </c>
      <c r="T258" s="80">
        <f>SUMIFS(SBT!U:U,SBT!$E:$E,Tableau3[[#This Row],[Numérotation Sud Infra Environnement]],SBT!$AT:$AT,1)</f>
        <v>0</v>
      </c>
      <c r="U258" s="80">
        <f>SUMIFS(SBT!V:V,SBT!$E:$E,Tableau3[[#This Row],[Numérotation Sud Infra Environnement]],SBT!$AT:$AT,1)</f>
        <v>0</v>
      </c>
      <c r="V258" s="80">
        <f>SUMIFS(SBT!W:W,SBT!$E:$E,Tableau3[[#This Row],[Numérotation Sud Infra Environnement]],SBT!$AT:$AT,1)</f>
        <v>0</v>
      </c>
      <c r="W258" s="80">
        <f>SUMIFS(SBT!X:X,SBT!$E:$E,Tableau3[[#This Row],[Numérotation Sud Infra Environnement]],SBT!$AT:$AT,1)</f>
        <v>0</v>
      </c>
      <c r="X258" s="80">
        <f>SUMIFS(SBT!Y:Y,SBT!$E:$E,Tableau3[[#This Row],[Numérotation Sud Infra Environnement]],SBT!$AT:$AT,1)</f>
        <v>0</v>
      </c>
      <c r="Y258" s="80">
        <f>SUMIFS(SBT!Z:Z,SBT!$E:$E,Tableau3[[#This Row],[Numérotation Sud Infra Environnement]],SBT!$AT:$AT,1)</f>
        <v>0</v>
      </c>
      <c r="Z258" s="80">
        <f>SUMIFS(SBT!AA:AA,SBT!$E:$E,Tableau3[[#This Row],[Numérotation Sud Infra Environnement]],SBT!$AT:$AT,1)</f>
        <v>0</v>
      </c>
      <c r="AA258" s="80">
        <f>Tableau3[[#This Row],[TOTAUX TTC]]-Tableau3[[#This Row],[TVA récupérable]]</f>
        <v>0</v>
      </c>
    </row>
    <row r="259" spans="1:27" x14ac:dyDescent="0.25">
      <c r="A259" s="73">
        <f>Sourcecommande[[#This Row],[Numérotation Sud Infra Environnement]]</f>
        <v>0</v>
      </c>
      <c r="B259" s="74" t="e">
        <f>VLOOKUP(A259,Sourcecommande[],2,FALSE)</f>
        <v>#N/A</v>
      </c>
      <c r="C259" s="74" t="e">
        <f>VLOOKUP(A259,Sourcecommande[],3,FALSE)</f>
        <v>#N/A</v>
      </c>
      <c r="D259" s="75" t="e">
        <f>VLOOKUP(A259,Sourcecommande[],4,FALSE)</f>
        <v>#N/A</v>
      </c>
      <c r="E259" s="75" t="e">
        <f>VLOOKUP(A259,Sourcecommande[],5,FALSE)</f>
        <v>#N/A</v>
      </c>
      <c r="F259" s="75" t="e">
        <f>VLOOKUP(A259,Sourcecommande[],6,FALSE)</f>
        <v>#N/A</v>
      </c>
      <c r="G259" s="75" t="e">
        <f>VLOOKUP(A259,Sourcecommande[],7,FALSE)</f>
        <v>#N/A</v>
      </c>
      <c r="H259" s="88">
        <f>SUMIFS(SBT!H:H,SBT!$E:$E,Tableau3[[#This Row],[Numérotation Sud Infra Environnement]],SBT!$AT:$AT,1)</f>
        <v>0</v>
      </c>
      <c r="I259" s="80">
        <f>SUMIFS(SBT!J:J,SBT!$E:$E,Tableau3[[#This Row],[Numérotation Sud Infra Environnement]],SBT!$AT:$AT,1)</f>
        <v>0</v>
      </c>
      <c r="J259" s="80">
        <f>SUMIFS(SBT!K:K,SBT!$E:$E,Tableau3[[#This Row],[Numérotation Sud Infra Environnement]],SBT!$AT:$AT,1)</f>
        <v>0</v>
      </c>
      <c r="K259" s="80">
        <f>SUMIFS(SBT!L:L,SBT!$E:$E,Tableau3[[#This Row],[Numérotation Sud Infra Environnement]],SBT!$AT:$AT,1)</f>
        <v>0</v>
      </c>
      <c r="L259" s="80">
        <f>SUMIFS(SBT!M:M,SBT!$E:$E,Tableau3[[#This Row],[Numérotation Sud Infra Environnement]],SBT!$AT:$AT,1)</f>
        <v>0</v>
      </c>
      <c r="M259" s="80">
        <f>SUMIFS(SBT!N:N,SBT!$E:$E,Tableau3[[#This Row],[Numérotation Sud Infra Environnement]],SBT!$AT:$AT,1)</f>
        <v>0</v>
      </c>
      <c r="N259" s="80">
        <f>SUMIFS(SBT!O:O,SBT!$E:$E,Tableau3[[#This Row],[Numérotation Sud Infra Environnement]],SBT!$AT:$AT,1)</f>
        <v>0</v>
      </c>
      <c r="O259" s="80">
        <f>SUMIFS(SBT!P:P,SBT!$E:$E,Tableau3[[#This Row],[Numérotation Sud Infra Environnement]],SBT!$AT:$AT,1)</f>
        <v>0</v>
      </c>
      <c r="P259" s="80">
        <f>SUMIFS(SBT!Q:Q,SBT!$E:$E,Tableau3[[#This Row],[Numérotation Sud Infra Environnement]],SBT!$AT:$AT,1)</f>
        <v>0</v>
      </c>
      <c r="Q259" s="80">
        <f>SUMIFS(SBT!R:R,SBT!$E:$E,Tableau3[[#This Row],[Numérotation Sud Infra Environnement]],SBT!$AT:$AT,1)</f>
        <v>0</v>
      </c>
      <c r="R259" s="80">
        <f>SUMIFS(SBT!S:S,SBT!$E:$E,Tableau3[[#This Row],[Numérotation Sud Infra Environnement]],SBT!$AT:$AT,1)</f>
        <v>0</v>
      </c>
      <c r="S259" s="80">
        <f>SUMIFS(SBT!T:T,SBT!$E:$E,Tableau3[[#This Row],[Numérotation Sud Infra Environnement]],SBT!$AT:$AT,1)</f>
        <v>0</v>
      </c>
      <c r="T259" s="80">
        <f>SUMIFS(SBT!U:U,SBT!$E:$E,Tableau3[[#This Row],[Numérotation Sud Infra Environnement]],SBT!$AT:$AT,1)</f>
        <v>0</v>
      </c>
      <c r="U259" s="80">
        <f>SUMIFS(SBT!V:V,SBT!$E:$E,Tableau3[[#This Row],[Numérotation Sud Infra Environnement]],SBT!$AT:$AT,1)</f>
        <v>0</v>
      </c>
      <c r="V259" s="80">
        <f>SUMIFS(SBT!W:W,SBT!$E:$E,Tableau3[[#This Row],[Numérotation Sud Infra Environnement]],SBT!$AT:$AT,1)</f>
        <v>0</v>
      </c>
      <c r="W259" s="80">
        <f>SUMIFS(SBT!X:X,SBT!$E:$E,Tableau3[[#This Row],[Numérotation Sud Infra Environnement]],SBT!$AT:$AT,1)</f>
        <v>0</v>
      </c>
      <c r="X259" s="80">
        <f>SUMIFS(SBT!Y:Y,SBT!$E:$E,Tableau3[[#This Row],[Numérotation Sud Infra Environnement]],SBT!$AT:$AT,1)</f>
        <v>0</v>
      </c>
      <c r="Y259" s="80">
        <f>SUMIFS(SBT!Z:Z,SBT!$E:$E,Tableau3[[#This Row],[Numérotation Sud Infra Environnement]],SBT!$AT:$AT,1)</f>
        <v>0</v>
      </c>
      <c r="Z259" s="80">
        <f>SUMIFS(SBT!AA:AA,SBT!$E:$E,Tableau3[[#This Row],[Numérotation Sud Infra Environnement]],SBT!$AT:$AT,1)</f>
        <v>0</v>
      </c>
      <c r="AA259" s="80">
        <f>Tableau3[[#This Row],[TOTAUX TTC]]-Tableau3[[#This Row],[TVA récupérable]]</f>
        <v>0</v>
      </c>
    </row>
    <row r="260" spans="1:27" x14ac:dyDescent="0.25">
      <c r="A260" s="73">
        <f>Sourcecommande[[#This Row],[Numérotation Sud Infra Environnement]]</f>
        <v>0</v>
      </c>
      <c r="B260" s="74" t="e">
        <f>VLOOKUP(A260,Sourcecommande[],2,FALSE)</f>
        <v>#N/A</v>
      </c>
      <c r="C260" s="74" t="e">
        <f>VLOOKUP(A260,Sourcecommande[],3,FALSE)</f>
        <v>#N/A</v>
      </c>
      <c r="D260" s="75" t="e">
        <f>VLOOKUP(A260,Sourcecommande[],4,FALSE)</f>
        <v>#N/A</v>
      </c>
      <c r="E260" s="75" t="e">
        <f>VLOOKUP(A260,Sourcecommande[],5,FALSE)</f>
        <v>#N/A</v>
      </c>
      <c r="F260" s="75" t="e">
        <f>VLOOKUP(A260,Sourcecommande[],6,FALSE)</f>
        <v>#N/A</v>
      </c>
      <c r="G260" s="75" t="e">
        <f>VLOOKUP(A260,Sourcecommande[],7,FALSE)</f>
        <v>#N/A</v>
      </c>
      <c r="H260" s="88">
        <f>SUMIFS(SBT!H:H,SBT!$E:$E,Tableau3[[#This Row],[Numérotation Sud Infra Environnement]],SBT!$AT:$AT,1)</f>
        <v>0</v>
      </c>
      <c r="I260" s="80">
        <f>SUMIFS(SBT!J:J,SBT!$E:$E,Tableau3[[#This Row],[Numérotation Sud Infra Environnement]],SBT!$AT:$AT,1)</f>
        <v>0</v>
      </c>
      <c r="J260" s="80">
        <f>SUMIFS(SBT!K:K,SBT!$E:$E,Tableau3[[#This Row],[Numérotation Sud Infra Environnement]],SBT!$AT:$AT,1)</f>
        <v>0</v>
      </c>
      <c r="K260" s="80">
        <f>SUMIFS(SBT!L:L,SBT!$E:$E,Tableau3[[#This Row],[Numérotation Sud Infra Environnement]],SBT!$AT:$AT,1)</f>
        <v>0</v>
      </c>
      <c r="L260" s="80">
        <f>SUMIFS(SBT!M:M,SBT!$E:$E,Tableau3[[#This Row],[Numérotation Sud Infra Environnement]],SBT!$AT:$AT,1)</f>
        <v>0</v>
      </c>
      <c r="M260" s="80">
        <f>SUMIFS(SBT!N:N,SBT!$E:$E,Tableau3[[#This Row],[Numérotation Sud Infra Environnement]],SBT!$AT:$AT,1)</f>
        <v>0</v>
      </c>
      <c r="N260" s="80">
        <f>SUMIFS(SBT!O:O,SBT!$E:$E,Tableau3[[#This Row],[Numérotation Sud Infra Environnement]],SBT!$AT:$AT,1)</f>
        <v>0</v>
      </c>
      <c r="O260" s="80">
        <f>SUMIFS(SBT!P:P,SBT!$E:$E,Tableau3[[#This Row],[Numérotation Sud Infra Environnement]],SBT!$AT:$AT,1)</f>
        <v>0</v>
      </c>
      <c r="P260" s="80">
        <f>SUMIFS(SBT!Q:Q,SBT!$E:$E,Tableau3[[#This Row],[Numérotation Sud Infra Environnement]],SBT!$AT:$AT,1)</f>
        <v>0</v>
      </c>
      <c r="Q260" s="80">
        <f>SUMIFS(SBT!R:R,SBT!$E:$E,Tableau3[[#This Row],[Numérotation Sud Infra Environnement]],SBT!$AT:$AT,1)</f>
        <v>0</v>
      </c>
      <c r="R260" s="80">
        <f>SUMIFS(SBT!S:S,SBT!$E:$E,Tableau3[[#This Row],[Numérotation Sud Infra Environnement]],SBT!$AT:$AT,1)</f>
        <v>0</v>
      </c>
      <c r="S260" s="80">
        <f>SUMIFS(SBT!T:T,SBT!$E:$E,Tableau3[[#This Row],[Numérotation Sud Infra Environnement]],SBT!$AT:$AT,1)</f>
        <v>0</v>
      </c>
      <c r="T260" s="80">
        <f>SUMIFS(SBT!U:U,SBT!$E:$E,Tableau3[[#This Row],[Numérotation Sud Infra Environnement]],SBT!$AT:$AT,1)</f>
        <v>0</v>
      </c>
      <c r="U260" s="80">
        <f>SUMIFS(SBT!V:V,SBT!$E:$E,Tableau3[[#This Row],[Numérotation Sud Infra Environnement]],SBT!$AT:$AT,1)</f>
        <v>0</v>
      </c>
      <c r="V260" s="80">
        <f>SUMIFS(SBT!W:W,SBT!$E:$E,Tableau3[[#This Row],[Numérotation Sud Infra Environnement]],SBT!$AT:$AT,1)</f>
        <v>0</v>
      </c>
      <c r="W260" s="80">
        <f>SUMIFS(SBT!X:X,SBT!$E:$E,Tableau3[[#This Row],[Numérotation Sud Infra Environnement]],SBT!$AT:$AT,1)</f>
        <v>0</v>
      </c>
      <c r="X260" s="80">
        <f>SUMIFS(SBT!Y:Y,SBT!$E:$E,Tableau3[[#This Row],[Numérotation Sud Infra Environnement]],SBT!$AT:$AT,1)</f>
        <v>0</v>
      </c>
      <c r="Y260" s="80">
        <f>SUMIFS(SBT!Z:Z,SBT!$E:$E,Tableau3[[#This Row],[Numérotation Sud Infra Environnement]],SBT!$AT:$AT,1)</f>
        <v>0</v>
      </c>
      <c r="Z260" s="80">
        <f>SUMIFS(SBT!AA:AA,SBT!$E:$E,Tableau3[[#This Row],[Numérotation Sud Infra Environnement]],SBT!$AT:$AT,1)</f>
        <v>0</v>
      </c>
      <c r="AA260" s="80">
        <f>Tableau3[[#This Row],[TOTAUX TTC]]-Tableau3[[#This Row],[TVA récupérable]]</f>
        <v>0</v>
      </c>
    </row>
    <row r="261" spans="1:27" x14ac:dyDescent="0.25">
      <c r="A261" s="73">
        <f>Sourcecommande[[#This Row],[Numérotation Sud Infra Environnement]]</f>
        <v>0</v>
      </c>
      <c r="B261" s="74" t="e">
        <f>VLOOKUP(A261,Sourcecommande[],2,FALSE)</f>
        <v>#N/A</v>
      </c>
      <c r="C261" s="74" t="e">
        <f>VLOOKUP(A261,Sourcecommande[],3,FALSE)</f>
        <v>#N/A</v>
      </c>
      <c r="D261" s="75" t="e">
        <f>VLOOKUP(A261,Sourcecommande[],4,FALSE)</f>
        <v>#N/A</v>
      </c>
      <c r="E261" s="75" t="e">
        <f>VLOOKUP(A261,Sourcecommande[],5,FALSE)</f>
        <v>#N/A</v>
      </c>
      <c r="F261" s="75" t="e">
        <f>VLOOKUP(A261,Sourcecommande[],6,FALSE)</f>
        <v>#N/A</v>
      </c>
      <c r="G261" s="75" t="e">
        <f>VLOOKUP(A261,Sourcecommande[],7,FALSE)</f>
        <v>#N/A</v>
      </c>
      <c r="H261" s="88">
        <f>SUMIFS(SBT!H:H,SBT!$E:$E,Tableau3[[#This Row],[Numérotation Sud Infra Environnement]],SBT!$AT:$AT,1)</f>
        <v>0</v>
      </c>
      <c r="I261" s="80">
        <f>SUMIFS(SBT!J:J,SBT!$E:$E,Tableau3[[#This Row],[Numérotation Sud Infra Environnement]],SBT!$AT:$AT,1)</f>
        <v>0</v>
      </c>
      <c r="J261" s="80">
        <f>SUMIFS(SBT!K:K,SBT!$E:$E,Tableau3[[#This Row],[Numérotation Sud Infra Environnement]],SBT!$AT:$AT,1)</f>
        <v>0</v>
      </c>
      <c r="K261" s="80">
        <f>SUMIFS(SBT!L:L,SBT!$E:$E,Tableau3[[#This Row],[Numérotation Sud Infra Environnement]],SBT!$AT:$AT,1)</f>
        <v>0</v>
      </c>
      <c r="L261" s="80">
        <f>SUMIFS(SBT!M:M,SBT!$E:$E,Tableau3[[#This Row],[Numérotation Sud Infra Environnement]],SBT!$AT:$AT,1)</f>
        <v>0</v>
      </c>
      <c r="M261" s="80">
        <f>SUMIFS(SBT!N:N,SBT!$E:$E,Tableau3[[#This Row],[Numérotation Sud Infra Environnement]],SBT!$AT:$AT,1)</f>
        <v>0</v>
      </c>
      <c r="N261" s="80">
        <f>SUMIFS(SBT!O:O,SBT!$E:$E,Tableau3[[#This Row],[Numérotation Sud Infra Environnement]],SBT!$AT:$AT,1)</f>
        <v>0</v>
      </c>
      <c r="O261" s="80">
        <f>SUMIFS(SBT!P:P,SBT!$E:$E,Tableau3[[#This Row],[Numérotation Sud Infra Environnement]],SBT!$AT:$AT,1)</f>
        <v>0</v>
      </c>
      <c r="P261" s="80">
        <f>SUMIFS(SBT!Q:Q,SBT!$E:$E,Tableau3[[#This Row],[Numérotation Sud Infra Environnement]],SBT!$AT:$AT,1)</f>
        <v>0</v>
      </c>
      <c r="Q261" s="80">
        <f>SUMIFS(SBT!R:R,SBT!$E:$E,Tableau3[[#This Row],[Numérotation Sud Infra Environnement]],SBT!$AT:$AT,1)</f>
        <v>0</v>
      </c>
      <c r="R261" s="80">
        <f>SUMIFS(SBT!S:S,SBT!$E:$E,Tableau3[[#This Row],[Numérotation Sud Infra Environnement]],SBT!$AT:$AT,1)</f>
        <v>0</v>
      </c>
      <c r="S261" s="80">
        <f>SUMIFS(SBT!T:T,SBT!$E:$E,Tableau3[[#This Row],[Numérotation Sud Infra Environnement]],SBT!$AT:$AT,1)</f>
        <v>0</v>
      </c>
      <c r="T261" s="80">
        <f>SUMIFS(SBT!U:U,SBT!$E:$E,Tableau3[[#This Row],[Numérotation Sud Infra Environnement]],SBT!$AT:$AT,1)</f>
        <v>0</v>
      </c>
      <c r="U261" s="80">
        <f>SUMIFS(SBT!V:V,SBT!$E:$E,Tableau3[[#This Row],[Numérotation Sud Infra Environnement]],SBT!$AT:$AT,1)</f>
        <v>0</v>
      </c>
      <c r="V261" s="80">
        <f>SUMIFS(SBT!W:W,SBT!$E:$E,Tableau3[[#This Row],[Numérotation Sud Infra Environnement]],SBT!$AT:$AT,1)</f>
        <v>0</v>
      </c>
      <c r="W261" s="80">
        <f>SUMIFS(SBT!X:X,SBT!$E:$E,Tableau3[[#This Row],[Numérotation Sud Infra Environnement]],SBT!$AT:$AT,1)</f>
        <v>0</v>
      </c>
      <c r="X261" s="80">
        <f>SUMIFS(SBT!Y:Y,SBT!$E:$E,Tableau3[[#This Row],[Numérotation Sud Infra Environnement]],SBT!$AT:$AT,1)</f>
        <v>0</v>
      </c>
      <c r="Y261" s="80">
        <f>SUMIFS(SBT!Z:Z,SBT!$E:$E,Tableau3[[#This Row],[Numérotation Sud Infra Environnement]],SBT!$AT:$AT,1)</f>
        <v>0</v>
      </c>
      <c r="Z261" s="80">
        <f>SUMIFS(SBT!AA:AA,SBT!$E:$E,Tableau3[[#This Row],[Numérotation Sud Infra Environnement]],SBT!$AT:$AT,1)</f>
        <v>0</v>
      </c>
      <c r="AA261" s="80">
        <f>Tableau3[[#This Row],[TOTAUX TTC]]-Tableau3[[#This Row],[TVA récupérable]]</f>
        <v>0</v>
      </c>
    </row>
    <row r="262" spans="1:27" x14ac:dyDescent="0.25">
      <c r="A262" s="73">
        <f>Sourcecommande[[#This Row],[Numérotation Sud Infra Environnement]]</f>
        <v>0</v>
      </c>
      <c r="B262" s="74" t="e">
        <f>VLOOKUP(A262,Sourcecommande[],2,FALSE)</f>
        <v>#N/A</v>
      </c>
      <c r="C262" s="74" t="e">
        <f>VLOOKUP(A262,Sourcecommande[],3,FALSE)</f>
        <v>#N/A</v>
      </c>
      <c r="D262" s="75" t="e">
        <f>VLOOKUP(A262,Sourcecommande[],4,FALSE)</f>
        <v>#N/A</v>
      </c>
      <c r="E262" s="75" t="e">
        <f>VLOOKUP(A262,Sourcecommande[],5,FALSE)</f>
        <v>#N/A</v>
      </c>
      <c r="F262" s="75" t="e">
        <f>VLOOKUP(A262,Sourcecommande[],6,FALSE)</f>
        <v>#N/A</v>
      </c>
      <c r="G262" s="75" t="e">
        <f>VLOOKUP(A262,Sourcecommande[],7,FALSE)</f>
        <v>#N/A</v>
      </c>
      <c r="H262" s="88">
        <f>SUMIFS(SBT!H:H,SBT!$E:$E,Tableau3[[#This Row],[Numérotation Sud Infra Environnement]],SBT!$AT:$AT,1)</f>
        <v>0</v>
      </c>
      <c r="I262" s="80">
        <f>SUMIFS(SBT!J:J,SBT!$E:$E,Tableau3[[#This Row],[Numérotation Sud Infra Environnement]],SBT!$AT:$AT,1)</f>
        <v>0</v>
      </c>
      <c r="J262" s="80">
        <f>SUMIFS(SBT!K:K,SBT!$E:$E,Tableau3[[#This Row],[Numérotation Sud Infra Environnement]],SBT!$AT:$AT,1)</f>
        <v>0</v>
      </c>
      <c r="K262" s="80">
        <f>SUMIFS(SBT!L:L,SBT!$E:$E,Tableau3[[#This Row],[Numérotation Sud Infra Environnement]],SBT!$AT:$AT,1)</f>
        <v>0</v>
      </c>
      <c r="L262" s="80">
        <f>SUMIFS(SBT!M:M,SBT!$E:$E,Tableau3[[#This Row],[Numérotation Sud Infra Environnement]],SBT!$AT:$AT,1)</f>
        <v>0</v>
      </c>
      <c r="M262" s="80">
        <f>SUMIFS(SBT!N:N,SBT!$E:$E,Tableau3[[#This Row],[Numérotation Sud Infra Environnement]],SBT!$AT:$AT,1)</f>
        <v>0</v>
      </c>
      <c r="N262" s="80">
        <f>SUMIFS(SBT!O:O,SBT!$E:$E,Tableau3[[#This Row],[Numérotation Sud Infra Environnement]],SBT!$AT:$AT,1)</f>
        <v>0</v>
      </c>
      <c r="O262" s="80">
        <f>SUMIFS(SBT!P:P,SBT!$E:$E,Tableau3[[#This Row],[Numérotation Sud Infra Environnement]],SBT!$AT:$AT,1)</f>
        <v>0</v>
      </c>
      <c r="P262" s="80">
        <f>SUMIFS(SBT!Q:Q,SBT!$E:$E,Tableau3[[#This Row],[Numérotation Sud Infra Environnement]],SBT!$AT:$AT,1)</f>
        <v>0</v>
      </c>
      <c r="Q262" s="80">
        <f>SUMIFS(SBT!R:R,SBT!$E:$E,Tableau3[[#This Row],[Numérotation Sud Infra Environnement]],SBT!$AT:$AT,1)</f>
        <v>0</v>
      </c>
      <c r="R262" s="80">
        <f>SUMIFS(SBT!S:S,SBT!$E:$E,Tableau3[[#This Row],[Numérotation Sud Infra Environnement]],SBT!$AT:$AT,1)</f>
        <v>0</v>
      </c>
      <c r="S262" s="80">
        <f>SUMIFS(SBT!T:T,SBT!$E:$E,Tableau3[[#This Row],[Numérotation Sud Infra Environnement]],SBT!$AT:$AT,1)</f>
        <v>0</v>
      </c>
      <c r="T262" s="80">
        <f>SUMIFS(SBT!U:U,SBT!$E:$E,Tableau3[[#This Row],[Numérotation Sud Infra Environnement]],SBT!$AT:$AT,1)</f>
        <v>0</v>
      </c>
      <c r="U262" s="80">
        <f>SUMIFS(SBT!V:V,SBT!$E:$E,Tableau3[[#This Row],[Numérotation Sud Infra Environnement]],SBT!$AT:$AT,1)</f>
        <v>0</v>
      </c>
      <c r="V262" s="80">
        <f>SUMIFS(SBT!W:W,SBT!$E:$E,Tableau3[[#This Row],[Numérotation Sud Infra Environnement]],SBT!$AT:$AT,1)</f>
        <v>0</v>
      </c>
      <c r="W262" s="80">
        <f>SUMIFS(SBT!X:X,SBT!$E:$E,Tableau3[[#This Row],[Numérotation Sud Infra Environnement]],SBT!$AT:$AT,1)</f>
        <v>0</v>
      </c>
      <c r="X262" s="80">
        <f>SUMIFS(SBT!Y:Y,SBT!$E:$E,Tableau3[[#This Row],[Numérotation Sud Infra Environnement]],SBT!$AT:$AT,1)</f>
        <v>0</v>
      </c>
      <c r="Y262" s="80">
        <f>SUMIFS(SBT!Z:Z,SBT!$E:$E,Tableau3[[#This Row],[Numérotation Sud Infra Environnement]],SBT!$AT:$AT,1)</f>
        <v>0</v>
      </c>
      <c r="Z262" s="80">
        <f>SUMIFS(SBT!AA:AA,SBT!$E:$E,Tableau3[[#This Row],[Numérotation Sud Infra Environnement]],SBT!$AT:$AT,1)</f>
        <v>0</v>
      </c>
      <c r="AA262" s="80">
        <f>Tableau3[[#This Row],[TOTAUX TTC]]-Tableau3[[#This Row],[TVA récupérable]]</f>
        <v>0</v>
      </c>
    </row>
    <row r="263" spans="1:27" x14ac:dyDescent="0.25">
      <c r="A263" s="73">
        <f>Sourcecommande[[#This Row],[Numérotation Sud Infra Environnement]]</f>
        <v>0</v>
      </c>
      <c r="B263" s="74" t="e">
        <f>VLOOKUP(A263,Sourcecommande[],2,FALSE)</f>
        <v>#N/A</v>
      </c>
      <c r="C263" s="74" t="e">
        <f>VLOOKUP(A263,Sourcecommande[],3,FALSE)</f>
        <v>#N/A</v>
      </c>
      <c r="D263" s="75" t="e">
        <f>VLOOKUP(A263,Sourcecommande[],4,FALSE)</f>
        <v>#N/A</v>
      </c>
      <c r="E263" s="75" t="e">
        <f>VLOOKUP(A263,Sourcecommande[],5,FALSE)</f>
        <v>#N/A</v>
      </c>
      <c r="F263" s="75" t="e">
        <f>VLOOKUP(A263,Sourcecommande[],6,FALSE)</f>
        <v>#N/A</v>
      </c>
      <c r="G263" s="75" t="e">
        <f>VLOOKUP(A263,Sourcecommande[],7,FALSE)</f>
        <v>#N/A</v>
      </c>
      <c r="H263" s="88">
        <f>SUMIFS(SBT!H:H,SBT!$E:$E,Tableau3[[#This Row],[Numérotation Sud Infra Environnement]],SBT!$AT:$AT,1)</f>
        <v>0</v>
      </c>
      <c r="I263" s="80">
        <f>SUMIFS(SBT!J:J,SBT!$E:$E,Tableau3[[#This Row],[Numérotation Sud Infra Environnement]],SBT!$AT:$AT,1)</f>
        <v>0</v>
      </c>
      <c r="J263" s="80">
        <f>SUMIFS(SBT!K:K,SBT!$E:$E,Tableau3[[#This Row],[Numérotation Sud Infra Environnement]],SBT!$AT:$AT,1)</f>
        <v>0</v>
      </c>
      <c r="K263" s="80">
        <f>SUMIFS(SBT!L:L,SBT!$E:$E,Tableau3[[#This Row],[Numérotation Sud Infra Environnement]],SBT!$AT:$AT,1)</f>
        <v>0</v>
      </c>
      <c r="L263" s="80">
        <f>SUMIFS(SBT!M:M,SBT!$E:$E,Tableau3[[#This Row],[Numérotation Sud Infra Environnement]],SBT!$AT:$AT,1)</f>
        <v>0</v>
      </c>
      <c r="M263" s="80">
        <f>SUMIFS(SBT!N:N,SBT!$E:$E,Tableau3[[#This Row],[Numérotation Sud Infra Environnement]],SBT!$AT:$AT,1)</f>
        <v>0</v>
      </c>
      <c r="N263" s="80">
        <f>SUMIFS(SBT!O:O,SBT!$E:$E,Tableau3[[#This Row],[Numérotation Sud Infra Environnement]],SBT!$AT:$AT,1)</f>
        <v>0</v>
      </c>
      <c r="O263" s="80">
        <f>SUMIFS(SBT!P:P,SBT!$E:$E,Tableau3[[#This Row],[Numérotation Sud Infra Environnement]],SBT!$AT:$AT,1)</f>
        <v>0</v>
      </c>
      <c r="P263" s="80">
        <f>SUMIFS(SBT!Q:Q,SBT!$E:$E,Tableau3[[#This Row],[Numérotation Sud Infra Environnement]],SBT!$AT:$AT,1)</f>
        <v>0</v>
      </c>
      <c r="Q263" s="80">
        <f>SUMIFS(SBT!R:R,SBT!$E:$E,Tableau3[[#This Row],[Numérotation Sud Infra Environnement]],SBT!$AT:$AT,1)</f>
        <v>0</v>
      </c>
      <c r="R263" s="80">
        <f>SUMIFS(SBT!S:S,SBT!$E:$E,Tableau3[[#This Row],[Numérotation Sud Infra Environnement]],SBT!$AT:$AT,1)</f>
        <v>0</v>
      </c>
      <c r="S263" s="80">
        <f>SUMIFS(SBT!T:T,SBT!$E:$E,Tableau3[[#This Row],[Numérotation Sud Infra Environnement]],SBT!$AT:$AT,1)</f>
        <v>0</v>
      </c>
      <c r="T263" s="80">
        <f>SUMIFS(SBT!U:U,SBT!$E:$E,Tableau3[[#This Row],[Numérotation Sud Infra Environnement]],SBT!$AT:$AT,1)</f>
        <v>0</v>
      </c>
      <c r="U263" s="80">
        <f>SUMIFS(SBT!V:V,SBT!$E:$E,Tableau3[[#This Row],[Numérotation Sud Infra Environnement]],SBT!$AT:$AT,1)</f>
        <v>0</v>
      </c>
      <c r="V263" s="80">
        <f>SUMIFS(SBT!W:W,SBT!$E:$E,Tableau3[[#This Row],[Numérotation Sud Infra Environnement]],SBT!$AT:$AT,1)</f>
        <v>0</v>
      </c>
      <c r="W263" s="80">
        <f>SUMIFS(SBT!X:X,SBT!$E:$E,Tableau3[[#This Row],[Numérotation Sud Infra Environnement]],SBT!$AT:$AT,1)</f>
        <v>0</v>
      </c>
      <c r="X263" s="80">
        <f>SUMIFS(SBT!Y:Y,SBT!$E:$E,Tableau3[[#This Row],[Numérotation Sud Infra Environnement]],SBT!$AT:$AT,1)</f>
        <v>0</v>
      </c>
      <c r="Y263" s="80">
        <f>SUMIFS(SBT!Z:Z,SBT!$E:$E,Tableau3[[#This Row],[Numérotation Sud Infra Environnement]],SBT!$AT:$AT,1)</f>
        <v>0</v>
      </c>
      <c r="Z263" s="80">
        <f>SUMIFS(SBT!AA:AA,SBT!$E:$E,Tableau3[[#This Row],[Numérotation Sud Infra Environnement]],SBT!$AT:$AT,1)</f>
        <v>0</v>
      </c>
      <c r="AA263" s="80">
        <f>Tableau3[[#This Row],[TOTAUX TTC]]-Tableau3[[#This Row],[TVA récupérable]]</f>
        <v>0</v>
      </c>
    </row>
    <row r="264" spans="1:27" x14ac:dyDescent="0.25">
      <c r="A264" s="73">
        <f>Sourcecommande[[#This Row],[Numérotation Sud Infra Environnement]]</f>
        <v>0</v>
      </c>
      <c r="B264" s="74" t="e">
        <f>VLOOKUP(A264,Sourcecommande[],2,FALSE)</f>
        <v>#N/A</v>
      </c>
      <c r="C264" s="74" t="e">
        <f>VLOOKUP(A264,Sourcecommande[],3,FALSE)</f>
        <v>#N/A</v>
      </c>
      <c r="D264" s="75" t="e">
        <f>VLOOKUP(A264,Sourcecommande[],4,FALSE)</f>
        <v>#N/A</v>
      </c>
      <c r="E264" s="75" t="e">
        <f>VLOOKUP(A264,Sourcecommande[],5,FALSE)</f>
        <v>#N/A</v>
      </c>
      <c r="F264" s="75" t="e">
        <f>VLOOKUP(A264,Sourcecommande[],6,FALSE)</f>
        <v>#N/A</v>
      </c>
      <c r="G264" s="75" t="e">
        <f>VLOOKUP(A264,Sourcecommande[],7,FALSE)</f>
        <v>#N/A</v>
      </c>
      <c r="H264" s="88">
        <f>SUMIFS(SBT!H:H,SBT!$E:$E,Tableau3[[#This Row],[Numérotation Sud Infra Environnement]],SBT!$AT:$AT,1)</f>
        <v>0</v>
      </c>
      <c r="I264" s="80">
        <f>SUMIFS(SBT!J:J,SBT!$E:$E,Tableau3[[#This Row],[Numérotation Sud Infra Environnement]],SBT!$AT:$AT,1)</f>
        <v>0</v>
      </c>
      <c r="J264" s="80">
        <f>SUMIFS(SBT!K:K,SBT!$E:$E,Tableau3[[#This Row],[Numérotation Sud Infra Environnement]],SBT!$AT:$AT,1)</f>
        <v>0</v>
      </c>
      <c r="K264" s="80">
        <f>SUMIFS(SBT!L:L,SBT!$E:$E,Tableau3[[#This Row],[Numérotation Sud Infra Environnement]],SBT!$AT:$AT,1)</f>
        <v>0</v>
      </c>
      <c r="L264" s="80">
        <f>SUMIFS(SBT!M:M,SBT!$E:$E,Tableau3[[#This Row],[Numérotation Sud Infra Environnement]],SBT!$AT:$AT,1)</f>
        <v>0</v>
      </c>
      <c r="M264" s="80">
        <f>SUMIFS(SBT!N:N,SBT!$E:$E,Tableau3[[#This Row],[Numérotation Sud Infra Environnement]],SBT!$AT:$AT,1)</f>
        <v>0</v>
      </c>
      <c r="N264" s="80">
        <f>SUMIFS(SBT!O:O,SBT!$E:$E,Tableau3[[#This Row],[Numérotation Sud Infra Environnement]],SBT!$AT:$AT,1)</f>
        <v>0</v>
      </c>
      <c r="O264" s="80">
        <f>SUMIFS(SBT!P:P,SBT!$E:$E,Tableau3[[#This Row],[Numérotation Sud Infra Environnement]],SBT!$AT:$AT,1)</f>
        <v>0</v>
      </c>
      <c r="P264" s="80">
        <f>SUMIFS(SBT!Q:Q,SBT!$E:$E,Tableau3[[#This Row],[Numérotation Sud Infra Environnement]],SBT!$AT:$AT,1)</f>
        <v>0</v>
      </c>
      <c r="Q264" s="80">
        <f>SUMIFS(SBT!R:R,SBT!$E:$E,Tableau3[[#This Row],[Numérotation Sud Infra Environnement]],SBT!$AT:$AT,1)</f>
        <v>0</v>
      </c>
      <c r="R264" s="80">
        <f>SUMIFS(SBT!S:S,SBT!$E:$E,Tableau3[[#This Row],[Numérotation Sud Infra Environnement]],SBT!$AT:$AT,1)</f>
        <v>0</v>
      </c>
      <c r="S264" s="80">
        <f>SUMIFS(SBT!T:T,SBT!$E:$E,Tableau3[[#This Row],[Numérotation Sud Infra Environnement]],SBT!$AT:$AT,1)</f>
        <v>0</v>
      </c>
      <c r="T264" s="80">
        <f>SUMIFS(SBT!U:U,SBT!$E:$E,Tableau3[[#This Row],[Numérotation Sud Infra Environnement]],SBT!$AT:$AT,1)</f>
        <v>0</v>
      </c>
      <c r="U264" s="80">
        <f>SUMIFS(SBT!V:V,SBT!$E:$E,Tableau3[[#This Row],[Numérotation Sud Infra Environnement]],SBT!$AT:$AT,1)</f>
        <v>0</v>
      </c>
      <c r="V264" s="80">
        <f>SUMIFS(SBT!W:W,SBT!$E:$E,Tableau3[[#This Row],[Numérotation Sud Infra Environnement]],SBT!$AT:$AT,1)</f>
        <v>0</v>
      </c>
      <c r="W264" s="80">
        <f>SUMIFS(SBT!X:X,SBT!$E:$E,Tableau3[[#This Row],[Numérotation Sud Infra Environnement]],SBT!$AT:$AT,1)</f>
        <v>0</v>
      </c>
      <c r="X264" s="80">
        <f>SUMIFS(SBT!Y:Y,SBT!$E:$E,Tableau3[[#This Row],[Numérotation Sud Infra Environnement]],SBT!$AT:$AT,1)</f>
        <v>0</v>
      </c>
      <c r="Y264" s="80">
        <f>SUMIFS(SBT!Z:Z,SBT!$E:$E,Tableau3[[#This Row],[Numérotation Sud Infra Environnement]],SBT!$AT:$AT,1)</f>
        <v>0</v>
      </c>
      <c r="Z264" s="80">
        <f>SUMIFS(SBT!AA:AA,SBT!$E:$E,Tableau3[[#This Row],[Numérotation Sud Infra Environnement]],SBT!$AT:$AT,1)</f>
        <v>0</v>
      </c>
      <c r="AA264" s="80">
        <f>Tableau3[[#This Row],[TOTAUX TTC]]-Tableau3[[#This Row],[TVA récupérable]]</f>
        <v>0</v>
      </c>
    </row>
    <row r="265" spans="1:27" x14ac:dyDescent="0.25">
      <c r="A265" s="73">
        <f>Sourcecommande[[#This Row],[Numérotation Sud Infra Environnement]]</f>
        <v>0</v>
      </c>
      <c r="B265" s="74" t="e">
        <f>VLOOKUP(A265,Sourcecommande[],2,FALSE)</f>
        <v>#N/A</v>
      </c>
      <c r="C265" s="74" t="e">
        <f>VLOOKUP(A265,Sourcecommande[],3,FALSE)</f>
        <v>#N/A</v>
      </c>
      <c r="D265" s="75" t="e">
        <f>VLOOKUP(A265,Sourcecommande[],4,FALSE)</f>
        <v>#N/A</v>
      </c>
      <c r="E265" s="75" t="e">
        <f>VLOOKUP(A265,Sourcecommande[],5,FALSE)</f>
        <v>#N/A</v>
      </c>
      <c r="F265" s="75" t="e">
        <f>VLOOKUP(A265,Sourcecommande[],6,FALSE)</f>
        <v>#N/A</v>
      </c>
      <c r="G265" s="75" t="e">
        <f>VLOOKUP(A265,Sourcecommande[],7,FALSE)</f>
        <v>#N/A</v>
      </c>
      <c r="H265" s="88">
        <f>SUMIFS(SBT!H:H,SBT!$E:$E,Tableau3[[#This Row],[Numérotation Sud Infra Environnement]],SBT!$AT:$AT,1)</f>
        <v>0</v>
      </c>
      <c r="I265" s="80">
        <f>SUMIFS(SBT!J:J,SBT!$E:$E,Tableau3[[#This Row],[Numérotation Sud Infra Environnement]],SBT!$AT:$AT,1)</f>
        <v>0</v>
      </c>
      <c r="J265" s="80">
        <f>SUMIFS(SBT!K:K,SBT!$E:$E,Tableau3[[#This Row],[Numérotation Sud Infra Environnement]],SBT!$AT:$AT,1)</f>
        <v>0</v>
      </c>
      <c r="K265" s="80">
        <f>SUMIFS(SBT!L:L,SBT!$E:$E,Tableau3[[#This Row],[Numérotation Sud Infra Environnement]],SBT!$AT:$AT,1)</f>
        <v>0</v>
      </c>
      <c r="L265" s="80">
        <f>SUMIFS(SBT!M:M,SBT!$E:$E,Tableau3[[#This Row],[Numérotation Sud Infra Environnement]],SBT!$AT:$AT,1)</f>
        <v>0</v>
      </c>
      <c r="M265" s="80">
        <f>SUMIFS(SBT!N:N,SBT!$E:$E,Tableau3[[#This Row],[Numérotation Sud Infra Environnement]],SBT!$AT:$AT,1)</f>
        <v>0</v>
      </c>
      <c r="N265" s="80">
        <f>SUMIFS(SBT!O:O,SBT!$E:$E,Tableau3[[#This Row],[Numérotation Sud Infra Environnement]],SBT!$AT:$AT,1)</f>
        <v>0</v>
      </c>
      <c r="O265" s="80">
        <f>SUMIFS(SBT!P:P,SBT!$E:$E,Tableau3[[#This Row],[Numérotation Sud Infra Environnement]],SBT!$AT:$AT,1)</f>
        <v>0</v>
      </c>
      <c r="P265" s="80">
        <f>SUMIFS(SBT!Q:Q,SBT!$E:$E,Tableau3[[#This Row],[Numérotation Sud Infra Environnement]],SBT!$AT:$AT,1)</f>
        <v>0</v>
      </c>
      <c r="Q265" s="80">
        <f>SUMIFS(SBT!R:R,SBT!$E:$E,Tableau3[[#This Row],[Numérotation Sud Infra Environnement]],SBT!$AT:$AT,1)</f>
        <v>0</v>
      </c>
      <c r="R265" s="80">
        <f>SUMIFS(SBT!S:S,SBT!$E:$E,Tableau3[[#This Row],[Numérotation Sud Infra Environnement]],SBT!$AT:$AT,1)</f>
        <v>0</v>
      </c>
      <c r="S265" s="80">
        <f>SUMIFS(SBT!T:T,SBT!$E:$E,Tableau3[[#This Row],[Numérotation Sud Infra Environnement]],SBT!$AT:$AT,1)</f>
        <v>0</v>
      </c>
      <c r="T265" s="80">
        <f>SUMIFS(SBT!U:U,SBT!$E:$E,Tableau3[[#This Row],[Numérotation Sud Infra Environnement]],SBT!$AT:$AT,1)</f>
        <v>0</v>
      </c>
      <c r="U265" s="80">
        <f>SUMIFS(SBT!V:V,SBT!$E:$E,Tableau3[[#This Row],[Numérotation Sud Infra Environnement]],SBT!$AT:$AT,1)</f>
        <v>0</v>
      </c>
      <c r="V265" s="80">
        <f>SUMIFS(SBT!W:W,SBT!$E:$E,Tableau3[[#This Row],[Numérotation Sud Infra Environnement]],SBT!$AT:$AT,1)</f>
        <v>0</v>
      </c>
      <c r="W265" s="80">
        <f>SUMIFS(SBT!X:X,SBT!$E:$E,Tableau3[[#This Row],[Numérotation Sud Infra Environnement]],SBT!$AT:$AT,1)</f>
        <v>0</v>
      </c>
      <c r="X265" s="80">
        <f>SUMIFS(SBT!Y:Y,SBT!$E:$E,Tableau3[[#This Row],[Numérotation Sud Infra Environnement]],SBT!$AT:$AT,1)</f>
        <v>0</v>
      </c>
      <c r="Y265" s="80">
        <f>SUMIFS(SBT!Z:Z,SBT!$E:$E,Tableau3[[#This Row],[Numérotation Sud Infra Environnement]],SBT!$AT:$AT,1)</f>
        <v>0</v>
      </c>
      <c r="Z265" s="80">
        <f>SUMIFS(SBT!AA:AA,SBT!$E:$E,Tableau3[[#This Row],[Numérotation Sud Infra Environnement]],SBT!$AT:$AT,1)</f>
        <v>0</v>
      </c>
      <c r="AA265" s="80">
        <f>Tableau3[[#This Row],[TOTAUX TTC]]-Tableau3[[#This Row],[TVA récupérable]]</f>
        <v>0</v>
      </c>
    </row>
    <row r="266" spans="1:27" x14ac:dyDescent="0.25">
      <c r="A266" s="73">
        <f>Sourcecommande[[#This Row],[Numérotation Sud Infra Environnement]]</f>
        <v>0</v>
      </c>
      <c r="B266" s="74" t="e">
        <f>VLOOKUP(A266,Sourcecommande[],2,FALSE)</f>
        <v>#N/A</v>
      </c>
      <c r="C266" s="74" t="e">
        <f>VLOOKUP(A266,Sourcecommande[],3,FALSE)</f>
        <v>#N/A</v>
      </c>
      <c r="D266" s="75" t="e">
        <f>VLOOKUP(A266,Sourcecommande[],4,FALSE)</f>
        <v>#N/A</v>
      </c>
      <c r="E266" s="75" t="e">
        <f>VLOOKUP(A266,Sourcecommande[],5,FALSE)</f>
        <v>#N/A</v>
      </c>
      <c r="F266" s="75" t="e">
        <f>VLOOKUP(A266,Sourcecommande[],6,FALSE)</f>
        <v>#N/A</v>
      </c>
      <c r="G266" s="75" t="e">
        <f>VLOOKUP(A266,Sourcecommande[],7,FALSE)</f>
        <v>#N/A</v>
      </c>
      <c r="H266" s="88">
        <f>SUMIFS(SBT!H:H,SBT!$E:$E,Tableau3[[#This Row],[Numérotation Sud Infra Environnement]],SBT!$AT:$AT,1)</f>
        <v>0</v>
      </c>
      <c r="I266" s="80">
        <f>SUMIFS(SBT!J:J,SBT!$E:$E,Tableau3[[#This Row],[Numérotation Sud Infra Environnement]],SBT!$AT:$AT,1)</f>
        <v>0</v>
      </c>
      <c r="J266" s="80">
        <f>SUMIFS(SBT!K:K,SBT!$E:$E,Tableau3[[#This Row],[Numérotation Sud Infra Environnement]],SBT!$AT:$AT,1)</f>
        <v>0</v>
      </c>
      <c r="K266" s="80">
        <f>SUMIFS(SBT!L:L,SBT!$E:$E,Tableau3[[#This Row],[Numérotation Sud Infra Environnement]],SBT!$AT:$AT,1)</f>
        <v>0</v>
      </c>
      <c r="L266" s="80">
        <f>SUMIFS(SBT!M:M,SBT!$E:$E,Tableau3[[#This Row],[Numérotation Sud Infra Environnement]],SBT!$AT:$AT,1)</f>
        <v>0</v>
      </c>
      <c r="M266" s="80">
        <f>SUMIFS(SBT!N:N,SBT!$E:$E,Tableau3[[#This Row],[Numérotation Sud Infra Environnement]],SBT!$AT:$AT,1)</f>
        <v>0</v>
      </c>
      <c r="N266" s="80">
        <f>SUMIFS(SBT!O:O,SBT!$E:$E,Tableau3[[#This Row],[Numérotation Sud Infra Environnement]],SBT!$AT:$AT,1)</f>
        <v>0</v>
      </c>
      <c r="O266" s="80">
        <f>SUMIFS(SBT!P:P,SBT!$E:$E,Tableau3[[#This Row],[Numérotation Sud Infra Environnement]],SBT!$AT:$AT,1)</f>
        <v>0</v>
      </c>
      <c r="P266" s="80">
        <f>SUMIFS(SBT!Q:Q,SBT!$E:$E,Tableau3[[#This Row],[Numérotation Sud Infra Environnement]],SBT!$AT:$AT,1)</f>
        <v>0</v>
      </c>
      <c r="Q266" s="80">
        <f>SUMIFS(SBT!R:R,SBT!$E:$E,Tableau3[[#This Row],[Numérotation Sud Infra Environnement]],SBT!$AT:$AT,1)</f>
        <v>0</v>
      </c>
      <c r="R266" s="80">
        <f>SUMIFS(SBT!S:S,SBT!$E:$E,Tableau3[[#This Row],[Numérotation Sud Infra Environnement]],SBT!$AT:$AT,1)</f>
        <v>0</v>
      </c>
      <c r="S266" s="80">
        <f>SUMIFS(SBT!T:T,SBT!$E:$E,Tableau3[[#This Row],[Numérotation Sud Infra Environnement]],SBT!$AT:$AT,1)</f>
        <v>0</v>
      </c>
      <c r="T266" s="80">
        <f>SUMIFS(SBT!U:U,SBT!$E:$E,Tableau3[[#This Row],[Numérotation Sud Infra Environnement]],SBT!$AT:$AT,1)</f>
        <v>0</v>
      </c>
      <c r="U266" s="80">
        <f>SUMIFS(SBT!V:V,SBT!$E:$E,Tableau3[[#This Row],[Numérotation Sud Infra Environnement]],SBT!$AT:$AT,1)</f>
        <v>0</v>
      </c>
      <c r="V266" s="80">
        <f>SUMIFS(SBT!W:W,SBT!$E:$E,Tableau3[[#This Row],[Numérotation Sud Infra Environnement]],SBT!$AT:$AT,1)</f>
        <v>0</v>
      </c>
      <c r="W266" s="80">
        <f>SUMIFS(SBT!X:X,SBT!$E:$E,Tableau3[[#This Row],[Numérotation Sud Infra Environnement]],SBT!$AT:$AT,1)</f>
        <v>0</v>
      </c>
      <c r="X266" s="80">
        <f>SUMIFS(SBT!Y:Y,SBT!$E:$E,Tableau3[[#This Row],[Numérotation Sud Infra Environnement]],SBT!$AT:$AT,1)</f>
        <v>0</v>
      </c>
      <c r="Y266" s="80">
        <f>SUMIFS(SBT!Z:Z,SBT!$E:$E,Tableau3[[#This Row],[Numérotation Sud Infra Environnement]],SBT!$AT:$AT,1)</f>
        <v>0</v>
      </c>
      <c r="Z266" s="80">
        <f>SUMIFS(SBT!AA:AA,SBT!$E:$E,Tableau3[[#This Row],[Numérotation Sud Infra Environnement]],SBT!$AT:$AT,1)</f>
        <v>0</v>
      </c>
      <c r="AA266" s="80">
        <f>Tableau3[[#This Row],[TOTAUX TTC]]-Tableau3[[#This Row],[TVA récupérable]]</f>
        <v>0</v>
      </c>
    </row>
    <row r="267" spans="1:27" x14ac:dyDescent="0.25">
      <c r="A267" s="73">
        <f>Sourcecommande[[#This Row],[Numérotation Sud Infra Environnement]]</f>
        <v>0</v>
      </c>
      <c r="B267" s="74" t="e">
        <f>VLOOKUP(A267,Sourcecommande[],2,FALSE)</f>
        <v>#N/A</v>
      </c>
      <c r="C267" s="74" t="e">
        <f>VLOOKUP(A267,Sourcecommande[],3,FALSE)</f>
        <v>#N/A</v>
      </c>
      <c r="D267" s="75" t="e">
        <f>VLOOKUP(A267,Sourcecommande[],4,FALSE)</f>
        <v>#N/A</v>
      </c>
      <c r="E267" s="75" t="e">
        <f>VLOOKUP(A267,Sourcecommande[],5,FALSE)</f>
        <v>#N/A</v>
      </c>
      <c r="F267" s="75" t="e">
        <f>VLOOKUP(A267,Sourcecommande[],6,FALSE)</f>
        <v>#N/A</v>
      </c>
      <c r="G267" s="75" t="e">
        <f>VLOOKUP(A267,Sourcecommande[],7,FALSE)</f>
        <v>#N/A</v>
      </c>
      <c r="H267" s="88">
        <f>SUMIFS(SBT!H:H,SBT!$E:$E,Tableau3[[#This Row],[Numérotation Sud Infra Environnement]],SBT!$AT:$AT,1)</f>
        <v>0</v>
      </c>
      <c r="I267" s="80">
        <f>SUMIFS(SBT!J:J,SBT!$E:$E,Tableau3[[#This Row],[Numérotation Sud Infra Environnement]],SBT!$AT:$AT,1)</f>
        <v>0</v>
      </c>
      <c r="J267" s="80">
        <f>SUMIFS(SBT!K:K,SBT!$E:$E,Tableau3[[#This Row],[Numérotation Sud Infra Environnement]],SBT!$AT:$AT,1)</f>
        <v>0</v>
      </c>
      <c r="K267" s="80">
        <f>SUMIFS(SBT!L:L,SBT!$E:$E,Tableau3[[#This Row],[Numérotation Sud Infra Environnement]],SBT!$AT:$AT,1)</f>
        <v>0</v>
      </c>
      <c r="L267" s="80">
        <f>SUMIFS(SBT!M:M,SBT!$E:$E,Tableau3[[#This Row],[Numérotation Sud Infra Environnement]],SBT!$AT:$AT,1)</f>
        <v>0</v>
      </c>
      <c r="M267" s="80">
        <f>SUMIFS(SBT!N:N,SBT!$E:$E,Tableau3[[#This Row],[Numérotation Sud Infra Environnement]],SBT!$AT:$AT,1)</f>
        <v>0</v>
      </c>
      <c r="N267" s="80">
        <f>SUMIFS(SBT!O:O,SBT!$E:$E,Tableau3[[#This Row],[Numérotation Sud Infra Environnement]],SBT!$AT:$AT,1)</f>
        <v>0</v>
      </c>
      <c r="O267" s="80">
        <f>SUMIFS(SBT!P:P,SBT!$E:$E,Tableau3[[#This Row],[Numérotation Sud Infra Environnement]],SBT!$AT:$AT,1)</f>
        <v>0</v>
      </c>
      <c r="P267" s="80">
        <f>SUMIFS(SBT!Q:Q,SBT!$E:$E,Tableau3[[#This Row],[Numérotation Sud Infra Environnement]],SBT!$AT:$AT,1)</f>
        <v>0</v>
      </c>
      <c r="Q267" s="80">
        <f>SUMIFS(SBT!R:R,SBT!$E:$E,Tableau3[[#This Row],[Numérotation Sud Infra Environnement]],SBT!$AT:$AT,1)</f>
        <v>0</v>
      </c>
      <c r="R267" s="80">
        <f>SUMIFS(SBT!S:S,SBT!$E:$E,Tableau3[[#This Row],[Numérotation Sud Infra Environnement]],SBT!$AT:$AT,1)</f>
        <v>0</v>
      </c>
      <c r="S267" s="80">
        <f>SUMIFS(SBT!T:T,SBT!$E:$E,Tableau3[[#This Row],[Numérotation Sud Infra Environnement]],SBT!$AT:$AT,1)</f>
        <v>0</v>
      </c>
      <c r="T267" s="80">
        <f>SUMIFS(SBT!U:U,SBT!$E:$E,Tableau3[[#This Row],[Numérotation Sud Infra Environnement]],SBT!$AT:$AT,1)</f>
        <v>0</v>
      </c>
      <c r="U267" s="80">
        <f>SUMIFS(SBT!V:V,SBT!$E:$E,Tableau3[[#This Row],[Numérotation Sud Infra Environnement]],SBT!$AT:$AT,1)</f>
        <v>0</v>
      </c>
      <c r="V267" s="80">
        <f>SUMIFS(SBT!W:W,SBT!$E:$E,Tableau3[[#This Row],[Numérotation Sud Infra Environnement]],SBT!$AT:$AT,1)</f>
        <v>0</v>
      </c>
      <c r="W267" s="80">
        <f>SUMIFS(SBT!X:X,SBT!$E:$E,Tableau3[[#This Row],[Numérotation Sud Infra Environnement]],SBT!$AT:$AT,1)</f>
        <v>0</v>
      </c>
      <c r="X267" s="80">
        <f>SUMIFS(SBT!Y:Y,SBT!$E:$E,Tableau3[[#This Row],[Numérotation Sud Infra Environnement]],SBT!$AT:$AT,1)</f>
        <v>0</v>
      </c>
      <c r="Y267" s="80">
        <f>SUMIFS(SBT!Z:Z,SBT!$E:$E,Tableau3[[#This Row],[Numérotation Sud Infra Environnement]],SBT!$AT:$AT,1)</f>
        <v>0</v>
      </c>
      <c r="Z267" s="80">
        <f>SUMIFS(SBT!AA:AA,SBT!$E:$E,Tableau3[[#This Row],[Numérotation Sud Infra Environnement]],SBT!$AT:$AT,1)</f>
        <v>0</v>
      </c>
      <c r="AA267" s="80">
        <f>Tableau3[[#This Row],[TOTAUX TTC]]-Tableau3[[#This Row],[TVA récupérable]]</f>
        <v>0</v>
      </c>
    </row>
    <row r="268" spans="1:27" x14ac:dyDescent="0.25">
      <c r="A268" s="73">
        <f>Sourcecommande[[#This Row],[Numérotation Sud Infra Environnement]]</f>
        <v>0</v>
      </c>
      <c r="B268" s="74" t="e">
        <f>VLOOKUP(A268,Sourcecommande[],2,FALSE)</f>
        <v>#N/A</v>
      </c>
      <c r="C268" s="74" t="e">
        <f>VLOOKUP(A268,Sourcecommande[],3,FALSE)</f>
        <v>#N/A</v>
      </c>
      <c r="D268" s="75" t="e">
        <f>VLOOKUP(A268,Sourcecommande[],4,FALSE)</f>
        <v>#N/A</v>
      </c>
      <c r="E268" s="75" t="e">
        <f>VLOOKUP(A268,Sourcecommande[],5,FALSE)</f>
        <v>#N/A</v>
      </c>
      <c r="F268" s="75" t="e">
        <f>VLOOKUP(A268,Sourcecommande[],6,FALSE)</f>
        <v>#N/A</v>
      </c>
      <c r="G268" s="75" t="e">
        <f>VLOOKUP(A268,Sourcecommande[],7,FALSE)</f>
        <v>#N/A</v>
      </c>
      <c r="H268" s="88">
        <f>SUMIFS(SBT!H:H,SBT!$E:$E,Tableau3[[#This Row],[Numérotation Sud Infra Environnement]],SBT!$AT:$AT,1)</f>
        <v>0</v>
      </c>
      <c r="I268" s="80">
        <f>SUMIFS(SBT!J:J,SBT!$E:$E,Tableau3[[#This Row],[Numérotation Sud Infra Environnement]],SBT!$AT:$AT,1)</f>
        <v>0</v>
      </c>
      <c r="J268" s="80">
        <f>SUMIFS(SBT!K:K,SBT!$E:$E,Tableau3[[#This Row],[Numérotation Sud Infra Environnement]],SBT!$AT:$AT,1)</f>
        <v>0</v>
      </c>
      <c r="K268" s="80">
        <f>SUMIFS(SBT!L:L,SBT!$E:$E,Tableau3[[#This Row],[Numérotation Sud Infra Environnement]],SBT!$AT:$AT,1)</f>
        <v>0</v>
      </c>
      <c r="L268" s="80">
        <f>SUMIFS(SBT!M:M,SBT!$E:$E,Tableau3[[#This Row],[Numérotation Sud Infra Environnement]],SBT!$AT:$AT,1)</f>
        <v>0</v>
      </c>
      <c r="M268" s="80">
        <f>SUMIFS(SBT!N:N,SBT!$E:$E,Tableau3[[#This Row],[Numérotation Sud Infra Environnement]],SBT!$AT:$AT,1)</f>
        <v>0</v>
      </c>
      <c r="N268" s="80">
        <f>SUMIFS(SBT!O:O,SBT!$E:$E,Tableau3[[#This Row],[Numérotation Sud Infra Environnement]],SBT!$AT:$AT,1)</f>
        <v>0</v>
      </c>
      <c r="O268" s="80">
        <f>SUMIFS(SBT!P:P,SBT!$E:$E,Tableau3[[#This Row],[Numérotation Sud Infra Environnement]],SBT!$AT:$AT,1)</f>
        <v>0</v>
      </c>
      <c r="P268" s="80">
        <f>SUMIFS(SBT!Q:Q,SBT!$E:$E,Tableau3[[#This Row],[Numérotation Sud Infra Environnement]],SBT!$AT:$AT,1)</f>
        <v>0</v>
      </c>
      <c r="Q268" s="80">
        <f>SUMIFS(SBT!R:R,SBT!$E:$E,Tableau3[[#This Row],[Numérotation Sud Infra Environnement]],SBT!$AT:$AT,1)</f>
        <v>0</v>
      </c>
      <c r="R268" s="80">
        <f>SUMIFS(SBT!S:S,SBT!$E:$E,Tableau3[[#This Row],[Numérotation Sud Infra Environnement]],SBT!$AT:$AT,1)</f>
        <v>0</v>
      </c>
      <c r="S268" s="80">
        <f>SUMIFS(SBT!T:T,SBT!$E:$E,Tableau3[[#This Row],[Numérotation Sud Infra Environnement]],SBT!$AT:$AT,1)</f>
        <v>0</v>
      </c>
      <c r="T268" s="80">
        <f>SUMIFS(SBT!U:U,SBT!$E:$E,Tableau3[[#This Row],[Numérotation Sud Infra Environnement]],SBT!$AT:$AT,1)</f>
        <v>0</v>
      </c>
      <c r="U268" s="80">
        <f>SUMIFS(SBT!V:V,SBT!$E:$E,Tableau3[[#This Row],[Numérotation Sud Infra Environnement]],SBT!$AT:$AT,1)</f>
        <v>0</v>
      </c>
      <c r="V268" s="80">
        <f>SUMIFS(SBT!W:W,SBT!$E:$E,Tableau3[[#This Row],[Numérotation Sud Infra Environnement]],SBT!$AT:$AT,1)</f>
        <v>0</v>
      </c>
      <c r="W268" s="80">
        <f>SUMIFS(SBT!X:X,SBT!$E:$E,Tableau3[[#This Row],[Numérotation Sud Infra Environnement]],SBT!$AT:$AT,1)</f>
        <v>0</v>
      </c>
      <c r="X268" s="80">
        <f>SUMIFS(SBT!Y:Y,SBT!$E:$E,Tableau3[[#This Row],[Numérotation Sud Infra Environnement]],SBT!$AT:$AT,1)</f>
        <v>0</v>
      </c>
      <c r="Y268" s="80">
        <f>SUMIFS(SBT!Z:Z,SBT!$E:$E,Tableau3[[#This Row],[Numérotation Sud Infra Environnement]],SBT!$AT:$AT,1)</f>
        <v>0</v>
      </c>
      <c r="Z268" s="80">
        <f>SUMIFS(SBT!AA:AA,SBT!$E:$E,Tableau3[[#This Row],[Numérotation Sud Infra Environnement]],SBT!$AT:$AT,1)</f>
        <v>0</v>
      </c>
      <c r="AA268" s="80">
        <f>Tableau3[[#This Row],[TOTAUX TTC]]-Tableau3[[#This Row],[TVA récupérable]]</f>
        <v>0</v>
      </c>
    </row>
    <row r="269" spans="1:27" x14ac:dyDescent="0.25">
      <c r="A269" s="73">
        <f>Sourcecommande[[#This Row],[Numérotation Sud Infra Environnement]]</f>
        <v>0</v>
      </c>
      <c r="B269" s="74" t="e">
        <f>VLOOKUP(A269,Sourcecommande[],2,FALSE)</f>
        <v>#N/A</v>
      </c>
      <c r="C269" s="74" t="e">
        <f>VLOOKUP(A269,Sourcecommande[],3,FALSE)</f>
        <v>#N/A</v>
      </c>
      <c r="D269" s="75" t="e">
        <f>VLOOKUP(A269,Sourcecommande[],4,FALSE)</f>
        <v>#N/A</v>
      </c>
      <c r="E269" s="75" t="e">
        <f>VLOOKUP(A269,Sourcecommande[],5,FALSE)</f>
        <v>#N/A</v>
      </c>
      <c r="F269" s="75" t="e">
        <f>VLOOKUP(A269,Sourcecommande[],6,FALSE)</f>
        <v>#N/A</v>
      </c>
      <c r="G269" s="75" t="e">
        <f>VLOOKUP(A269,Sourcecommande[],7,FALSE)</f>
        <v>#N/A</v>
      </c>
      <c r="H269" s="88">
        <f>SUMIFS(SBT!H:H,SBT!$E:$E,Tableau3[[#This Row],[Numérotation Sud Infra Environnement]],SBT!$AT:$AT,1)</f>
        <v>0</v>
      </c>
      <c r="I269" s="80">
        <f>SUMIFS(SBT!J:J,SBT!$E:$E,Tableau3[[#This Row],[Numérotation Sud Infra Environnement]],SBT!$AT:$AT,1)</f>
        <v>0</v>
      </c>
      <c r="J269" s="80">
        <f>SUMIFS(SBT!K:K,SBT!$E:$E,Tableau3[[#This Row],[Numérotation Sud Infra Environnement]],SBT!$AT:$AT,1)</f>
        <v>0</v>
      </c>
      <c r="K269" s="80">
        <f>SUMIFS(SBT!L:L,SBT!$E:$E,Tableau3[[#This Row],[Numérotation Sud Infra Environnement]],SBT!$AT:$AT,1)</f>
        <v>0</v>
      </c>
      <c r="L269" s="80">
        <f>SUMIFS(SBT!M:M,SBT!$E:$E,Tableau3[[#This Row],[Numérotation Sud Infra Environnement]],SBT!$AT:$AT,1)</f>
        <v>0</v>
      </c>
      <c r="M269" s="80">
        <f>SUMIFS(SBT!N:N,SBT!$E:$E,Tableau3[[#This Row],[Numérotation Sud Infra Environnement]],SBT!$AT:$AT,1)</f>
        <v>0</v>
      </c>
      <c r="N269" s="80">
        <f>SUMIFS(SBT!O:O,SBT!$E:$E,Tableau3[[#This Row],[Numérotation Sud Infra Environnement]],SBT!$AT:$AT,1)</f>
        <v>0</v>
      </c>
      <c r="O269" s="80">
        <f>SUMIFS(SBT!P:P,SBT!$E:$E,Tableau3[[#This Row],[Numérotation Sud Infra Environnement]],SBT!$AT:$AT,1)</f>
        <v>0</v>
      </c>
      <c r="P269" s="80">
        <f>SUMIFS(SBT!Q:Q,SBT!$E:$E,Tableau3[[#This Row],[Numérotation Sud Infra Environnement]],SBT!$AT:$AT,1)</f>
        <v>0</v>
      </c>
      <c r="Q269" s="80">
        <f>SUMIFS(SBT!R:R,SBT!$E:$E,Tableau3[[#This Row],[Numérotation Sud Infra Environnement]],SBT!$AT:$AT,1)</f>
        <v>0</v>
      </c>
      <c r="R269" s="80">
        <f>SUMIFS(SBT!S:S,SBT!$E:$E,Tableau3[[#This Row],[Numérotation Sud Infra Environnement]],SBT!$AT:$AT,1)</f>
        <v>0</v>
      </c>
      <c r="S269" s="80">
        <f>SUMIFS(SBT!T:T,SBT!$E:$E,Tableau3[[#This Row],[Numérotation Sud Infra Environnement]],SBT!$AT:$AT,1)</f>
        <v>0</v>
      </c>
      <c r="T269" s="80">
        <f>SUMIFS(SBT!U:U,SBT!$E:$E,Tableau3[[#This Row],[Numérotation Sud Infra Environnement]],SBT!$AT:$AT,1)</f>
        <v>0</v>
      </c>
      <c r="U269" s="80">
        <f>SUMIFS(SBT!V:V,SBT!$E:$E,Tableau3[[#This Row],[Numérotation Sud Infra Environnement]],SBT!$AT:$AT,1)</f>
        <v>0</v>
      </c>
      <c r="V269" s="80">
        <f>SUMIFS(SBT!W:W,SBT!$E:$E,Tableau3[[#This Row],[Numérotation Sud Infra Environnement]],SBT!$AT:$AT,1)</f>
        <v>0</v>
      </c>
      <c r="W269" s="80">
        <f>SUMIFS(SBT!X:X,SBT!$E:$E,Tableau3[[#This Row],[Numérotation Sud Infra Environnement]],SBT!$AT:$AT,1)</f>
        <v>0</v>
      </c>
      <c r="X269" s="80">
        <f>SUMIFS(SBT!Y:Y,SBT!$E:$E,Tableau3[[#This Row],[Numérotation Sud Infra Environnement]],SBT!$AT:$AT,1)</f>
        <v>0</v>
      </c>
      <c r="Y269" s="80">
        <f>SUMIFS(SBT!Z:Z,SBT!$E:$E,Tableau3[[#This Row],[Numérotation Sud Infra Environnement]],SBT!$AT:$AT,1)</f>
        <v>0</v>
      </c>
      <c r="Z269" s="80">
        <f>SUMIFS(SBT!AA:AA,SBT!$E:$E,Tableau3[[#This Row],[Numérotation Sud Infra Environnement]],SBT!$AT:$AT,1)</f>
        <v>0</v>
      </c>
      <c r="AA269" s="80">
        <f>Tableau3[[#This Row],[TOTAUX TTC]]-Tableau3[[#This Row],[TVA récupérable]]</f>
        <v>0</v>
      </c>
    </row>
    <row r="270" spans="1:27" x14ac:dyDescent="0.25">
      <c r="A270" s="73">
        <f>Sourcecommande[[#This Row],[Numérotation Sud Infra Environnement]]</f>
        <v>0</v>
      </c>
      <c r="B270" s="74" t="e">
        <f>VLOOKUP(A270,Sourcecommande[],2,FALSE)</f>
        <v>#N/A</v>
      </c>
      <c r="C270" s="74" t="e">
        <f>VLOOKUP(A270,Sourcecommande[],3,FALSE)</f>
        <v>#N/A</v>
      </c>
      <c r="D270" s="75" t="e">
        <f>VLOOKUP(A270,Sourcecommande[],4,FALSE)</f>
        <v>#N/A</v>
      </c>
      <c r="E270" s="75" t="e">
        <f>VLOOKUP(A270,Sourcecommande[],5,FALSE)</f>
        <v>#N/A</v>
      </c>
      <c r="F270" s="75" t="e">
        <f>VLOOKUP(A270,Sourcecommande[],6,FALSE)</f>
        <v>#N/A</v>
      </c>
      <c r="G270" s="75" t="e">
        <f>VLOOKUP(A270,Sourcecommande[],7,FALSE)</f>
        <v>#N/A</v>
      </c>
      <c r="H270" s="88">
        <f>SUMIFS(SBT!H:H,SBT!$E:$E,Tableau3[[#This Row],[Numérotation Sud Infra Environnement]],SBT!$AT:$AT,1)</f>
        <v>0</v>
      </c>
      <c r="I270" s="80">
        <f>SUMIFS(SBT!J:J,SBT!$E:$E,Tableau3[[#This Row],[Numérotation Sud Infra Environnement]],SBT!$AT:$AT,1)</f>
        <v>0</v>
      </c>
      <c r="J270" s="80">
        <f>SUMIFS(SBT!K:K,SBT!$E:$E,Tableau3[[#This Row],[Numérotation Sud Infra Environnement]],SBT!$AT:$AT,1)</f>
        <v>0</v>
      </c>
      <c r="K270" s="80">
        <f>SUMIFS(SBT!L:L,SBT!$E:$E,Tableau3[[#This Row],[Numérotation Sud Infra Environnement]],SBT!$AT:$AT,1)</f>
        <v>0</v>
      </c>
      <c r="L270" s="80">
        <f>SUMIFS(SBT!M:M,SBT!$E:$E,Tableau3[[#This Row],[Numérotation Sud Infra Environnement]],SBT!$AT:$AT,1)</f>
        <v>0</v>
      </c>
      <c r="M270" s="80">
        <f>SUMIFS(SBT!N:N,SBT!$E:$E,Tableau3[[#This Row],[Numérotation Sud Infra Environnement]],SBT!$AT:$AT,1)</f>
        <v>0</v>
      </c>
      <c r="N270" s="80">
        <f>SUMIFS(SBT!O:O,SBT!$E:$E,Tableau3[[#This Row],[Numérotation Sud Infra Environnement]],SBT!$AT:$AT,1)</f>
        <v>0</v>
      </c>
      <c r="O270" s="80">
        <f>SUMIFS(SBT!P:P,SBT!$E:$E,Tableau3[[#This Row],[Numérotation Sud Infra Environnement]],SBT!$AT:$AT,1)</f>
        <v>0</v>
      </c>
      <c r="P270" s="80">
        <f>SUMIFS(SBT!Q:Q,SBT!$E:$E,Tableau3[[#This Row],[Numérotation Sud Infra Environnement]],SBT!$AT:$AT,1)</f>
        <v>0</v>
      </c>
      <c r="Q270" s="80">
        <f>SUMIFS(SBT!R:R,SBT!$E:$E,Tableau3[[#This Row],[Numérotation Sud Infra Environnement]],SBT!$AT:$AT,1)</f>
        <v>0</v>
      </c>
      <c r="R270" s="80">
        <f>SUMIFS(SBT!S:S,SBT!$E:$E,Tableau3[[#This Row],[Numérotation Sud Infra Environnement]],SBT!$AT:$AT,1)</f>
        <v>0</v>
      </c>
      <c r="S270" s="80">
        <f>SUMIFS(SBT!T:T,SBT!$E:$E,Tableau3[[#This Row],[Numérotation Sud Infra Environnement]],SBT!$AT:$AT,1)</f>
        <v>0</v>
      </c>
      <c r="T270" s="80">
        <f>SUMIFS(SBT!U:U,SBT!$E:$E,Tableau3[[#This Row],[Numérotation Sud Infra Environnement]],SBT!$AT:$AT,1)</f>
        <v>0</v>
      </c>
      <c r="U270" s="80">
        <f>SUMIFS(SBT!V:V,SBT!$E:$E,Tableau3[[#This Row],[Numérotation Sud Infra Environnement]],SBT!$AT:$AT,1)</f>
        <v>0</v>
      </c>
      <c r="V270" s="80">
        <f>SUMIFS(SBT!W:W,SBT!$E:$E,Tableau3[[#This Row],[Numérotation Sud Infra Environnement]],SBT!$AT:$AT,1)</f>
        <v>0</v>
      </c>
      <c r="W270" s="80">
        <f>SUMIFS(SBT!X:X,SBT!$E:$E,Tableau3[[#This Row],[Numérotation Sud Infra Environnement]],SBT!$AT:$AT,1)</f>
        <v>0</v>
      </c>
      <c r="X270" s="80">
        <f>SUMIFS(SBT!Y:Y,SBT!$E:$E,Tableau3[[#This Row],[Numérotation Sud Infra Environnement]],SBT!$AT:$AT,1)</f>
        <v>0</v>
      </c>
      <c r="Y270" s="80">
        <f>SUMIFS(SBT!Z:Z,SBT!$E:$E,Tableau3[[#This Row],[Numérotation Sud Infra Environnement]],SBT!$AT:$AT,1)</f>
        <v>0</v>
      </c>
      <c r="Z270" s="80">
        <f>SUMIFS(SBT!AA:AA,SBT!$E:$E,Tableau3[[#This Row],[Numérotation Sud Infra Environnement]],SBT!$AT:$AT,1)</f>
        <v>0</v>
      </c>
      <c r="AA270" s="80">
        <f>Tableau3[[#This Row],[TOTAUX TTC]]-Tableau3[[#This Row],[TVA récupérable]]</f>
        <v>0</v>
      </c>
    </row>
    <row r="271" spans="1:27" x14ac:dyDescent="0.25">
      <c r="A271" s="73">
        <f>Sourcecommande[[#This Row],[Numérotation Sud Infra Environnement]]</f>
        <v>0</v>
      </c>
      <c r="B271" s="74" t="e">
        <f>VLOOKUP(A271,Sourcecommande[],2,FALSE)</f>
        <v>#N/A</v>
      </c>
      <c r="C271" s="74" t="e">
        <f>VLOOKUP(A271,Sourcecommande[],3,FALSE)</f>
        <v>#N/A</v>
      </c>
      <c r="D271" s="75" t="e">
        <f>VLOOKUP(A271,Sourcecommande[],4,FALSE)</f>
        <v>#N/A</v>
      </c>
      <c r="E271" s="75" t="e">
        <f>VLOOKUP(A271,Sourcecommande[],5,FALSE)</f>
        <v>#N/A</v>
      </c>
      <c r="F271" s="75" t="e">
        <f>VLOOKUP(A271,Sourcecommande[],6,FALSE)</f>
        <v>#N/A</v>
      </c>
      <c r="G271" s="75" t="e">
        <f>VLOOKUP(A271,Sourcecommande[],7,FALSE)</f>
        <v>#N/A</v>
      </c>
      <c r="H271" s="88">
        <f>SUMIFS(SBT!H:H,SBT!$E:$E,Tableau3[[#This Row],[Numérotation Sud Infra Environnement]],SBT!$AT:$AT,1)</f>
        <v>0</v>
      </c>
      <c r="I271" s="80">
        <f>SUMIFS(SBT!J:J,SBT!$E:$E,Tableau3[[#This Row],[Numérotation Sud Infra Environnement]],SBT!$AT:$AT,1)</f>
        <v>0</v>
      </c>
      <c r="J271" s="80">
        <f>SUMIFS(SBT!K:K,SBT!$E:$E,Tableau3[[#This Row],[Numérotation Sud Infra Environnement]],SBT!$AT:$AT,1)</f>
        <v>0</v>
      </c>
      <c r="K271" s="80">
        <f>SUMIFS(SBT!L:L,SBT!$E:$E,Tableau3[[#This Row],[Numérotation Sud Infra Environnement]],SBT!$AT:$AT,1)</f>
        <v>0</v>
      </c>
      <c r="L271" s="80">
        <f>SUMIFS(SBT!M:M,SBT!$E:$E,Tableau3[[#This Row],[Numérotation Sud Infra Environnement]],SBT!$AT:$AT,1)</f>
        <v>0</v>
      </c>
      <c r="M271" s="80">
        <f>SUMIFS(SBT!N:N,SBT!$E:$E,Tableau3[[#This Row],[Numérotation Sud Infra Environnement]],SBT!$AT:$AT,1)</f>
        <v>0</v>
      </c>
      <c r="N271" s="80">
        <f>SUMIFS(SBT!O:O,SBT!$E:$E,Tableau3[[#This Row],[Numérotation Sud Infra Environnement]],SBT!$AT:$AT,1)</f>
        <v>0</v>
      </c>
      <c r="O271" s="80">
        <f>SUMIFS(SBT!P:P,SBT!$E:$E,Tableau3[[#This Row],[Numérotation Sud Infra Environnement]],SBT!$AT:$AT,1)</f>
        <v>0</v>
      </c>
      <c r="P271" s="80">
        <f>SUMIFS(SBT!Q:Q,SBT!$E:$E,Tableau3[[#This Row],[Numérotation Sud Infra Environnement]],SBT!$AT:$AT,1)</f>
        <v>0</v>
      </c>
      <c r="Q271" s="80">
        <f>SUMIFS(SBT!R:R,SBT!$E:$E,Tableau3[[#This Row],[Numérotation Sud Infra Environnement]],SBT!$AT:$AT,1)</f>
        <v>0</v>
      </c>
      <c r="R271" s="80">
        <f>SUMIFS(SBT!S:S,SBT!$E:$E,Tableau3[[#This Row],[Numérotation Sud Infra Environnement]],SBT!$AT:$AT,1)</f>
        <v>0</v>
      </c>
      <c r="S271" s="80">
        <f>SUMIFS(SBT!T:T,SBT!$E:$E,Tableau3[[#This Row],[Numérotation Sud Infra Environnement]],SBT!$AT:$AT,1)</f>
        <v>0</v>
      </c>
      <c r="T271" s="80">
        <f>SUMIFS(SBT!U:U,SBT!$E:$E,Tableau3[[#This Row],[Numérotation Sud Infra Environnement]],SBT!$AT:$AT,1)</f>
        <v>0</v>
      </c>
      <c r="U271" s="80">
        <f>SUMIFS(SBT!V:V,SBT!$E:$E,Tableau3[[#This Row],[Numérotation Sud Infra Environnement]],SBT!$AT:$AT,1)</f>
        <v>0</v>
      </c>
      <c r="V271" s="80">
        <f>SUMIFS(SBT!W:W,SBT!$E:$E,Tableau3[[#This Row],[Numérotation Sud Infra Environnement]],SBT!$AT:$AT,1)</f>
        <v>0</v>
      </c>
      <c r="W271" s="80">
        <f>SUMIFS(SBT!X:X,SBT!$E:$E,Tableau3[[#This Row],[Numérotation Sud Infra Environnement]],SBT!$AT:$AT,1)</f>
        <v>0</v>
      </c>
      <c r="X271" s="80">
        <f>SUMIFS(SBT!Y:Y,SBT!$E:$E,Tableau3[[#This Row],[Numérotation Sud Infra Environnement]],SBT!$AT:$AT,1)</f>
        <v>0</v>
      </c>
      <c r="Y271" s="80">
        <f>SUMIFS(SBT!Z:Z,SBT!$E:$E,Tableau3[[#This Row],[Numérotation Sud Infra Environnement]],SBT!$AT:$AT,1)</f>
        <v>0</v>
      </c>
      <c r="Z271" s="80">
        <f>SUMIFS(SBT!AA:AA,SBT!$E:$E,Tableau3[[#This Row],[Numérotation Sud Infra Environnement]],SBT!$AT:$AT,1)</f>
        <v>0</v>
      </c>
      <c r="AA271" s="80">
        <f>Tableau3[[#This Row],[TOTAUX TTC]]-Tableau3[[#This Row],[TVA récupérable]]</f>
        <v>0</v>
      </c>
    </row>
    <row r="272" spans="1:27" x14ac:dyDescent="0.25">
      <c r="A272" s="73">
        <f>Sourcecommande[[#This Row],[Numérotation Sud Infra Environnement]]</f>
        <v>0</v>
      </c>
      <c r="B272" s="74" t="e">
        <f>VLOOKUP(A272,Sourcecommande[],2,FALSE)</f>
        <v>#N/A</v>
      </c>
      <c r="C272" s="74" t="e">
        <f>VLOOKUP(A272,Sourcecommande[],3,FALSE)</f>
        <v>#N/A</v>
      </c>
      <c r="D272" s="75" t="e">
        <f>VLOOKUP(A272,Sourcecommande[],4,FALSE)</f>
        <v>#N/A</v>
      </c>
      <c r="E272" s="75" t="e">
        <f>VLOOKUP(A272,Sourcecommande[],5,FALSE)</f>
        <v>#N/A</v>
      </c>
      <c r="F272" s="75" t="e">
        <f>VLOOKUP(A272,Sourcecommande[],6,FALSE)</f>
        <v>#N/A</v>
      </c>
      <c r="G272" s="75" t="e">
        <f>VLOOKUP(A272,Sourcecommande[],7,FALSE)</f>
        <v>#N/A</v>
      </c>
      <c r="H272" s="88">
        <f>SUMIFS(SBT!H:H,SBT!$E:$E,Tableau3[[#This Row],[Numérotation Sud Infra Environnement]],SBT!$AT:$AT,1)</f>
        <v>0</v>
      </c>
      <c r="I272" s="80">
        <f>SUMIFS(SBT!J:J,SBT!$E:$E,Tableau3[[#This Row],[Numérotation Sud Infra Environnement]],SBT!$AT:$AT,1)</f>
        <v>0</v>
      </c>
      <c r="J272" s="80">
        <f>SUMIFS(SBT!K:K,SBT!$E:$E,Tableau3[[#This Row],[Numérotation Sud Infra Environnement]],SBT!$AT:$AT,1)</f>
        <v>0</v>
      </c>
      <c r="K272" s="80">
        <f>SUMIFS(SBT!L:L,SBT!$E:$E,Tableau3[[#This Row],[Numérotation Sud Infra Environnement]],SBT!$AT:$AT,1)</f>
        <v>0</v>
      </c>
      <c r="L272" s="80">
        <f>SUMIFS(SBT!M:M,SBT!$E:$E,Tableau3[[#This Row],[Numérotation Sud Infra Environnement]],SBT!$AT:$AT,1)</f>
        <v>0</v>
      </c>
      <c r="M272" s="80">
        <f>SUMIFS(SBT!N:N,SBT!$E:$E,Tableau3[[#This Row],[Numérotation Sud Infra Environnement]],SBT!$AT:$AT,1)</f>
        <v>0</v>
      </c>
      <c r="N272" s="80">
        <f>SUMIFS(SBT!O:O,SBT!$E:$E,Tableau3[[#This Row],[Numérotation Sud Infra Environnement]],SBT!$AT:$AT,1)</f>
        <v>0</v>
      </c>
      <c r="O272" s="80">
        <f>SUMIFS(SBT!P:P,SBT!$E:$E,Tableau3[[#This Row],[Numérotation Sud Infra Environnement]],SBT!$AT:$AT,1)</f>
        <v>0</v>
      </c>
      <c r="P272" s="80">
        <f>SUMIFS(SBT!Q:Q,SBT!$E:$E,Tableau3[[#This Row],[Numérotation Sud Infra Environnement]],SBT!$AT:$AT,1)</f>
        <v>0</v>
      </c>
      <c r="Q272" s="80">
        <f>SUMIFS(SBT!R:R,SBT!$E:$E,Tableau3[[#This Row],[Numérotation Sud Infra Environnement]],SBT!$AT:$AT,1)</f>
        <v>0</v>
      </c>
      <c r="R272" s="80">
        <f>SUMIFS(SBT!S:S,SBT!$E:$E,Tableau3[[#This Row],[Numérotation Sud Infra Environnement]],SBT!$AT:$AT,1)</f>
        <v>0</v>
      </c>
      <c r="S272" s="80">
        <f>SUMIFS(SBT!T:T,SBT!$E:$E,Tableau3[[#This Row],[Numérotation Sud Infra Environnement]],SBT!$AT:$AT,1)</f>
        <v>0</v>
      </c>
      <c r="T272" s="80">
        <f>SUMIFS(SBT!U:U,SBT!$E:$E,Tableau3[[#This Row],[Numérotation Sud Infra Environnement]],SBT!$AT:$AT,1)</f>
        <v>0</v>
      </c>
      <c r="U272" s="80">
        <f>SUMIFS(SBT!V:V,SBT!$E:$E,Tableau3[[#This Row],[Numérotation Sud Infra Environnement]],SBT!$AT:$AT,1)</f>
        <v>0</v>
      </c>
      <c r="V272" s="80">
        <f>SUMIFS(SBT!W:W,SBT!$E:$E,Tableau3[[#This Row],[Numérotation Sud Infra Environnement]],SBT!$AT:$AT,1)</f>
        <v>0</v>
      </c>
      <c r="W272" s="80">
        <f>SUMIFS(SBT!X:X,SBT!$E:$E,Tableau3[[#This Row],[Numérotation Sud Infra Environnement]],SBT!$AT:$AT,1)</f>
        <v>0</v>
      </c>
      <c r="X272" s="80">
        <f>SUMIFS(SBT!Y:Y,SBT!$E:$E,Tableau3[[#This Row],[Numérotation Sud Infra Environnement]],SBT!$AT:$AT,1)</f>
        <v>0</v>
      </c>
      <c r="Y272" s="80">
        <f>SUMIFS(SBT!Z:Z,SBT!$E:$E,Tableau3[[#This Row],[Numérotation Sud Infra Environnement]],SBT!$AT:$AT,1)</f>
        <v>0</v>
      </c>
      <c r="Z272" s="80">
        <f>SUMIFS(SBT!AA:AA,SBT!$E:$E,Tableau3[[#This Row],[Numérotation Sud Infra Environnement]],SBT!$AT:$AT,1)</f>
        <v>0</v>
      </c>
      <c r="AA272" s="80">
        <f>Tableau3[[#This Row],[TOTAUX TTC]]-Tableau3[[#This Row],[TVA récupérable]]</f>
        <v>0</v>
      </c>
    </row>
    <row r="273" spans="1:27" x14ac:dyDescent="0.25">
      <c r="A273" s="73">
        <f>Sourcecommande[[#This Row],[Numérotation Sud Infra Environnement]]</f>
        <v>0</v>
      </c>
      <c r="B273" s="74" t="e">
        <f>VLOOKUP(A273,Sourcecommande[],2,FALSE)</f>
        <v>#N/A</v>
      </c>
      <c r="C273" s="74" t="e">
        <f>VLOOKUP(A273,Sourcecommande[],3,FALSE)</f>
        <v>#N/A</v>
      </c>
      <c r="D273" s="75" t="e">
        <f>VLOOKUP(A273,Sourcecommande[],4,FALSE)</f>
        <v>#N/A</v>
      </c>
      <c r="E273" s="75" t="e">
        <f>VLOOKUP(A273,Sourcecommande[],5,FALSE)</f>
        <v>#N/A</v>
      </c>
      <c r="F273" s="75" t="e">
        <f>VLOOKUP(A273,Sourcecommande[],6,FALSE)</f>
        <v>#N/A</v>
      </c>
      <c r="G273" s="75" t="e">
        <f>VLOOKUP(A273,Sourcecommande[],7,FALSE)</f>
        <v>#N/A</v>
      </c>
      <c r="H273" s="88">
        <f>SUMIFS(SBT!H:H,SBT!$E:$E,Tableau3[[#This Row],[Numérotation Sud Infra Environnement]],SBT!$AT:$AT,1)</f>
        <v>0</v>
      </c>
      <c r="I273" s="80">
        <f>SUMIFS(SBT!J:J,SBT!$E:$E,Tableau3[[#This Row],[Numérotation Sud Infra Environnement]],SBT!$AT:$AT,1)</f>
        <v>0</v>
      </c>
      <c r="J273" s="80">
        <f>SUMIFS(SBT!K:K,SBT!$E:$E,Tableau3[[#This Row],[Numérotation Sud Infra Environnement]],SBT!$AT:$AT,1)</f>
        <v>0</v>
      </c>
      <c r="K273" s="80">
        <f>SUMIFS(SBT!L:L,SBT!$E:$E,Tableau3[[#This Row],[Numérotation Sud Infra Environnement]],SBT!$AT:$AT,1)</f>
        <v>0</v>
      </c>
      <c r="L273" s="80">
        <f>SUMIFS(SBT!M:M,SBT!$E:$E,Tableau3[[#This Row],[Numérotation Sud Infra Environnement]],SBT!$AT:$AT,1)</f>
        <v>0</v>
      </c>
      <c r="M273" s="80">
        <f>SUMIFS(SBT!N:N,SBT!$E:$E,Tableau3[[#This Row],[Numérotation Sud Infra Environnement]],SBT!$AT:$AT,1)</f>
        <v>0</v>
      </c>
      <c r="N273" s="80">
        <f>SUMIFS(SBT!O:O,SBT!$E:$E,Tableau3[[#This Row],[Numérotation Sud Infra Environnement]],SBT!$AT:$AT,1)</f>
        <v>0</v>
      </c>
      <c r="O273" s="80">
        <f>SUMIFS(SBT!P:P,SBT!$E:$E,Tableau3[[#This Row],[Numérotation Sud Infra Environnement]],SBT!$AT:$AT,1)</f>
        <v>0</v>
      </c>
      <c r="P273" s="80">
        <f>SUMIFS(SBT!Q:Q,SBT!$E:$E,Tableau3[[#This Row],[Numérotation Sud Infra Environnement]],SBT!$AT:$AT,1)</f>
        <v>0</v>
      </c>
      <c r="Q273" s="80">
        <f>SUMIFS(SBT!R:R,SBT!$E:$E,Tableau3[[#This Row],[Numérotation Sud Infra Environnement]],SBT!$AT:$AT,1)</f>
        <v>0</v>
      </c>
      <c r="R273" s="80">
        <f>SUMIFS(SBT!S:S,SBT!$E:$E,Tableau3[[#This Row],[Numérotation Sud Infra Environnement]],SBT!$AT:$AT,1)</f>
        <v>0</v>
      </c>
      <c r="S273" s="80">
        <f>SUMIFS(SBT!T:T,SBT!$E:$E,Tableau3[[#This Row],[Numérotation Sud Infra Environnement]],SBT!$AT:$AT,1)</f>
        <v>0</v>
      </c>
      <c r="T273" s="80">
        <f>SUMIFS(SBT!U:U,SBT!$E:$E,Tableau3[[#This Row],[Numérotation Sud Infra Environnement]],SBT!$AT:$AT,1)</f>
        <v>0</v>
      </c>
      <c r="U273" s="80">
        <f>SUMIFS(SBT!V:V,SBT!$E:$E,Tableau3[[#This Row],[Numérotation Sud Infra Environnement]],SBT!$AT:$AT,1)</f>
        <v>0</v>
      </c>
      <c r="V273" s="80">
        <f>SUMIFS(SBT!W:W,SBT!$E:$E,Tableau3[[#This Row],[Numérotation Sud Infra Environnement]],SBT!$AT:$AT,1)</f>
        <v>0</v>
      </c>
      <c r="W273" s="80">
        <f>SUMIFS(SBT!X:X,SBT!$E:$E,Tableau3[[#This Row],[Numérotation Sud Infra Environnement]],SBT!$AT:$AT,1)</f>
        <v>0</v>
      </c>
      <c r="X273" s="80">
        <f>SUMIFS(SBT!Y:Y,SBT!$E:$E,Tableau3[[#This Row],[Numérotation Sud Infra Environnement]],SBT!$AT:$AT,1)</f>
        <v>0</v>
      </c>
      <c r="Y273" s="80">
        <f>SUMIFS(SBT!Z:Z,SBT!$E:$E,Tableau3[[#This Row],[Numérotation Sud Infra Environnement]],SBT!$AT:$AT,1)</f>
        <v>0</v>
      </c>
      <c r="Z273" s="80">
        <f>SUMIFS(SBT!AA:AA,SBT!$E:$E,Tableau3[[#This Row],[Numérotation Sud Infra Environnement]],SBT!$AT:$AT,1)</f>
        <v>0</v>
      </c>
      <c r="AA273" s="80">
        <f>Tableau3[[#This Row],[TOTAUX TTC]]-Tableau3[[#This Row],[TVA récupérable]]</f>
        <v>0</v>
      </c>
    </row>
    <row r="274" spans="1:27" x14ac:dyDescent="0.25">
      <c r="A274" s="73">
        <f>Sourcecommande[[#This Row],[Numérotation Sud Infra Environnement]]</f>
        <v>0</v>
      </c>
      <c r="B274" s="74" t="e">
        <f>VLOOKUP(A274,Sourcecommande[],2,FALSE)</f>
        <v>#N/A</v>
      </c>
      <c r="C274" s="74" t="e">
        <f>VLOOKUP(A274,Sourcecommande[],3,FALSE)</f>
        <v>#N/A</v>
      </c>
      <c r="D274" s="75" t="e">
        <f>VLOOKUP(A274,Sourcecommande[],4,FALSE)</f>
        <v>#N/A</v>
      </c>
      <c r="E274" s="75" t="e">
        <f>VLOOKUP(A274,Sourcecommande[],5,FALSE)</f>
        <v>#N/A</v>
      </c>
      <c r="F274" s="75" t="e">
        <f>VLOOKUP(A274,Sourcecommande[],6,FALSE)</f>
        <v>#N/A</v>
      </c>
      <c r="G274" s="75" t="e">
        <f>VLOOKUP(A274,Sourcecommande[],7,FALSE)</f>
        <v>#N/A</v>
      </c>
      <c r="H274" s="88">
        <f>SUMIFS(SBT!H:H,SBT!$E:$E,Tableau3[[#This Row],[Numérotation Sud Infra Environnement]],SBT!$AT:$AT,1)</f>
        <v>0</v>
      </c>
      <c r="I274" s="80">
        <f>SUMIFS(SBT!J:J,SBT!$E:$E,Tableau3[[#This Row],[Numérotation Sud Infra Environnement]],SBT!$AT:$AT,1)</f>
        <v>0</v>
      </c>
      <c r="J274" s="80">
        <f>SUMIFS(SBT!K:K,SBT!$E:$E,Tableau3[[#This Row],[Numérotation Sud Infra Environnement]],SBT!$AT:$AT,1)</f>
        <v>0</v>
      </c>
      <c r="K274" s="80">
        <f>SUMIFS(SBT!L:L,SBT!$E:$E,Tableau3[[#This Row],[Numérotation Sud Infra Environnement]],SBT!$AT:$AT,1)</f>
        <v>0</v>
      </c>
      <c r="L274" s="80">
        <f>SUMIFS(SBT!M:M,SBT!$E:$E,Tableau3[[#This Row],[Numérotation Sud Infra Environnement]],SBT!$AT:$AT,1)</f>
        <v>0</v>
      </c>
      <c r="M274" s="80">
        <f>SUMIFS(SBT!N:N,SBT!$E:$E,Tableau3[[#This Row],[Numérotation Sud Infra Environnement]],SBT!$AT:$AT,1)</f>
        <v>0</v>
      </c>
      <c r="N274" s="80">
        <f>SUMIFS(SBT!O:O,SBT!$E:$E,Tableau3[[#This Row],[Numérotation Sud Infra Environnement]],SBT!$AT:$AT,1)</f>
        <v>0</v>
      </c>
      <c r="O274" s="80">
        <f>SUMIFS(SBT!P:P,SBT!$E:$E,Tableau3[[#This Row],[Numérotation Sud Infra Environnement]],SBT!$AT:$AT,1)</f>
        <v>0</v>
      </c>
      <c r="P274" s="80">
        <f>SUMIFS(SBT!Q:Q,SBT!$E:$E,Tableau3[[#This Row],[Numérotation Sud Infra Environnement]],SBT!$AT:$AT,1)</f>
        <v>0</v>
      </c>
      <c r="Q274" s="80">
        <f>SUMIFS(SBT!R:R,SBT!$E:$E,Tableau3[[#This Row],[Numérotation Sud Infra Environnement]],SBT!$AT:$AT,1)</f>
        <v>0</v>
      </c>
      <c r="R274" s="80">
        <f>SUMIFS(SBT!S:S,SBT!$E:$E,Tableau3[[#This Row],[Numérotation Sud Infra Environnement]],SBT!$AT:$AT,1)</f>
        <v>0</v>
      </c>
      <c r="S274" s="80">
        <f>SUMIFS(SBT!T:T,SBT!$E:$E,Tableau3[[#This Row],[Numérotation Sud Infra Environnement]],SBT!$AT:$AT,1)</f>
        <v>0</v>
      </c>
      <c r="T274" s="80">
        <f>SUMIFS(SBT!U:U,SBT!$E:$E,Tableau3[[#This Row],[Numérotation Sud Infra Environnement]],SBT!$AT:$AT,1)</f>
        <v>0</v>
      </c>
      <c r="U274" s="80">
        <f>SUMIFS(SBT!V:V,SBT!$E:$E,Tableau3[[#This Row],[Numérotation Sud Infra Environnement]],SBT!$AT:$AT,1)</f>
        <v>0</v>
      </c>
      <c r="V274" s="80">
        <f>SUMIFS(SBT!W:W,SBT!$E:$E,Tableau3[[#This Row],[Numérotation Sud Infra Environnement]],SBT!$AT:$AT,1)</f>
        <v>0</v>
      </c>
      <c r="W274" s="80">
        <f>SUMIFS(SBT!X:X,SBT!$E:$E,Tableau3[[#This Row],[Numérotation Sud Infra Environnement]],SBT!$AT:$AT,1)</f>
        <v>0</v>
      </c>
      <c r="X274" s="80">
        <f>SUMIFS(SBT!Y:Y,SBT!$E:$E,Tableau3[[#This Row],[Numérotation Sud Infra Environnement]],SBT!$AT:$AT,1)</f>
        <v>0</v>
      </c>
      <c r="Y274" s="80">
        <f>SUMIFS(SBT!Z:Z,SBT!$E:$E,Tableau3[[#This Row],[Numérotation Sud Infra Environnement]],SBT!$AT:$AT,1)</f>
        <v>0</v>
      </c>
      <c r="Z274" s="80">
        <f>SUMIFS(SBT!AA:AA,SBT!$E:$E,Tableau3[[#This Row],[Numérotation Sud Infra Environnement]],SBT!$AT:$AT,1)</f>
        <v>0</v>
      </c>
      <c r="AA274" s="80">
        <f>Tableau3[[#This Row],[TOTAUX TTC]]-Tableau3[[#This Row],[TVA récupérable]]</f>
        <v>0</v>
      </c>
    </row>
    <row r="275" spans="1:27" x14ac:dyDescent="0.25">
      <c r="A275" s="73">
        <f>Sourcecommande[[#This Row],[Numérotation Sud Infra Environnement]]</f>
        <v>0</v>
      </c>
      <c r="B275" s="74" t="e">
        <f>VLOOKUP(A275,Sourcecommande[],2,FALSE)</f>
        <v>#N/A</v>
      </c>
      <c r="C275" s="74" t="e">
        <f>VLOOKUP(A275,Sourcecommande[],3,FALSE)</f>
        <v>#N/A</v>
      </c>
      <c r="D275" s="75" t="e">
        <f>VLOOKUP(A275,Sourcecommande[],4,FALSE)</f>
        <v>#N/A</v>
      </c>
      <c r="E275" s="75" t="e">
        <f>VLOOKUP(A275,Sourcecommande[],5,FALSE)</f>
        <v>#N/A</v>
      </c>
      <c r="F275" s="75" t="e">
        <f>VLOOKUP(A275,Sourcecommande[],6,FALSE)</f>
        <v>#N/A</v>
      </c>
      <c r="G275" s="75" t="e">
        <f>VLOOKUP(A275,Sourcecommande[],7,FALSE)</f>
        <v>#N/A</v>
      </c>
      <c r="H275" s="88">
        <f>SUMIFS(SBT!H:H,SBT!$E:$E,Tableau3[[#This Row],[Numérotation Sud Infra Environnement]],SBT!$AT:$AT,1)</f>
        <v>0</v>
      </c>
      <c r="I275" s="80">
        <f>SUMIFS(SBT!J:J,SBT!$E:$E,Tableau3[[#This Row],[Numérotation Sud Infra Environnement]],SBT!$AT:$AT,1)</f>
        <v>0</v>
      </c>
      <c r="J275" s="80">
        <f>SUMIFS(SBT!K:K,SBT!$E:$E,Tableau3[[#This Row],[Numérotation Sud Infra Environnement]],SBT!$AT:$AT,1)</f>
        <v>0</v>
      </c>
      <c r="K275" s="80">
        <f>SUMIFS(SBT!L:L,SBT!$E:$E,Tableau3[[#This Row],[Numérotation Sud Infra Environnement]],SBT!$AT:$AT,1)</f>
        <v>0</v>
      </c>
      <c r="L275" s="80">
        <f>SUMIFS(SBT!M:M,SBT!$E:$E,Tableau3[[#This Row],[Numérotation Sud Infra Environnement]],SBT!$AT:$AT,1)</f>
        <v>0</v>
      </c>
      <c r="M275" s="80">
        <f>SUMIFS(SBT!N:N,SBT!$E:$E,Tableau3[[#This Row],[Numérotation Sud Infra Environnement]],SBT!$AT:$AT,1)</f>
        <v>0</v>
      </c>
      <c r="N275" s="80">
        <f>SUMIFS(SBT!O:O,SBT!$E:$E,Tableau3[[#This Row],[Numérotation Sud Infra Environnement]],SBT!$AT:$AT,1)</f>
        <v>0</v>
      </c>
      <c r="O275" s="80">
        <f>SUMIFS(SBT!P:P,SBT!$E:$E,Tableau3[[#This Row],[Numérotation Sud Infra Environnement]],SBT!$AT:$AT,1)</f>
        <v>0</v>
      </c>
      <c r="P275" s="80">
        <f>SUMIFS(SBT!Q:Q,SBT!$E:$E,Tableau3[[#This Row],[Numérotation Sud Infra Environnement]],SBT!$AT:$AT,1)</f>
        <v>0</v>
      </c>
      <c r="Q275" s="80">
        <f>SUMIFS(SBT!R:R,SBT!$E:$E,Tableau3[[#This Row],[Numérotation Sud Infra Environnement]],SBT!$AT:$AT,1)</f>
        <v>0</v>
      </c>
      <c r="R275" s="80">
        <f>SUMIFS(SBT!S:S,SBT!$E:$E,Tableau3[[#This Row],[Numérotation Sud Infra Environnement]],SBT!$AT:$AT,1)</f>
        <v>0</v>
      </c>
      <c r="S275" s="80">
        <f>SUMIFS(SBT!T:T,SBT!$E:$E,Tableau3[[#This Row],[Numérotation Sud Infra Environnement]],SBT!$AT:$AT,1)</f>
        <v>0</v>
      </c>
      <c r="T275" s="80">
        <f>SUMIFS(SBT!U:U,SBT!$E:$E,Tableau3[[#This Row],[Numérotation Sud Infra Environnement]],SBT!$AT:$AT,1)</f>
        <v>0</v>
      </c>
      <c r="U275" s="80">
        <f>SUMIFS(SBT!V:V,SBT!$E:$E,Tableau3[[#This Row],[Numérotation Sud Infra Environnement]],SBT!$AT:$AT,1)</f>
        <v>0</v>
      </c>
      <c r="V275" s="80">
        <f>SUMIFS(SBT!W:W,SBT!$E:$E,Tableau3[[#This Row],[Numérotation Sud Infra Environnement]],SBT!$AT:$AT,1)</f>
        <v>0</v>
      </c>
      <c r="W275" s="80">
        <f>SUMIFS(SBT!X:X,SBT!$E:$E,Tableau3[[#This Row],[Numérotation Sud Infra Environnement]],SBT!$AT:$AT,1)</f>
        <v>0</v>
      </c>
      <c r="X275" s="80">
        <f>SUMIFS(SBT!Y:Y,SBT!$E:$E,Tableau3[[#This Row],[Numérotation Sud Infra Environnement]],SBT!$AT:$AT,1)</f>
        <v>0</v>
      </c>
      <c r="Y275" s="80">
        <f>SUMIFS(SBT!Z:Z,SBT!$E:$E,Tableau3[[#This Row],[Numérotation Sud Infra Environnement]],SBT!$AT:$AT,1)</f>
        <v>0</v>
      </c>
      <c r="Z275" s="80">
        <f>SUMIFS(SBT!AA:AA,SBT!$E:$E,Tableau3[[#This Row],[Numérotation Sud Infra Environnement]],SBT!$AT:$AT,1)</f>
        <v>0</v>
      </c>
      <c r="AA275" s="80">
        <f>Tableau3[[#This Row],[TOTAUX TTC]]-Tableau3[[#This Row],[TVA récupérable]]</f>
        <v>0</v>
      </c>
    </row>
    <row r="276" spans="1:27" x14ac:dyDescent="0.25">
      <c r="A276" s="73">
        <f>Sourcecommande[[#This Row],[Numérotation Sud Infra Environnement]]</f>
        <v>0</v>
      </c>
      <c r="B276" s="74" t="e">
        <f>VLOOKUP(A276,Sourcecommande[],2,FALSE)</f>
        <v>#N/A</v>
      </c>
      <c r="C276" s="74" t="e">
        <f>VLOOKUP(A276,Sourcecommande[],3,FALSE)</f>
        <v>#N/A</v>
      </c>
      <c r="D276" s="75" t="e">
        <f>VLOOKUP(A276,Sourcecommande[],4,FALSE)</f>
        <v>#N/A</v>
      </c>
      <c r="E276" s="75" t="e">
        <f>VLOOKUP(A276,Sourcecommande[],5,FALSE)</f>
        <v>#N/A</v>
      </c>
      <c r="F276" s="75" t="e">
        <f>VLOOKUP(A276,Sourcecommande[],6,FALSE)</f>
        <v>#N/A</v>
      </c>
      <c r="G276" s="75" t="e">
        <f>VLOOKUP(A276,Sourcecommande[],7,FALSE)</f>
        <v>#N/A</v>
      </c>
      <c r="H276" s="88">
        <f>SUMIFS(SBT!H:H,SBT!$E:$E,Tableau3[[#This Row],[Numérotation Sud Infra Environnement]],SBT!$AT:$AT,1)</f>
        <v>0</v>
      </c>
      <c r="I276" s="80">
        <f>SUMIFS(SBT!J:J,SBT!$E:$E,Tableau3[[#This Row],[Numérotation Sud Infra Environnement]],SBT!$AT:$AT,1)</f>
        <v>0</v>
      </c>
      <c r="J276" s="80">
        <f>SUMIFS(SBT!K:K,SBT!$E:$E,Tableau3[[#This Row],[Numérotation Sud Infra Environnement]],SBT!$AT:$AT,1)</f>
        <v>0</v>
      </c>
      <c r="K276" s="80">
        <f>SUMIFS(SBT!L:L,SBT!$E:$E,Tableau3[[#This Row],[Numérotation Sud Infra Environnement]],SBT!$AT:$AT,1)</f>
        <v>0</v>
      </c>
      <c r="L276" s="80">
        <f>SUMIFS(SBT!M:M,SBT!$E:$E,Tableau3[[#This Row],[Numérotation Sud Infra Environnement]],SBT!$AT:$AT,1)</f>
        <v>0</v>
      </c>
      <c r="M276" s="80">
        <f>SUMIFS(SBT!N:N,SBT!$E:$E,Tableau3[[#This Row],[Numérotation Sud Infra Environnement]],SBT!$AT:$AT,1)</f>
        <v>0</v>
      </c>
      <c r="N276" s="80">
        <f>SUMIFS(SBT!O:O,SBT!$E:$E,Tableau3[[#This Row],[Numérotation Sud Infra Environnement]],SBT!$AT:$AT,1)</f>
        <v>0</v>
      </c>
      <c r="O276" s="80">
        <f>SUMIFS(SBT!P:P,SBT!$E:$E,Tableau3[[#This Row],[Numérotation Sud Infra Environnement]],SBT!$AT:$AT,1)</f>
        <v>0</v>
      </c>
      <c r="P276" s="80">
        <f>SUMIFS(SBT!Q:Q,SBT!$E:$E,Tableau3[[#This Row],[Numérotation Sud Infra Environnement]],SBT!$AT:$AT,1)</f>
        <v>0</v>
      </c>
      <c r="Q276" s="80">
        <f>SUMIFS(SBT!R:R,SBT!$E:$E,Tableau3[[#This Row],[Numérotation Sud Infra Environnement]],SBT!$AT:$AT,1)</f>
        <v>0</v>
      </c>
      <c r="R276" s="80">
        <f>SUMIFS(SBT!S:S,SBT!$E:$E,Tableau3[[#This Row],[Numérotation Sud Infra Environnement]],SBT!$AT:$AT,1)</f>
        <v>0</v>
      </c>
      <c r="S276" s="80">
        <f>SUMIFS(SBT!T:T,SBT!$E:$E,Tableau3[[#This Row],[Numérotation Sud Infra Environnement]],SBT!$AT:$AT,1)</f>
        <v>0</v>
      </c>
      <c r="T276" s="80">
        <f>SUMIFS(SBT!U:U,SBT!$E:$E,Tableau3[[#This Row],[Numérotation Sud Infra Environnement]],SBT!$AT:$AT,1)</f>
        <v>0</v>
      </c>
      <c r="U276" s="80">
        <f>SUMIFS(SBT!V:V,SBT!$E:$E,Tableau3[[#This Row],[Numérotation Sud Infra Environnement]],SBT!$AT:$AT,1)</f>
        <v>0</v>
      </c>
      <c r="V276" s="80">
        <f>SUMIFS(SBT!W:W,SBT!$E:$E,Tableau3[[#This Row],[Numérotation Sud Infra Environnement]],SBT!$AT:$AT,1)</f>
        <v>0</v>
      </c>
      <c r="W276" s="80">
        <f>SUMIFS(SBT!X:X,SBT!$E:$E,Tableau3[[#This Row],[Numérotation Sud Infra Environnement]],SBT!$AT:$AT,1)</f>
        <v>0</v>
      </c>
      <c r="X276" s="80">
        <f>SUMIFS(SBT!Y:Y,SBT!$E:$E,Tableau3[[#This Row],[Numérotation Sud Infra Environnement]],SBT!$AT:$AT,1)</f>
        <v>0</v>
      </c>
      <c r="Y276" s="80">
        <f>SUMIFS(SBT!Z:Z,SBT!$E:$E,Tableau3[[#This Row],[Numérotation Sud Infra Environnement]],SBT!$AT:$AT,1)</f>
        <v>0</v>
      </c>
      <c r="Z276" s="80">
        <f>SUMIFS(SBT!AA:AA,SBT!$E:$E,Tableau3[[#This Row],[Numérotation Sud Infra Environnement]],SBT!$AT:$AT,1)</f>
        <v>0</v>
      </c>
      <c r="AA276" s="80">
        <f>Tableau3[[#This Row],[TOTAUX TTC]]-Tableau3[[#This Row],[TVA récupérable]]</f>
        <v>0</v>
      </c>
    </row>
    <row r="277" spans="1:27" x14ac:dyDescent="0.25">
      <c r="A277" s="73">
        <f>Sourcecommande[[#This Row],[Numérotation Sud Infra Environnement]]</f>
        <v>0</v>
      </c>
      <c r="B277" s="74" t="e">
        <f>VLOOKUP(A277,Sourcecommande[],2,FALSE)</f>
        <v>#N/A</v>
      </c>
      <c r="C277" s="74" t="e">
        <f>VLOOKUP(A277,Sourcecommande[],3,FALSE)</f>
        <v>#N/A</v>
      </c>
      <c r="D277" s="75" t="e">
        <f>VLOOKUP(A277,Sourcecommande[],4,FALSE)</f>
        <v>#N/A</v>
      </c>
      <c r="E277" s="75" t="e">
        <f>VLOOKUP(A277,Sourcecommande[],5,FALSE)</f>
        <v>#N/A</v>
      </c>
      <c r="F277" s="75" t="e">
        <f>VLOOKUP(A277,Sourcecommande[],6,FALSE)</f>
        <v>#N/A</v>
      </c>
      <c r="G277" s="75" t="e">
        <f>VLOOKUP(A277,Sourcecommande[],7,FALSE)</f>
        <v>#N/A</v>
      </c>
      <c r="H277" s="88">
        <f>SUMIFS(SBT!H:H,SBT!$E:$E,Tableau3[[#This Row],[Numérotation Sud Infra Environnement]],SBT!$AT:$AT,1)</f>
        <v>0</v>
      </c>
      <c r="I277" s="80">
        <f>SUMIFS(SBT!J:J,SBT!$E:$E,Tableau3[[#This Row],[Numérotation Sud Infra Environnement]],SBT!$AT:$AT,1)</f>
        <v>0</v>
      </c>
      <c r="J277" s="80">
        <f>SUMIFS(SBT!K:K,SBT!$E:$E,Tableau3[[#This Row],[Numérotation Sud Infra Environnement]],SBT!$AT:$AT,1)</f>
        <v>0</v>
      </c>
      <c r="K277" s="80">
        <f>SUMIFS(SBT!L:L,SBT!$E:$E,Tableau3[[#This Row],[Numérotation Sud Infra Environnement]],SBT!$AT:$AT,1)</f>
        <v>0</v>
      </c>
      <c r="L277" s="80">
        <f>SUMIFS(SBT!M:M,SBT!$E:$E,Tableau3[[#This Row],[Numérotation Sud Infra Environnement]],SBT!$AT:$AT,1)</f>
        <v>0</v>
      </c>
      <c r="M277" s="80">
        <f>SUMIFS(SBT!N:N,SBT!$E:$E,Tableau3[[#This Row],[Numérotation Sud Infra Environnement]],SBT!$AT:$AT,1)</f>
        <v>0</v>
      </c>
      <c r="N277" s="80">
        <f>SUMIFS(SBT!O:O,SBT!$E:$E,Tableau3[[#This Row],[Numérotation Sud Infra Environnement]],SBT!$AT:$AT,1)</f>
        <v>0</v>
      </c>
      <c r="O277" s="80">
        <f>SUMIFS(SBT!P:P,SBT!$E:$E,Tableau3[[#This Row],[Numérotation Sud Infra Environnement]],SBT!$AT:$AT,1)</f>
        <v>0</v>
      </c>
      <c r="P277" s="80">
        <f>SUMIFS(SBT!Q:Q,SBT!$E:$E,Tableau3[[#This Row],[Numérotation Sud Infra Environnement]],SBT!$AT:$AT,1)</f>
        <v>0</v>
      </c>
      <c r="Q277" s="80">
        <f>SUMIFS(SBT!R:R,SBT!$E:$E,Tableau3[[#This Row],[Numérotation Sud Infra Environnement]],SBT!$AT:$AT,1)</f>
        <v>0</v>
      </c>
      <c r="R277" s="80">
        <f>SUMIFS(SBT!S:S,SBT!$E:$E,Tableau3[[#This Row],[Numérotation Sud Infra Environnement]],SBT!$AT:$AT,1)</f>
        <v>0</v>
      </c>
      <c r="S277" s="80">
        <f>SUMIFS(SBT!T:T,SBT!$E:$E,Tableau3[[#This Row],[Numérotation Sud Infra Environnement]],SBT!$AT:$AT,1)</f>
        <v>0</v>
      </c>
      <c r="T277" s="80">
        <f>SUMIFS(SBT!U:U,SBT!$E:$E,Tableau3[[#This Row],[Numérotation Sud Infra Environnement]],SBT!$AT:$AT,1)</f>
        <v>0</v>
      </c>
      <c r="U277" s="80">
        <f>SUMIFS(SBT!V:V,SBT!$E:$E,Tableau3[[#This Row],[Numérotation Sud Infra Environnement]],SBT!$AT:$AT,1)</f>
        <v>0</v>
      </c>
      <c r="V277" s="80">
        <f>SUMIFS(SBT!W:W,SBT!$E:$E,Tableau3[[#This Row],[Numérotation Sud Infra Environnement]],SBT!$AT:$AT,1)</f>
        <v>0</v>
      </c>
      <c r="W277" s="80">
        <f>SUMIFS(SBT!X:X,SBT!$E:$E,Tableau3[[#This Row],[Numérotation Sud Infra Environnement]],SBT!$AT:$AT,1)</f>
        <v>0</v>
      </c>
      <c r="X277" s="80">
        <f>SUMIFS(SBT!Y:Y,SBT!$E:$E,Tableau3[[#This Row],[Numérotation Sud Infra Environnement]],SBT!$AT:$AT,1)</f>
        <v>0</v>
      </c>
      <c r="Y277" s="80">
        <f>SUMIFS(SBT!Z:Z,SBT!$E:$E,Tableau3[[#This Row],[Numérotation Sud Infra Environnement]],SBT!$AT:$AT,1)</f>
        <v>0</v>
      </c>
      <c r="Z277" s="80">
        <f>SUMIFS(SBT!AA:AA,SBT!$E:$E,Tableau3[[#This Row],[Numérotation Sud Infra Environnement]],SBT!$AT:$AT,1)</f>
        <v>0</v>
      </c>
      <c r="AA277" s="80">
        <f>Tableau3[[#This Row],[TOTAUX TTC]]-Tableau3[[#This Row],[TVA récupérable]]</f>
        <v>0</v>
      </c>
    </row>
    <row r="278" spans="1:27" x14ac:dyDescent="0.25">
      <c r="A278" s="73">
        <f>Sourcecommande[[#This Row],[Numérotation Sud Infra Environnement]]</f>
        <v>0</v>
      </c>
      <c r="B278" s="74" t="e">
        <f>VLOOKUP(A278,Sourcecommande[],2,FALSE)</f>
        <v>#N/A</v>
      </c>
      <c r="C278" s="74" t="e">
        <f>VLOOKUP(A278,Sourcecommande[],3,FALSE)</f>
        <v>#N/A</v>
      </c>
      <c r="D278" s="75" t="e">
        <f>VLOOKUP(A278,Sourcecommande[],4,FALSE)</f>
        <v>#N/A</v>
      </c>
      <c r="E278" s="75" t="e">
        <f>VLOOKUP(A278,Sourcecommande[],5,FALSE)</f>
        <v>#N/A</v>
      </c>
      <c r="F278" s="75" t="e">
        <f>VLOOKUP(A278,Sourcecommande[],6,FALSE)</f>
        <v>#N/A</v>
      </c>
      <c r="G278" s="75" t="e">
        <f>VLOOKUP(A278,Sourcecommande[],7,FALSE)</f>
        <v>#N/A</v>
      </c>
      <c r="H278" s="88">
        <f>SUMIFS(SBT!H:H,SBT!$E:$E,Tableau3[[#This Row],[Numérotation Sud Infra Environnement]],SBT!$AT:$AT,1)</f>
        <v>0</v>
      </c>
      <c r="I278" s="80">
        <f>SUMIFS(SBT!J:J,SBT!$E:$E,Tableau3[[#This Row],[Numérotation Sud Infra Environnement]],SBT!$AT:$AT,1)</f>
        <v>0</v>
      </c>
      <c r="J278" s="80">
        <f>SUMIFS(SBT!K:K,SBT!$E:$E,Tableau3[[#This Row],[Numérotation Sud Infra Environnement]],SBT!$AT:$AT,1)</f>
        <v>0</v>
      </c>
      <c r="K278" s="80">
        <f>SUMIFS(SBT!L:L,SBT!$E:$E,Tableau3[[#This Row],[Numérotation Sud Infra Environnement]],SBT!$AT:$AT,1)</f>
        <v>0</v>
      </c>
      <c r="L278" s="80">
        <f>SUMIFS(SBT!M:M,SBT!$E:$E,Tableau3[[#This Row],[Numérotation Sud Infra Environnement]],SBT!$AT:$AT,1)</f>
        <v>0</v>
      </c>
      <c r="M278" s="80">
        <f>SUMIFS(SBT!N:N,SBT!$E:$E,Tableau3[[#This Row],[Numérotation Sud Infra Environnement]],SBT!$AT:$AT,1)</f>
        <v>0</v>
      </c>
      <c r="N278" s="80">
        <f>SUMIFS(SBT!O:O,SBT!$E:$E,Tableau3[[#This Row],[Numérotation Sud Infra Environnement]],SBT!$AT:$AT,1)</f>
        <v>0</v>
      </c>
      <c r="O278" s="80">
        <f>SUMIFS(SBT!P:P,SBT!$E:$E,Tableau3[[#This Row],[Numérotation Sud Infra Environnement]],SBT!$AT:$AT,1)</f>
        <v>0</v>
      </c>
      <c r="P278" s="80">
        <f>SUMIFS(SBT!Q:Q,SBT!$E:$E,Tableau3[[#This Row],[Numérotation Sud Infra Environnement]],SBT!$AT:$AT,1)</f>
        <v>0</v>
      </c>
      <c r="Q278" s="80">
        <f>SUMIFS(SBT!R:R,SBT!$E:$E,Tableau3[[#This Row],[Numérotation Sud Infra Environnement]],SBT!$AT:$AT,1)</f>
        <v>0</v>
      </c>
      <c r="R278" s="80">
        <f>SUMIFS(SBT!S:S,SBT!$E:$E,Tableau3[[#This Row],[Numérotation Sud Infra Environnement]],SBT!$AT:$AT,1)</f>
        <v>0</v>
      </c>
      <c r="S278" s="80">
        <f>SUMIFS(SBT!T:T,SBT!$E:$E,Tableau3[[#This Row],[Numérotation Sud Infra Environnement]],SBT!$AT:$AT,1)</f>
        <v>0</v>
      </c>
      <c r="T278" s="80">
        <f>SUMIFS(SBT!U:U,SBT!$E:$E,Tableau3[[#This Row],[Numérotation Sud Infra Environnement]],SBT!$AT:$AT,1)</f>
        <v>0</v>
      </c>
      <c r="U278" s="80">
        <f>SUMIFS(SBT!V:V,SBT!$E:$E,Tableau3[[#This Row],[Numérotation Sud Infra Environnement]],SBT!$AT:$AT,1)</f>
        <v>0</v>
      </c>
      <c r="V278" s="80">
        <f>SUMIFS(SBT!W:W,SBT!$E:$E,Tableau3[[#This Row],[Numérotation Sud Infra Environnement]],SBT!$AT:$AT,1)</f>
        <v>0</v>
      </c>
      <c r="W278" s="80">
        <f>SUMIFS(SBT!X:X,SBT!$E:$E,Tableau3[[#This Row],[Numérotation Sud Infra Environnement]],SBT!$AT:$AT,1)</f>
        <v>0</v>
      </c>
      <c r="X278" s="80">
        <f>SUMIFS(SBT!Y:Y,SBT!$E:$E,Tableau3[[#This Row],[Numérotation Sud Infra Environnement]],SBT!$AT:$AT,1)</f>
        <v>0</v>
      </c>
      <c r="Y278" s="80">
        <f>SUMIFS(SBT!Z:Z,SBT!$E:$E,Tableau3[[#This Row],[Numérotation Sud Infra Environnement]],SBT!$AT:$AT,1)</f>
        <v>0</v>
      </c>
      <c r="Z278" s="80">
        <f>SUMIFS(SBT!AA:AA,SBT!$E:$E,Tableau3[[#This Row],[Numérotation Sud Infra Environnement]],SBT!$AT:$AT,1)</f>
        <v>0</v>
      </c>
      <c r="AA278" s="80">
        <f>Tableau3[[#This Row],[TOTAUX TTC]]-Tableau3[[#This Row],[TVA récupérable]]</f>
        <v>0</v>
      </c>
    </row>
    <row r="279" spans="1:27" x14ac:dyDescent="0.25">
      <c r="A279" s="73">
        <f>Sourcecommande[[#This Row],[Numérotation Sud Infra Environnement]]</f>
        <v>0</v>
      </c>
      <c r="B279" s="74" t="e">
        <f>VLOOKUP(A279,Sourcecommande[],2,FALSE)</f>
        <v>#N/A</v>
      </c>
      <c r="C279" s="74" t="e">
        <f>VLOOKUP(A279,Sourcecommande[],3,FALSE)</f>
        <v>#N/A</v>
      </c>
      <c r="D279" s="75" t="e">
        <f>VLOOKUP(A279,Sourcecommande[],4,FALSE)</f>
        <v>#N/A</v>
      </c>
      <c r="E279" s="75" t="e">
        <f>VLOOKUP(A279,Sourcecommande[],5,FALSE)</f>
        <v>#N/A</v>
      </c>
      <c r="F279" s="75" t="e">
        <f>VLOOKUP(A279,Sourcecommande[],6,FALSE)</f>
        <v>#N/A</v>
      </c>
      <c r="G279" s="75" t="e">
        <f>VLOOKUP(A279,Sourcecommande[],7,FALSE)</f>
        <v>#N/A</v>
      </c>
      <c r="H279" s="88">
        <f>SUMIFS(SBT!H:H,SBT!$E:$E,Tableau3[[#This Row],[Numérotation Sud Infra Environnement]],SBT!$AT:$AT,1)</f>
        <v>0</v>
      </c>
      <c r="I279" s="80">
        <f>SUMIFS(SBT!J:J,SBT!$E:$E,Tableau3[[#This Row],[Numérotation Sud Infra Environnement]],SBT!$AT:$AT,1)</f>
        <v>0</v>
      </c>
      <c r="J279" s="80">
        <f>SUMIFS(SBT!K:K,SBT!$E:$E,Tableau3[[#This Row],[Numérotation Sud Infra Environnement]],SBT!$AT:$AT,1)</f>
        <v>0</v>
      </c>
      <c r="K279" s="80">
        <f>SUMIFS(SBT!L:L,SBT!$E:$E,Tableau3[[#This Row],[Numérotation Sud Infra Environnement]],SBT!$AT:$AT,1)</f>
        <v>0</v>
      </c>
      <c r="L279" s="80">
        <f>SUMIFS(SBT!M:M,SBT!$E:$E,Tableau3[[#This Row],[Numérotation Sud Infra Environnement]],SBT!$AT:$AT,1)</f>
        <v>0</v>
      </c>
      <c r="M279" s="80">
        <f>SUMIFS(SBT!N:N,SBT!$E:$E,Tableau3[[#This Row],[Numérotation Sud Infra Environnement]],SBT!$AT:$AT,1)</f>
        <v>0</v>
      </c>
      <c r="N279" s="80">
        <f>SUMIFS(SBT!O:O,SBT!$E:$E,Tableau3[[#This Row],[Numérotation Sud Infra Environnement]],SBT!$AT:$AT,1)</f>
        <v>0</v>
      </c>
      <c r="O279" s="80">
        <f>SUMIFS(SBT!P:P,SBT!$E:$E,Tableau3[[#This Row],[Numérotation Sud Infra Environnement]],SBT!$AT:$AT,1)</f>
        <v>0</v>
      </c>
      <c r="P279" s="80">
        <f>SUMIFS(SBT!Q:Q,SBT!$E:$E,Tableau3[[#This Row],[Numérotation Sud Infra Environnement]],SBT!$AT:$AT,1)</f>
        <v>0</v>
      </c>
      <c r="Q279" s="80">
        <f>SUMIFS(SBT!R:R,SBT!$E:$E,Tableau3[[#This Row],[Numérotation Sud Infra Environnement]],SBT!$AT:$AT,1)</f>
        <v>0</v>
      </c>
      <c r="R279" s="80">
        <f>SUMIFS(SBT!S:S,SBT!$E:$E,Tableau3[[#This Row],[Numérotation Sud Infra Environnement]],SBT!$AT:$AT,1)</f>
        <v>0</v>
      </c>
      <c r="S279" s="80">
        <f>SUMIFS(SBT!T:T,SBT!$E:$E,Tableau3[[#This Row],[Numérotation Sud Infra Environnement]],SBT!$AT:$AT,1)</f>
        <v>0</v>
      </c>
      <c r="T279" s="80">
        <f>SUMIFS(SBT!U:U,SBT!$E:$E,Tableau3[[#This Row],[Numérotation Sud Infra Environnement]],SBT!$AT:$AT,1)</f>
        <v>0</v>
      </c>
      <c r="U279" s="80">
        <f>SUMIFS(SBT!V:V,SBT!$E:$E,Tableau3[[#This Row],[Numérotation Sud Infra Environnement]],SBT!$AT:$AT,1)</f>
        <v>0</v>
      </c>
      <c r="V279" s="80">
        <f>SUMIFS(SBT!W:W,SBT!$E:$E,Tableau3[[#This Row],[Numérotation Sud Infra Environnement]],SBT!$AT:$AT,1)</f>
        <v>0</v>
      </c>
      <c r="W279" s="80">
        <f>SUMIFS(SBT!X:X,SBT!$E:$E,Tableau3[[#This Row],[Numérotation Sud Infra Environnement]],SBT!$AT:$AT,1)</f>
        <v>0</v>
      </c>
      <c r="X279" s="80">
        <f>SUMIFS(SBT!Y:Y,SBT!$E:$E,Tableau3[[#This Row],[Numérotation Sud Infra Environnement]],SBT!$AT:$AT,1)</f>
        <v>0</v>
      </c>
      <c r="Y279" s="80">
        <f>SUMIFS(SBT!Z:Z,SBT!$E:$E,Tableau3[[#This Row],[Numérotation Sud Infra Environnement]],SBT!$AT:$AT,1)</f>
        <v>0</v>
      </c>
      <c r="Z279" s="80">
        <f>SUMIFS(SBT!AA:AA,SBT!$E:$E,Tableau3[[#This Row],[Numérotation Sud Infra Environnement]],SBT!$AT:$AT,1)</f>
        <v>0</v>
      </c>
      <c r="AA279" s="80">
        <f>Tableau3[[#This Row],[TOTAUX TTC]]-Tableau3[[#This Row],[TVA récupérable]]</f>
        <v>0</v>
      </c>
    </row>
    <row r="280" spans="1:27" x14ac:dyDescent="0.25">
      <c r="A280" s="73">
        <f>Sourcecommande[[#This Row],[Numérotation Sud Infra Environnement]]</f>
        <v>0</v>
      </c>
      <c r="B280" s="74" t="e">
        <f>VLOOKUP(A280,Sourcecommande[],2,FALSE)</f>
        <v>#N/A</v>
      </c>
      <c r="C280" s="74" t="e">
        <f>VLOOKUP(A280,Sourcecommande[],3,FALSE)</f>
        <v>#N/A</v>
      </c>
      <c r="D280" s="75" t="e">
        <f>VLOOKUP(A280,Sourcecommande[],4,FALSE)</f>
        <v>#N/A</v>
      </c>
      <c r="E280" s="75" t="e">
        <f>VLOOKUP(A280,Sourcecommande[],5,FALSE)</f>
        <v>#N/A</v>
      </c>
      <c r="F280" s="75" t="e">
        <f>VLOOKUP(A280,Sourcecommande[],6,FALSE)</f>
        <v>#N/A</v>
      </c>
      <c r="G280" s="75" t="e">
        <f>VLOOKUP(A280,Sourcecommande[],7,FALSE)</f>
        <v>#N/A</v>
      </c>
      <c r="H280" s="88">
        <f>SUMIFS(SBT!H:H,SBT!$E:$E,Tableau3[[#This Row],[Numérotation Sud Infra Environnement]],SBT!$AT:$AT,1)</f>
        <v>0</v>
      </c>
      <c r="I280" s="80">
        <f>SUMIFS(SBT!J:J,SBT!$E:$E,Tableau3[[#This Row],[Numérotation Sud Infra Environnement]],SBT!$AT:$AT,1)</f>
        <v>0</v>
      </c>
      <c r="J280" s="80">
        <f>SUMIFS(SBT!K:K,SBT!$E:$E,Tableau3[[#This Row],[Numérotation Sud Infra Environnement]],SBT!$AT:$AT,1)</f>
        <v>0</v>
      </c>
      <c r="K280" s="80">
        <f>SUMIFS(SBT!L:L,SBT!$E:$E,Tableau3[[#This Row],[Numérotation Sud Infra Environnement]],SBT!$AT:$AT,1)</f>
        <v>0</v>
      </c>
      <c r="L280" s="80">
        <f>SUMIFS(SBT!M:M,SBT!$E:$E,Tableau3[[#This Row],[Numérotation Sud Infra Environnement]],SBT!$AT:$AT,1)</f>
        <v>0</v>
      </c>
      <c r="M280" s="80">
        <f>SUMIFS(SBT!N:N,SBT!$E:$E,Tableau3[[#This Row],[Numérotation Sud Infra Environnement]],SBT!$AT:$AT,1)</f>
        <v>0</v>
      </c>
      <c r="N280" s="80">
        <f>SUMIFS(SBT!O:O,SBT!$E:$E,Tableau3[[#This Row],[Numérotation Sud Infra Environnement]],SBT!$AT:$AT,1)</f>
        <v>0</v>
      </c>
      <c r="O280" s="80">
        <f>SUMIFS(SBT!P:P,SBT!$E:$E,Tableau3[[#This Row],[Numérotation Sud Infra Environnement]],SBT!$AT:$AT,1)</f>
        <v>0</v>
      </c>
      <c r="P280" s="80">
        <f>SUMIFS(SBT!Q:Q,SBT!$E:$E,Tableau3[[#This Row],[Numérotation Sud Infra Environnement]],SBT!$AT:$AT,1)</f>
        <v>0</v>
      </c>
      <c r="Q280" s="80">
        <f>SUMIFS(SBT!R:R,SBT!$E:$E,Tableau3[[#This Row],[Numérotation Sud Infra Environnement]],SBT!$AT:$AT,1)</f>
        <v>0</v>
      </c>
      <c r="R280" s="80">
        <f>SUMIFS(SBT!S:S,SBT!$E:$E,Tableau3[[#This Row],[Numérotation Sud Infra Environnement]],SBT!$AT:$AT,1)</f>
        <v>0</v>
      </c>
      <c r="S280" s="80">
        <f>SUMIFS(SBT!T:T,SBT!$E:$E,Tableau3[[#This Row],[Numérotation Sud Infra Environnement]],SBT!$AT:$AT,1)</f>
        <v>0</v>
      </c>
      <c r="T280" s="80">
        <f>SUMIFS(SBT!U:U,SBT!$E:$E,Tableau3[[#This Row],[Numérotation Sud Infra Environnement]],SBT!$AT:$AT,1)</f>
        <v>0</v>
      </c>
      <c r="U280" s="80">
        <f>SUMIFS(SBT!V:V,SBT!$E:$E,Tableau3[[#This Row],[Numérotation Sud Infra Environnement]],SBT!$AT:$AT,1)</f>
        <v>0</v>
      </c>
      <c r="V280" s="80">
        <f>SUMIFS(SBT!W:W,SBT!$E:$E,Tableau3[[#This Row],[Numérotation Sud Infra Environnement]],SBT!$AT:$AT,1)</f>
        <v>0</v>
      </c>
      <c r="W280" s="80">
        <f>SUMIFS(SBT!X:X,SBT!$E:$E,Tableau3[[#This Row],[Numérotation Sud Infra Environnement]],SBT!$AT:$AT,1)</f>
        <v>0</v>
      </c>
      <c r="X280" s="80">
        <f>SUMIFS(SBT!Y:Y,SBT!$E:$E,Tableau3[[#This Row],[Numérotation Sud Infra Environnement]],SBT!$AT:$AT,1)</f>
        <v>0</v>
      </c>
      <c r="Y280" s="80">
        <f>SUMIFS(SBT!Z:Z,SBT!$E:$E,Tableau3[[#This Row],[Numérotation Sud Infra Environnement]],SBT!$AT:$AT,1)</f>
        <v>0</v>
      </c>
      <c r="Z280" s="80">
        <f>SUMIFS(SBT!AA:AA,SBT!$E:$E,Tableau3[[#This Row],[Numérotation Sud Infra Environnement]],SBT!$AT:$AT,1)</f>
        <v>0</v>
      </c>
      <c r="AA280" s="80">
        <f>Tableau3[[#This Row],[TOTAUX TTC]]-Tableau3[[#This Row],[TVA récupérable]]</f>
        <v>0</v>
      </c>
    </row>
    <row r="281" spans="1:27" x14ac:dyDescent="0.25">
      <c r="A281" s="73">
        <f>Sourcecommande[[#This Row],[Numérotation Sud Infra Environnement]]</f>
        <v>0</v>
      </c>
      <c r="B281" s="74" t="e">
        <f>VLOOKUP(A281,Sourcecommande[],2,FALSE)</f>
        <v>#N/A</v>
      </c>
      <c r="C281" s="74" t="e">
        <f>VLOOKUP(A281,Sourcecommande[],3,FALSE)</f>
        <v>#N/A</v>
      </c>
      <c r="D281" s="75" t="e">
        <f>VLOOKUP(A281,Sourcecommande[],4,FALSE)</f>
        <v>#N/A</v>
      </c>
      <c r="E281" s="75" t="e">
        <f>VLOOKUP(A281,Sourcecommande[],5,FALSE)</f>
        <v>#N/A</v>
      </c>
      <c r="F281" s="75" t="e">
        <f>VLOOKUP(A281,Sourcecommande[],6,FALSE)</f>
        <v>#N/A</v>
      </c>
      <c r="G281" s="75" t="e">
        <f>VLOOKUP(A281,Sourcecommande[],7,FALSE)</f>
        <v>#N/A</v>
      </c>
      <c r="H281" s="88">
        <f>SUMIFS(SBT!H:H,SBT!$E:$E,Tableau3[[#This Row],[Numérotation Sud Infra Environnement]],SBT!$AT:$AT,1)</f>
        <v>0</v>
      </c>
      <c r="I281" s="80">
        <f>SUMIFS(SBT!J:J,SBT!$E:$E,Tableau3[[#This Row],[Numérotation Sud Infra Environnement]],SBT!$AT:$AT,1)</f>
        <v>0</v>
      </c>
      <c r="J281" s="80">
        <f>SUMIFS(SBT!K:K,SBT!$E:$E,Tableau3[[#This Row],[Numérotation Sud Infra Environnement]],SBT!$AT:$AT,1)</f>
        <v>0</v>
      </c>
      <c r="K281" s="80">
        <f>SUMIFS(SBT!L:L,SBT!$E:$E,Tableau3[[#This Row],[Numérotation Sud Infra Environnement]],SBT!$AT:$AT,1)</f>
        <v>0</v>
      </c>
      <c r="L281" s="80">
        <f>SUMIFS(SBT!M:M,SBT!$E:$E,Tableau3[[#This Row],[Numérotation Sud Infra Environnement]],SBT!$AT:$AT,1)</f>
        <v>0</v>
      </c>
      <c r="M281" s="80">
        <f>SUMIFS(SBT!N:N,SBT!$E:$E,Tableau3[[#This Row],[Numérotation Sud Infra Environnement]],SBT!$AT:$AT,1)</f>
        <v>0</v>
      </c>
      <c r="N281" s="80">
        <f>SUMIFS(SBT!O:O,SBT!$E:$E,Tableau3[[#This Row],[Numérotation Sud Infra Environnement]],SBT!$AT:$AT,1)</f>
        <v>0</v>
      </c>
      <c r="O281" s="80">
        <f>SUMIFS(SBT!P:P,SBT!$E:$E,Tableau3[[#This Row],[Numérotation Sud Infra Environnement]],SBT!$AT:$AT,1)</f>
        <v>0</v>
      </c>
      <c r="P281" s="80">
        <f>SUMIFS(SBT!Q:Q,SBT!$E:$E,Tableau3[[#This Row],[Numérotation Sud Infra Environnement]],SBT!$AT:$AT,1)</f>
        <v>0</v>
      </c>
      <c r="Q281" s="80">
        <f>SUMIFS(SBT!R:R,SBT!$E:$E,Tableau3[[#This Row],[Numérotation Sud Infra Environnement]],SBT!$AT:$AT,1)</f>
        <v>0</v>
      </c>
      <c r="R281" s="80">
        <f>SUMIFS(SBT!S:S,SBT!$E:$E,Tableau3[[#This Row],[Numérotation Sud Infra Environnement]],SBT!$AT:$AT,1)</f>
        <v>0</v>
      </c>
      <c r="S281" s="80">
        <f>SUMIFS(SBT!T:T,SBT!$E:$E,Tableau3[[#This Row],[Numérotation Sud Infra Environnement]],SBT!$AT:$AT,1)</f>
        <v>0</v>
      </c>
      <c r="T281" s="80">
        <f>SUMIFS(SBT!U:U,SBT!$E:$E,Tableau3[[#This Row],[Numérotation Sud Infra Environnement]],SBT!$AT:$AT,1)</f>
        <v>0</v>
      </c>
      <c r="U281" s="80">
        <f>SUMIFS(SBT!V:V,SBT!$E:$E,Tableau3[[#This Row],[Numérotation Sud Infra Environnement]],SBT!$AT:$AT,1)</f>
        <v>0</v>
      </c>
      <c r="V281" s="80">
        <f>SUMIFS(SBT!W:W,SBT!$E:$E,Tableau3[[#This Row],[Numérotation Sud Infra Environnement]],SBT!$AT:$AT,1)</f>
        <v>0</v>
      </c>
      <c r="W281" s="80">
        <f>SUMIFS(SBT!X:X,SBT!$E:$E,Tableau3[[#This Row],[Numérotation Sud Infra Environnement]],SBT!$AT:$AT,1)</f>
        <v>0</v>
      </c>
      <c r="X281" s="80">
        <f>SUMIFS(SBT!Y:Y,SBT!$E:$E,Tableau3[[#This Row],[Numérotation Sud Infra Environnement]],SBT!$AT:$AT,1)</f>
        <v>0</v>
      </c>
      <c r="Y281" s="80">
        <f>SUMIFS(SBT!Z:Z,SBT!$E:$E,Tableau3[[#This Row],[Numérotation Sud Infra Environnement]],SBT!$AT:$AT,1)</f>
        <v>0</v>
      </c>
      <c r="Z281" s="80">
        <f>SUMIFS(SBT!AA:AA,SBT!$E:$E,Tableau3[[#This Row],[Numérotation Sud Infra Environnement]],SBT!$AT:$AT,1)</f>
        <v>0</v>
      </c>
      <c r="AA281" s="80">
        <f>Tableau3[[#This Row],[TOTAUX TTC]]-Tableau3[[#This Row],[TVA récupérable]]</f>
        <v>0</v>
      </c>
    </row>
    <row r="282" spans="1:27" x14ac:dyDescent="0.25">
      <c r="A282" s="73">
        <f>Sourcecommande[[#This Row],[Numérotation Sud Infra Environnement]]</f>
        <v>0</v>
      </c>
      <c r="B282" s="74" t="e">
        <f>VLOOKUP(A282,Sourcecommande[],2,FALSE)</f>
        <v>#N/A</v>
      </c>
      <c r="C282" s="74" t="e">
        <f>VLOOKUP(A282,Sourcecommande[],3,FALSE)</f>
        <v>#N/A</v>
      </c>
      <c r="D282" s="75" t="e">
        <f>VLOOKUP(A282,Sourcecommande[],4,FALSE)</f>
        <v>#N/A</v>
      </c>
      <c r="E282" s="75" t="e">
        <f>VLOOKUP(A282,Sourcecommande[],5,FALSE)</f>
        <v>#N/A</v>
      </c>
      <c r="F282" s="75" t="e">
        <f>VLOOKUP(A282,Sourcecommande[],6,FALSE)</f>
        <v>#N/A</v>
      </c>
      <c r="G282" s="75" t="e">
        <f>VLOOKUP(A282,Sourcecommande[],7,FALSE)</f>
        <v>#N/A</v>
      </c>
      <c r="H282" s="88">
        <f>SUMIFS(SBT!H:H,SBT!$E:$E,Tableau3[[#This Row],[Numérotation Sud Infra Environnement]],SBT!$AT:$AT,1)</f>
        <v>0</v>
      </c>
      <c r="I282" s="80">
        <f>SUMIFS(SBT!J:J,SBT!$E:$E,Tableau3[[#This Row],[Numérotation Sud Infra Environnement]],SBT!$AT:$AT,1)</f>
        <v>0</v>
      </c>
      <c r="J282" s="80">
        <f>SUMIFS(SBT!K:K,SBT!$E:$E,Tableau3[[#This Row],[Numérotation Sud Infra Environnement]],SBT!$AT:$AT,1)</f>
        <v>0</v>
      </c>
      <c r="K282" s="80">
        <f>SUMIFS(SBT!L:L,SBT!$E:$E,Tableau3[[#This Row],[Numérotation Sud Infra Environnement]],SBT!$AT:$AT,1)</f>
        <v>0</v>
      </c>
      <c r="L282" s="80">
        <f>SUMIFS(SBT!M:M,SBT!$E:$E,Tableau3[[#This Row],[Numérotation Sud Infra Environnement]],SBT!$AT:$AT,1)</f>
        <v>0</v>
      </c>
      <c r="M282" s="80">
        <f>SUMIFS(SBT!N:N,SBT!$E:$E,Tableau3[[#This Row],[Numérotation Sud Infra Environnement]],SBT!$AT:$AT,1)</f>
        <v>0</v>
      </c>
      <c r="N282" s="80">
        <f>SUMIFS(SBT!O:O,SBT!$E:$E,Tableau3[[#This Row],[Numérotation Sud Infra Environnement]],SBT!$AT:$AT,1)</f>
        <v>0</v>
      </c>
      <c r="O282" s="80">
        <f>SUMIFS(SBT!P:P,SBT!$E:$E,Tableau3[[#This Row],[Numérotation Sud Infra Environnement]],SBT!$AT:$AT,1)</f>
        <v>0</v>
      </c>
      <c r="P282" s="80">
        <f>SUMIFS(SBT!Q:Q,SBT!$E:$E,Tableau3[[#This Row],[Numérotation Sud Infra Environnement]],SBT!$AT:$AT,1)</f>
        <v>0</v>
      </c>
      <c r="Q282" s="80">
        <f>SUMIFS(SBT!R:R,SBT!$E:$E,Tableau3[[#This Row],[Numérotation Sud Infra Environnement]],SBT!$AT:$AT,1)</f>
        <v>0</v>
      </c>
      <c r="R282" s="80">
        <f>SUMIFS(SBT!S:S,SBT!$E:$E,Tableau3[[#This Row],[Numérotation Sud Infra Environnement]],SBT!$AT:$AT,1)</f>
        <v>0</v>
      </c>
      <c r="S282" s="80">
        <f>SUMIFS(SBT!T:T,SBT!$E:$E,Tableau3[[#This Row],[Numérotation Sud Infra Environnement]],SBT!$AT:$AT,1)</f>
        <v>0</v>
      </c>
      <c r="T282" s="80">
        <f>SUMIFS(SBT!U:U,SBT!$E:$E,Tableau3[[#This Row],[Numérotation Sud Infra Environnement]],SBT!$AT:$AT,1)</f>
        <v>0</v>
      </c>
      <c r="U282" s="80">
        <f>SUMIFS(SBT!V:V,SBT!$E:$E,Tableau3[[#This Row],[Numérotation Sud Infra Environnement]],SBT!$AT:$AT,1)</f>
        <v>0</v>
      </c>
      <c r="V282" s="80">
        <f>SUMIFS(SBT!W:W,SBT!$E:$E,Tableau3[[#This Row],[Numérotation Sud Infra Environnement]],SBT!$AT:$AT,1)</f>
        <v>0</v>
      </c>
      <c r="W282" s="80">
        <f>SUMIFS(SBT!X:X,SBT!$E:$E,Tableau3[[#This Row],[Numérotation Sud Infra Environnement]],SBT!$AT:$AT,1)</f>
        <v>0</v>
      </c>
      <c r="X282" s="80">
        <f>SUMIFS(SBT!Y:Y,SBT!$E:$E,Tableau3[[#This Row],[Numérotation Sud Infra Environnement]],SBT!$AT:$AT,1)</f>
        <v>0</v>
      </c>
      <c r="Y282" s="80">
        <f>SUMIFS(SBT!Z:Z,SBT!$E:$E,Tableau3[[#This Row],[Numérotation Sud Infra Environnement]],SBT!$AT:$AT,1)</f>
        <v>0</v>
      </c>
      <c r="Z282" s="80">
        <f>SUMIFS(SBT!AA:AA,SBT!$E:$E,Tableau3[[#This Row],[Numérotation Sud Infra Environnement]],SBT!$AT:$AT,1)</f>
        <v>0</v>
      </c>
      <c r="AA282" s="80">
        <f>Tableau3[[#This Row],[TOTAUX TTC]]-Tableau3[[#This Row],[TVA récupérable]]</f>
        <v>0</v>
      </c>
    </row>
    <row r="283" spans="1:27" x14ac:dyDescent="0.25">
      <c r="A283" s="73">
        <f>Sourcecommande[[#This Row],[Numérotation Sud Infra Environnement]]</f>
        <v>0</v>
      </c>
      <c r="B283" s="74" t="e">
        <f>VLOOKUP(A283,Sourcecommande[],2,FALSE)</f>
        <v>#N/A</v>
      </c>
      <c r="C283" s="74" t="e">
        <f>VLOOKUP(A283,Sourcecommande[],3,FALSE)</f>
        <v>#N/A</v>
      </c>
      <c r="D283" s="75" t="e">
        <f>VLOOKUP(A283,Sourcecommande[],4,FALSE)</f>
        <v>#N/A</v>
      </c>
      <c r="E283" s="75" t="e">
        <f>VLOOKUP(A283,Sourcecommande[],5,FALSE)</f>
        <v>#N/A</v>
      </c>
      <c r="F283" s="75" t="e">
        <f>VLOOKUP(A283,Sourcecommande[],6,FALSE)</f>
        <v>#N/A</v>
      </c>
      <c r="G283" s="75" t="e">
        <f>VLOOKUP(A283,Sourcecommande[],7,FALSE)</f>
        <v>#N/A</v>
      </c>
      <c r="H283" s="88">
        <f>SUMIFS(SBT!H:H,SBT!$E:$E,Tableau3[[#This Row],[Numérotation Sud Infra Environnement]],SBT!$AT:$AT,1)</f>
        <v>0</v>
      </c>
      <c r="I283" s="80">
        <f>SUMIFS(SBT!J:J,SBT!$E:$E,Tableau3[[#This Row],[Numérotation Sud Infra Environnement]],SBT!$AT:$AT,1)</f>
        <v>0</v>
      </c>
      <c r="J283" s="80">
        <f>SUMIFS(SBT!K:K,SBT!$E:$E,Tableau3[[#This Row],[Numérotation Sud Infra Environnement]],SBT!$AT:$AT,1)</f>
        <v>0</v>
      </c>
      <c r="K283" s="80">
        <f>SUMIFS(SBT!L:L,SBT!$E:$E,Tableau3[[#This Row],[Numérotation Sud Infra Environnement]],SBT!$AT:$AT,1)</f>
        <v>0</v>
      </c>
      <c r="L283" s="80">
        <f>SUMIFS(SBT!M:M,SBT!$E:$E,Tableau3[[#This Row],[Numérotation Sud Infra Environnement]],SBT!$AT:$AT,1)</f>
        <v>0</v>
      </c>
      <c r="M283" s="80">
        <f>SUMIFS(SBT!N:N,SBT!$E:$E,Tableau3[[#This Row],[Numérotation Sud Infra Environnement]],SBT!$AT:$AT,1)</f>
        <v>0</v>
      </c>
      <c r="N283" s="80">
        <f>SUMIFS(SBT!O:O,SBT!$E:$E,Tableau3[[#This Row],[Numérotation Sud Infra Environnement]],SBT!$AT:$AT,1)</f>
        <v>0</v>
      </c>
      <c r="O283" s="80">
        <f>SUMIFS(SBT!P:P,SBT!$E:$E,Tableau3[[#This Row],[Numérotation Sud Infra Environnement]],SBT!$AT:$AT,1)</f>
        <v>0</v>
      </c>
      <c r="P283" s="80">
        <f>SUMIFS(SBT!Q:Q,SBT!$E:$E,Tableau3[[#This Row],[Numérotation Sud Infra Environnement]],SBT!$AT:$AT,1)</f>
        <v>0</v>
      </c>
      <c r="Q283" s="80">
        <f>SUMIFS(SBT!R:R,SBT!$E:$E,Tableau3[[#This Row],[Numérotation Sud Infra Environnement]],SBT!$AT:$AT,1)</f>
        <v>0</v>
      </c>
      <c r="R283" s="80">
        <f>SUMIFS(SBT!S:S,SBT!$E:$E,Tableau3[[#This Row],[Numérotation Sud Infra Environnement]],SBT!$AT:$AT,1)</f>
        <v>0</v>
      </c>
      <c r="S283" s="80">
        <f>SUMIFS(SBT!T:T,SBT!$E:$E,Tableau3[[#This Row],[Numérotation Sud Infra Environnement]],SBT!$AT:$AT,1)</f>
        <v>0</v>
      </c>
      <c r="T283" s="80">
        <f>SUMIFS(SBT!U:U,SBT!$E:$E,Tableau3[[#This Row],[Numérotation Sud Infra Environnement]],SBT!$AT:$AT,1)</f>
        <v>0</v>
      </c>
      <c r="U283" s="80">
        <f>SUMIFS(SBT!V:V,SBT!$E:$E,Tableau3[[#This Row],[Numérotation Sud Infra Environnement]],SBT!$AT:$AT,1)</f>
        <v>0</v>
      </c>
      <c r="V283" s="80">
        <f>SUMIFS(SBT!W:W,SBT!$E:$E,Tableau3[[#This Row],[Numérotation Sud Infra Environnement]],SBT!$AT:$AT,1)</f>
        <v>0</v>
      </c>
      <c r="W283" s="80">
        <f>SUMIFS(SBT!X:X,SBT!$E:$E,Tableau3[[#This Row],[Numérotation Sud Infra Environnement]],SBT!$AT:$AT,1)</f>
        <v>0</v>
      </c>
      <c r="X283" s="80">
        <f>SUMIFS(SBT!Y:Y,SBT!$E:$E,Tableau3[[#This Row],[Numérotation Sud Infra Environnement]],SBT!$AT:$AT,1)</f>
        <v>0</v>
      </c>
      <c r="Y283" s="80">
        <f>SUMIFS(SBT!Z:Z,SBT!$E:$E,Tableau3[[#This Row],[Numérotation Sud Infra Environnement]],SBT!$AT:$AT,1)</f>
        <v>0</v>
      </c>
      <c r="Z283" s="80">
        <f>SUMIFS(SBT!AA:AA,SBT!$E:$E,Tableau3[[#This Row],[Numérotation Sud Infra Environnement]],SBT!$AT:$AT,1)</f>
        <v>0</v>
      </c>
      <c r="AA283" s="80">
        <f>Tableau3[[#This Row],[TOTAUX TTC]]-Tableau3[[#This Row],[TVA récupérable]]</f>
        <v>0</v>
      </c>
    </row>
    <row r="284" spans="1:27" x14ac:dyDescent="0.25">
      <c r="A284" s="73">
        <f>Sourcecommande[[#This Row],[Numérotation Sud Infra Environnement]]</f>
        <v>0</v>
      </c>
      <c r="B284" s="74" t="e">
        <f>VLOOKUP(A284,Sourcecommande[],2,FALSE)</f>
        <v>#N/A</v>
      </c>
      <c r="C284" s="74" t="e">
        <f>VLOOKUP(A284,Sourcecommande[],3,FALSE)</f>
        <v>#N/A</v>
      </c>
      <c r="D284" s="75" t="e">
        <f>VLOOKUP(A284,Sourcecommande[],4,FALSE)</f>
        <v>#N/A</v>
      </c>
      <c r="E284" s="75" t="e">
        <f>VLOOKUP(A284,Sourcecommande[],5,FALSE)</f>
        <v>#N/A</v>
      </c>
      <c r="F284" s="75" t="e">
        <f>VLOOKUP(A284,Sourcecommande[],6,FALSE)</f>
        <v>#N/A</v>
      </c>
      <c r="G284" s="75" t="e">
        <f>VLOOKUP(A284,Sourcecommande[],7,FALSE)</f>
        <v>#N/A</v>
      </c>
      <c r="H284" s="88">
        <f>SUMIFS(SBT!H:H,SBT!$E:$E,Tableau3[[#This Row],[Numérotation Sud Infra Environnement]],SBT!$AT:$AT,1)</f>
        <v>0</v>
      </c>
      <c r="I284" s="80">
        <f>SUMIFS(SBT!J:J,SBT!$E:$E,Tableau3[[#This Row],[Numérotation Sud Infra Environnement]],SBT!$AT:$AT,1)</f>
        <v>0</v>
      </c>
      <c r="J284" s="80">
        <f>SUMIFS(SBT!K:K,SBT!$E:$E,Tableau3[[#This Row],[Numérotation Sud Infra Environnement]],SBT!$AT:$AT,1)</f>
        <v>0</v>
      </c>
      <c r="K284" s="80">
        <f>SUMIFS(SBT!L:L,SBT!$E:$E,Tableau3[[#This Row],[Numérotation Sud Infra Environnement]],SBT!$AT:$AT,1)</f>
        <v>0</v>
      </c>
      <c r="L284" s="80">
        <f>SUMIFS(SBT!M:M,SBT!$E:$E,Tableau3[[#This Row],[Numérotation Sud Infra Environnement]],SBT!$AT:$AT,1)</f>
        <v>0</v>
      </c>
      <c r="M284" s="80">
        <f>SUMIFS(SBT!N:N,SBT!$E:$E,Tableau3[[#This Row],[Numérotation Sud Infra Environnement]],SBT!$AT:$AT,1)</f>
        <v>0</v>
      </c>
      <c r="N284" s="80">
        <f>SUMIFS(SBT!O:O,SBT!$E:$E,Tableau3[[#This Row],[Numérotation Sud Infra Environnement]],SBT!$AT:$AT,1)</f>
        <v>0</v>
      </c>
      <c r="O284" s="80">
        <f>SUMIFS(SBT!P:P,SBT!$E:$E,Tableau3[[#This Row],[Numérotation Sud Infra Environnement]],SBT!$AT:$AT,1)</f>
        <v>0</v>
      </c>
      <c r="P284" s="80">
        <f>SUMIFS(SBT!Q:Q,SBT!$E:$E,Tableau3[[#This Row],[Numérotation Sud Infra Environnement]],SBT!$AT:$AT,1)</f>
        <v>0</v>
      </c>
      <c r="Q284" s="80">
        <f>SUMIFS(SBT!R:R,SBT!$E:$E,Tableau3[[#This Row],[Numérotation Sud Infra Environnement]],SBT!$AT:$AT,1)</f>
        <v>0</v>
      </c>
      <c r="R284" s="80">
        <f>SUMIFS(SBT!S:S,SBT!$E:$E,Tableau3[[#This Row],[Numérotation Sud Infra Environnement]],SBT!$AT:$AT,1)</f>
        <v>0</v>
      </c>
      <c r="S284" s="80">
        <f>SUMIFS(SBT!T:T,SBT!$E:$E,Tableau3[[#This Row],[Numérotation Sud Infra Environnement]],SBT!$AT:$AT,1)</f>
        <v>0</v>
      </c>
      <c r="T284" s="80">
        <f>SUMIFS(SBT!U:U,SBT!$E:$E,Tableau3[[#This Row],[Numérotation Sud Infra Environnement]],SBT!$AT:$AT,1)</f>
        <v>0</v>
      </c>
      <c r="U284" s="80">
        <f>SUMIFS(SBT!V:V,SBT!$E:$E,Tableau3[[#This Row],[Numérotation Sud Infra Environnement]],SBT!$AT:$AT,1)</f>
        <v>0</v>
      </c>
      <c r="V284" s="80">
        <f>SUMIFS(SBT!W:W,SBT!$E:$E,Tableau3[[#This Row],[Numérotation Sud Infra Environnement]],SBT!$AT:$AT,1)</f>
        <v>0</v>
      </c>
      <c r="W284" s="80">
        <f>SUMIFS(SBT!X:X,SBT!$E:$E,Tableau3[[#This Row],[Numérotation Sud Infra Environnement]],SBT!$AT:$AT,1)</f>
        <v>0</v>
      </c>
      <c r="X284" s="80">
        <f>SUMIFS(SBT!Y:Y,SBT!$E:$E,Tableau3[[#This Row],[Numérotation Sud Infra Environnement]],SBT!$AT:$AT,1)</f>
        <v>0</v>
      </c>
      <c r="Y284" s="80">
        <f>SUMIFS(SBT!Z:Z,SBT!$E:$E,Tableau3[[#This Row],[Numérotation Sud Infra Environnement]],SBT!$AT:$AT,1)</f>
        <v>0</v>
      </c>
      <c r="Z284" s="80">
        <f>SUMIFS(SBT!AA:AA,SBT!$E:$E,Tableau3[[#This Row],[Numérotation Sud Infra Environnement]],SBT!$AT:$AT,1)</f>
        <v>0</v>
      </c>
      <c r="AA284" s="80">
        <f>Tableau3[[#This Row],[TOTAUX TTC]]-Tableau3[[#This Row],[TVA récupérable]]</f>
        <v>0</v>
      </c>
    </row>
    <row r="285" spans="1:27" x14ac:dyDescent="0.25">
      <c r="A285" s="73">
        <f>Sourcecommande[[#This Row],[Numérotation Sud Infra Environnement]]</f>
        <v>0</v>
      </c>
      <c r="B285" s="74" t="e">
        <f>VLOOKUP(A285,Sourcecommande[],2,FALSE)</f>
        <v>#N/A</v>
      </c>
      <c r="C285" s="74" t="e">
        <f>VLOOKUP(A285,Sourcecommande[],3,FALSE)</f>
        <v>#N/A</v>
      </c>
      <c r="D285" s="75" t="e">
        <f>VLOOKUP(A285,Sourcecommande[],4,FALSE)</f>
        <v>#N/A</v>
      </c>
      <c r="E285" s="75" t="e">
        <f>VLOOKUP(A285,Sourcecommande[],5,FALSE)</f>
        <v>#N/A</v>
      </c>
      <c r="F285" s="75" t="e">
        <f>VLOOKUP(A285,Sourcecommande[],6,FALSE)</f>
        <v>#N/A</v>
      </c>
      <c r="G285" s="75" t="e">
        <f>VLOOKUP(A285,Sourcecommande[],7,FALSE)</f>
        <v>#N/A</v>
      </c>
      <c r="H285" s="88">
        <f>SUMIFS(SBT!H:H,SBT!$E:$E,Tableau3[[#This Row],[Numérotation Sud Infra Environnement]],SBT!$AT:$AT,1)</f>
        <v>0</v>
      </c>
      <c r="I285" s="80">
        <f>SUMIFS(SBT!J:J,SBT!$E:$E,Tableau3[[#This Row],[Numérotation Sud Infra Environnement]],SBT!$AT:$AT,1)</f>
        <v>0</v>
      </c>
      <c r="J285" s="80">
        <f>SUMIFS(SBT!K:K,SBT!$E:$E,Tableau3[[#This Row],[Numérotation Sud Infra Environnement]],SBT!$AT:$AT,1)</f>
        <v>0</v>
      </c>
      <c r="K285" s="80">
        <f>SUMIFS(SBT!L:L,SBT!$E:$E,Tableau3[[#This Row],[Numérotation Sud Infra Environnement]],SBT!$AT:$AT,1)</f>
        <v>0</v>
      </c>
      <c r="L285" s="80">
        <f>SUMIFS(SBT!M:M,SBT!$E:$E,Tableau3[[#This Row],[Numérotation Sud Infra Environnement]],SBT!$AT:$AT,1)</f>
        <v>0</v>
      </c>
      <c r="M285" s="80">
        <f>SUMIFS(SBT!N:N,SBT!$E:$E,Tableau3[[#This Row],[Numérotation Sud Infra Environnement]],SBT!$AT:$AT,1)</f>
        <v>0</v>
      </c>
      <c r="N285" s="80">
        <f>SUMIFS(SBT!O:O,SBT!$E:$E,Tableau3[[#This Row],[Numérotation Sud Infra Environnement]],SBT!$AT:$AT,1)</f>
        <v>0</v>
      </c>
      <c r="O285" s="80">
        <f>SUMIFS(SBT!P:P,SBT!$E:$E,Tableau3[[#This Row],[Numérotation Sud Infra Environnement]],SBT!$AT:$AT,1)</f>
        <v>0</v>
      </c>
      <c r="P285" s="80">
        <f>SUMIFS(SBT!Q:Q,SBT!$E:$E,Tableau3[[#This Row],[Numérotation Sud Infra Environnement]],SBT!$AT:$AT,1)</f>
        <v>0</v>
      </c>
      <c r="Q285" s="80">
        <f>SUMIFS(SBT!R:R,SBT!$E:$E,Tableau3[[#This Row],[Numérotation Sud Infra Environnement]],SBT!$AT:$AT,1)</f>
        <v>0</v>
      </c>
      <c r="R285" s="80">
        <f>SUMIFS(SBT!S:S,SBT!$E:$E,Tableau3[[#This Row],[Numérotation Sud Infra Environnement]],SBT!$AT:$AT,1)</f>
        <v>0</v>
      </c>
      <c r="S285" s="80">
        <f>SUMIFS(SBT!T:T,SBT!$E:$E,Tableau3[[#This Row],[Numérotation Sud Infra Environnement]],SBT!$AT:$AT,1)</f>
        <v>0</v>
      </c>
      <c r="T285" s="80">
        <f>SUMIFS(SBT!U:U,SBT!$E:$E,Tableau3[[#This Row],[Numérotation Sud Infra Environnement]],SBT!$AT:$AT,1)</f>
        <v>0</v>
      </c>
      <c r="U285" s="80">
        <f>SUMIFS(SBT!V:V,SBT!$E:$E,Tableau3[[#This Row],[Numérotation Sud Infra Environnement]],SBT!$AT:$AT,1)</f>
        <v>0</v>
      </c>
      <c r="V285" s="80">
        <f>SUMIFS(SBT!W:W,SBT!$E:$E,Tableau3[[#This Row],[Numérotation Sud Infra Environnement]],SBT!$AT:$AT,1)</f>
        <v>0</v>
      </c>
      <c r="W285" s="80">
        <f>SUMIFS(SBT!X:X,SBT!$E:$E,Tableau3[[#This Row],[Numérotation Sud Infra Environnement]],SBT!$AT:$AT,1)</f>
        <v>0</v>
      </c>
      <c r="X285" s="80">
        <f>SUMIFS(SBT!Y:Y,SBT!$E:$E,Tableau3[[#This Row],[Numérotation Sud Infra Environnement]],SBT!$AT:$AT,1)</f>
        <v>0</v>
      </c>
      <c r="Y285" s="80">
        <f>SUMIFS(SBT!Z:Z,SBT!$E:$E,Tableau3[[#This Row],[Numérotation Sud Infra Environnement]],SBT!$AT:$AT,1)</f>
        <v>0</v>
      </c>
      <c r="Z285" s="80">
        <f>SUMIFS(SBT!AA:AA,SBT!$E:$E,Tableau3[[#This Row],[Numérotation Sud Infra Environnement]],SBT!$AT:$AT,1)</f>
        <v>0</v>
      </c>
      <c r="AA285" s="80">
        <f>Tableau3[[#This Row],[TOTAUX TTC]]-Tableau3[[#This Row],[TVA récupérable]]</f>
        <v>0</v>
      </c>
    </row>
    <row r="286" spans="1:27" x14ac:dyDescent="0.25">
      <c r="A286" s="73">
        <f>Sourcecommande[[#This Row],[Numérotation Sud Infra Environnement]]</f>
        <v>0</v>
      </c>
      <c r="B286" s="74" t="e">
        <f>VLOOKUP(A286,Sourcecommande[],2,FALSE)</f>
        <v>#N/A</v>
      </c>
      <c r="C286" s="74" t="e">
        <f>VLOOKUP(A286,Sourcecommande[],3,FALSE)</f>
        <v>#N/A</v>
      </c>
      <c r="D286" s="75" t="e">
        <f>VLOOKUP(A286,Sourcecommande[],4,FALSE)</f>
        <v>#N/A</v>
      </c>
      <c r="E286" s="75" t="e">
        <f>VLOOKUP(A286,Sourcecommande[],5,FALSE)</f>
        <v>#N/A</v>
      </c>
      <c r="F286" s="75" t="e">
        <f>VLOOKUP(A286,Sourcecommande[],6,FALSE)</f>
        <v>#N/A</v>
      </c>
      <c r="G286" s="75" t="e">
        <f>VLOOKUP(A286,Sourcecommande[],7,FALSE)</f>
        <v>#N/A</v>
      </c>
      <c r="H286" s="88">
        <f>SUMIFS(SBT!H:H,SBT!$E:$E,Tableau3[[#This Row],[Numérotation Sud Infra Environnement]],SBT!$AT:$AT,1)</f>
        <v>0</v>
      </c>
      <c r="I286" s="80">
        <f>SUMIFS(SBT!J:J,SBT!$E:$E,Tableau3[[#This Row],[Numérotation Sud Infra Environnement]],SBT!$AT:$AT,1)</f>
        <v>0</v>
      </c>
      <c r="J286" s="80">
        <f>SUMIFS(SBT!K:K,SBT!$E:$E,Tableau3[[#This Row],[Numérotation Sud Infra Environnement]],SBT!$AT:$AT,1)</f>
        <v>0</v>
      </c>
      <c r="K286" s="80">
        <f>SUMIFS(SBT!L:L,SBT!$E:$E,Tableau3[[#This Row],[Numérotation Sud Infra Environnement]],SBT!$AT:$AT,1)</f>
        <v>0</v>
      </c>
      <c r="L286" s="80">
        <f>SUMIFS(SBT!M:M,SBT!$E:$E,Tableau3[[#This Row],[Numérotation Sud Infra Environnement]],SBT!$AT:$AT,1)</f>
        <v>0</v>
      </c>
      <c r="M286" s="80">
        <f>SUMIFS(SBT!N:N,SBT!$E:$E,Tableau3[[#This Row],[Numérotation Sud Infra Environnement]],SBT!$AT:$AT,1)</f>
        <v>0</v>
      </c>
      <c r="N286" s="80">
        <f>SUMIFS(SBT!O:O,SBT!$E:$E,Tableau3[[#This Row],[Numérotation Sud Infra Environnement]],SBT!$AT:$AT,1)</f>
        <v>0</v>
      </c>
      <c r="O286" s="80">
        <f>SUMIFS(SBT!P:P,SBT!$E:$E,Tableau3[[#This Row],[Numérotation Sud Infra Environnement]],SBT!$AT:$AT,1)</f>
        <v>0</v>
      </c>
      <c r="P286" s="80">
        <f>SUMIFS(SBT!Q:Q,SBT!$E:$E,Tableau3[[#This Row],[Numérotation Sud Infra Environnement]],SBT!$AT:$AT,1)</f>
        <v>0</v>
      </c>
      <c r="Q286" s="80">
        <f>SUMIFS(SBT!R:R,SBT!$E:$E,Tableau3[[#This Row],[Numérotation Sud Infra Environnement]],SBT!$AT:$AT,1)</f>
        <v>0</v>
      </c>
      <c r="R286" s="80">
        <f>SUMIFS(SBT!S:S,SBT!$E:$E,Tableau3[[#This Row],[Numérotation Sud Infra Environnement]],SBT!$AT:$AT,1)</f>
        <v>0</v>
      </c>
      <c r="S286" s="80">
        <f>SUMIFS(SBT!T:T,SBT!$E:$E,Tableau3[[#This Row],[Numérotation Sud Infra Environnement]],SBT!$AT:$AT,1)</f>
        <v>0</v>
      </c>
      <c r="T286" s="80">
        <f>SUMIFS(SBT!U:U,SBT!$E:$E,Tableau3[[#This Row],[Numérotation Sud Infra Environnement]],SBT!$AT:$AT,1)</f>
        <v>0</v>
      </c>
      <c r="U286" s="80">
        <f>SUMIFS(SBT!V:V,SBT!$E:$E,Tableau3[[#This Row],[Numérotation Sud Infra Environnement]],SBT!$AT:$AT,1)</f>
        <v>0</v>
      </c>
      <c r="V286" s="80">
        <f>SUMIFS(SBT!W:W,SBT!$E:$E,Tableau3[[#This Row],[Numérotation Sud Infra Environnement]],SBT!$AT:$AT,1)</f>
        <v>0</v>
      </c>
      <c r="W286" s="80">
        <f>SUMIFS(SBT!X:X,SBT!$E:$E,Tableau3[[#This Row],[Numérotation Sud Infra Environnement]],SBT!$AT:$AT,1)</f>
        <v>0</v>
      </c>
      <c r="X286" s="80">
        <f>SUMIFS(SBT!Y:Y,SBT!$E:$E,Tableau3[[#This Row],[Numérotation Sud Infra Environnement]],SBT!$AT:$AT,1)</f>
        <v>0</v>
      </c>
      <c r="Y286" s="80">
        <f>SUMIFS(SBT!Z:Z,SBT!$E:$E,Tableau3[[#This Row],[Numérotation Sud Infra Environnement]],SBT!$AT:$AT,1)</f>
        <v>0</v>
      </c>
      <c r="Z286" s="80">
        <f>SUMIFS(SBT!AA:AA,SBT!$E:$E,Tableau3[[#This Row],[Numérotation Sud Infra Environnement]],SBT!$AT:$AT,1)</f>
        <v>0</v>
      </c>
      <c r="AA286" s="80">
        <f>Tableau3[[#This Row],[TOTAUX TTC]]-Tableau3[[#This Row],[TVA récupérable]]</f>
        <v>0</v>
      </c>
    </row>
    <row r="287" spans="1:27" x14ac:dyDescent="0.25">
      <c r="A287" s="73">
        <f>Sourcecommande[[#This Row],[Numérotation Sud Infra Environnement]]</f>
        <v>0</v>
      </c>
      <c r="B287" s="74" t="e">
        <f>VLOOKUP(A287,Sourcecommande[],2,FALSE)</f>
        <v>#N/A</v>
      </c>
      <c r="C287" s="74" t="e">
        <f>VLOOKUP(A287,Sourcecommande[],3,FALSE)</f>
        <v>#N/A</v>
      </c>
      <c r="D287" s="75" t="e">
        <f>VLOOKUP(A287,Sourcecommande[],4,FALSE)</f>
        <v>#N/A</v>
      </c>
      <c r="E287" s="75" t="e">
        <f>VLOOKUP(A287,Sourcecommande[],5,FALSE)</f>
        <v>#N/A</v>
      </c>
      <c r="F287" s="75" t="e">
        <f>VLOOKUP(A287,Sourcecommande[],6,FALSE)</f>
        <v>#N/A</v>
      </c>
      <c r="G287" s="75" t="e">
        <f>VLOOKUP(A287,Sourcecommande[],7,FALSE)</f>
        <v>#N/A</v>
      </c>
      <c r="H287" s="88">
        <f>SUMIFS(SBT!H:H,SBT!$E:$E,Tableau3[[#This Row],[Numérotation Sud Infra Environnement]],SBT!$AT:$AT,1)</f>
        <v>0</v>
      </c>
      <c r="I287" s="80">
        <f>SUMIFS(SBT!J:J,SBT!$E:$E,Tableau3[[#This Row],[Numérotation Sud Infra Environnement]],SBT!$AT:$AT,1)</f>
        <v>0</v>
      </c>
      <c r="J287" s="80">
        <f>SUMIFS(SBT!K:K,SBT!$E:$E,Tableau3[[#This Row],[Numérotation Sud Infra Environnement]],SBT!$AT:$AT,1)</f>
        <v>0</v>
      </c>
      <c r="K287" s="80">
        <f>SUMIFS(SBT!L:L,SBT!$E:$E,Tableau3[[#This Row],[Numérotation Sud Infra Environnement]],SBT!$AT:$AT,1)</f>
        <v>0</v>
      </c>
      <c r="L287" s="80">
        <f>SUMIFS(SBT!M:M,SBT!$E:$E,Tableau3[[#This Row],[Numérotation Sud Infra Environnement]],SBT!$AT:$AT,1)</f>
        <v>0</v>
      </c>
      <c r="M287" s="80">
        <f>SUMIFS(SBT!N:N,SBT!$E:$E,Tableau3[[#This Row],[Numérotation Sud Infra Environnement]],SBT!$AT:$AT,1)</f>
        <v>0</v>
      </c>
      <c r="N287" s="80">
        <f>SUMIFS(SBT!O:O,SBT!$E:$E,Tableau3[[#This Row],[Numérotation Sud Infra Environnement]],SBT!$AT:$AT,1)</f>
        <v>0</v>
      </c>
      <c r="O287" s="80">
        <f>SUMIFS(SBT!P:P,SBT!$E:$E,Tableau3[[#This Row],[Numérotation Sud Infra Environnement]],SBT!$AT:$AT,1)</f>
        <v>0</v>
      </c>
      <c r="P287" s="80">
        <f>SUMIFS(SBT!Q:Q,SBT!$E:$E,Tableau3[[#This Row],[Numérotation Sud Infra Environnement]],SBT!$AT:$AT,1)</f>
        <v>0</v>
      </c>
      <c r="Q287" s="80">
        <f>SUMIFS(SBT!R:R,SBT!$E:$E,Tableau3[[#This Row],[Numérotation Sud Infra Environnement]],SBT!$AT:$AT,1)</f>
        <v>0</v>
      </c>
      <c r="R287" s="80">
        <f>SUMIFS(SBT!S:S,SBT!$E:$E,Tableau3[[#This Row],[Numérotation Sud Infra Environnement]],SBT!$AT:$AT,1)</f>
        <v>0</v>
      </c>
      <c r="S287" s="80">
        <f>SUMIFS(SBT!T:T,SBT!$E:$E,Tableau3[[#This Row],[Numérotation Sud Infra Environnement]],SBT!$AT:$AT,1)</f>
        <v>0</v>
      </c>
      <c r="T287" s="80">
        <f>SUMIFS(SBT!U:U,SBT!$E:$E,Tableau3[[#This Row],[Numérotation Sud Infra Environnement]],SBT!$AT:$AT,1)</f>
        <v>0</v>
      </c>
      <c r="U287" s="80">
        <f>SUMIFS(SBT!V:V,SBT!$E:$E,Tableau3[[#This Row],[Numérotation Sud Infra Environnement]],SBT!$AT:$AT,1)</f>
        <v>0</v>
      </c>
      <c r="V287" s="80">
        <f>SUMIFS(SBT!W:W,SBT!$E:$E,Tableau3[[#This Row],[Numérotation Sud Infra Environnement]],SBT!$AT:$AT,1)</f>
        <v>0</v>
      </c>
      <c r="W287" s="80">
        <f>SUMIFS(SBT!X:X,SBT!$E:$E,Tableau3[[#This Row],[Numérotation Sud Infra Environnement]],SBT!$AT:$AT,1)</f>
        <v>0</v>
      </c>
      <c r="X287" s="80">
        <f>SUMIFS(SBT!Y:Y,SBT!$E:$E,Tableau3[[#This Row],[Numérotation Sud Infra Environnement]],SBT!$AT:$AT,1)</f>
        <v>0</v>
      </c>
      <c r="Y287" s="80">
        <f>SUMIFS(SBT!Z:Z,SBT!$E:$E,Tableau3[[#This Row],[Numérotation Sud Infra Environnement]],SBT!$AT:$AT,1)</f>
        <v>0</v>
      </c>
      <c r="Z287" s="80">
        <f>SUMIFS(SBT!AA:AA,SBT!$E:$E,Tableau3[[#This Row],[Numérotation Sud Infra Environnement]],SBT!$AT:$AT,1)</f>
        <v>0</v>
      </c>
      <c r="AA287" s="80">
        <f>Tableau3[[#This Row],[TOTAUX TTC]]-Tableau3[[#This Row],[TVA récupérable]]</f>
        <v>0</v>
      </c>
    </row>
    <row r="288" spans="1:27" x14ac:dyDescent="0.25">
      <c r="A288" s="73" t="str">
        <f>Sourcecommande[[#This Row],[Numérotation Sud Infra Environnement]]</f>
        <v>Stop</v>
      </c>
      <c r="B288" s="74" t="str">
        <f>VLOOKUP(A288,Sourcecommande[],2,FALSE)</f>
        <v>Incérer  de nouvelle ligne en amont</v>
      </c>
      <c r="C288" s="74" t="e">
        <f>VLOOKUP(A288,Sourcecommande[],3,FALSE)</f>
        <v>#N/A</v>
      </c>
      <c r="D288" s="75" t="e">
        <f>VLOOKUP(A288,Sourcecommande[],4,FALSE)</f>
        <v>#N/A</v>
      </c>
      <c r="E288" s="75" t="e">
        <f>VLOOKUP(A288,Sourcecommande[],5,FALSE)</f>
        <v>#N/A</v>
      </c>
      <c r="F288" s="75" t="e">
        <f>VLOOKUP(A288,Sourcecommande[],6,FALSE)</f>
        <v>#N/A</v>
      </c>
      <c r="G288" s="75" t="e">
        <f>VLOOKUP(A288,Sourcecommande[],7,FALSE)</f>
        <v>#N/A</v>
      </c>
      <c r="H288" s="88">
        <f>SUMIFS(SBT!H:H,SBT!$E:$E,Tableau3[[#This Row],[Numérotation Sud Infra Environnement]],SBT!$AT:$AT,1)</f>
        <v>0</v>
      </c>
      <c r="I288" s="80">
        <f>SUMIFS(SBT!J:J,SBT!$E:$E,Tableau3[[#This Row],[Numérotation Sud Infra Environnement]],SBT!$AT:$AT,1)</f>
        <v>0</v>
      </c>
      <c r="J288" s="80">
        <f>SUMIFS(SBT!K:K,SBT!$E:$E,Tableau3[[#This Row],[Numérotation Sud Infra Environnement]],SBT!$AT:$AT,1)</f>
        <v>0</v>
      </c>
      <c r="K288" s="80">
        <f>SUMIFS(SBT!L:L,SBT!$E:$E,Tableau3[[#This Row],[Numérotation Sud Infra Environnement]],SBT!$AT:$AT,1)</f>
        <v>0</v>
      </c>
      <c r="L288" s="80">
        <f>SUMIFS(SBT!M:M,SBT!$E:$E,Tableau3[[#This Row],[Numérotation Sud Infra Environnement]],SBT!$AT:$AT,1)</f>
        <v>0</v>
      </c>
      <c r="M288" s="80">
        <f>SUMIFS(SBT!N:N,SBT!$E:$E,Tableau3[[#This Row],[Numérotation Sud Infra Environnement]],SBT!$AT:$AT,1)</f>
        <v>0</v>
      </c>
      <c r="N288" s="80">
        <f>SUMIFS(SBT!O:O,SBT!$E:$E,Tableau3[[#This Row],[Numérotation Sud Infra Environnement]],SBT!$AT:$AT,1)</f>
        <v>0</v>
      </c>
      <c r="O288" s="80">
        <f>SUMIFS(SBT!P:P,SBT!$E:$E,Tableau3[[#This Row],[Numérotation Sud Infra Environnement]],SBT!$AT:$AT,1)</f>
        <v>0</v>
      </c>
      <c r="P288" s="80">
        <f>SUMIFS(SBT!Q:Q,SBT!$E:$E,Tableau3[[#This Row],[Numérotation Sud Infra Environnement]],SBT!$AT:$AT,1)</f>
        <v>0</v>
      </c>
      <c r="Q288" s="80">
        <f>SUMIFS(SBT!R:R,SBT!$E:$E,Tableau3[[#This Row],[Numérotation Sud Infra Environnement]],SBT!$AT:$AT,1)</f>
        <v>0</v>
      </c>
      <c r="R288" s="80">
        <f>SUMIFS(SBT!S:S,SBT!$E:$E,Tableau3[[#This Row],[Numérotation Sud Infra Environnement]],SBT!$AT:$AT,1)</f>
        <v>0</v>
      </c>
      <c r="S288" s="80">
        <f>SUMIFS(SBT!T:T,SBT!$E:$E,Tableau3[[#This Row],[Numérotation Sud Infra Environnement]],SBT!$AT:$AT,1)</f>
        <v>0</v>
      </c>
      <c r="T288" s="80">
        <f>SUMIFS(SBT!U:U,SBT!$E:$E,Tableau3[[#This Row],[Numérotation Sud Infra Environnement]],SBT!$AT:$AT,1)</f>
        <v>0</v>
      </c>
      <c r="U288" s="80">
        <f>SUMIFS(SBT!V:V,SBT!$E:$E,Tableau3[[#This Row],[Numérotation Sud Infra Environnement]],SBT!$AT:$AT,1)</f>
        <v>0</v>
      </c>
      <c r="V288" s="80">
        <f>SUMIFS(SBT!W:W,SBT!$E:$E,Tableau3[[#This Row],[Numérotation Sud Infra Environnement]],SBT!$AT:$AT,1)</f>
        <v>0</v>
      </c>
      <c r="W288" s="80">
        <f>SUMIFS(SBT!X:X,SBT!$E:$E,Tableau3[[#This Row],[Numérotation Sud Infra Environnement]],SBT!$AT:$AT,1)</f>
        <v>0</v>
      </c>
      <c r="X288" s="80">
        <f>SUMIFS(SBT!Y:Y,SBT!$E:$E,Tableau3[[#This Row],[Numérotation Sud Infra Environnement]],SBT!$AT:$AT,1)</f>
        <v>0</v>
      </c>
      <c r="Y288" s="80">
        <f>SUMIFS(SBT!Z:Z,SBT!$E:$E,Tableau3[[#This Row],[Numérotation Sud Infra Environnement]],SBT!$AT:$AT,1)</f>
        <v>0</v>
      </c>
      <c r="Z288" s="80">
        <f>SUMIFS(SBT!AA:AA,SBT!$E:$E,Tableau3[[#This Row],[Numérotation Sud Infra Environnement]],SBT!$AT:$AT,1)</f>
        <v>0</v>
      </c>
      <c r="AA288" s="80">
        <f>Tableau3[[#This Row],[TOTAUX TTC]]-Tableau3[[#This Row],[TVA récupérable]]</f>
        <v>0</v>
      </c>
    </row>
    <row r="291" spans="8:27" x14ac:dyDescent="0.25">
      <c r="H291" s="89">
        <f>SUM(Tableau3[[Indemnités  km ]])</f>
        <v>690.7</v>
      </c>
      <c r="I291" s="90">
        <f>SUM(Tableau3[Montant  indémités km])</f>
        <v>210.64999999999998</v>
      </c>
      <c r="J291" s="90">
        <f>SUM(Tableau3[Location véhicule])</f>
        <v>0</v>
      </c>
      <c r="K291" s="90">
        <f>SUM(Tableau3[Péage / Parking/Carbu])</f>
        <v>0</v>
      </c>
      <c r="L291" s="90">
        <f>SUM(Tableau3[Taxi / Bus / Métro])</f>
        <v>0</v>
      </c>
      <c r="M291" s="90">
        <f>SUM(Tableau3[Train / Avion / …])</f>
        <v>0</v>
      </c>
      <c r="N291" s="90">
        <f>SUM(Tableau3[Hotel])</f>
        <v>0</v>
      </c>
      <c r="O291" s="90">
        <f>SUM(Tableau3[Déjeuners / Diners])</f>
        <v>0</v>
      </c>
      <c r="P291" s="90">
        <f>SUM(Tableau3[Invitations (Internes)])</f>
        <v>0</v>
      </c>
      <c r="Q291" s="90">
        <f>SUM(Tableau3[Invitations (Clientèle)])</f>
        <v>0</v>
      </c>
      <c r="R291" s="90">
        <f>SUM(Tableau3[Divers Alimentation entretien])</f>
        <v>0</v>
      </c>
      <c r="S291" s="90">
        <f>SUM(Tableau3[Fourn. bureau  ])</f>
        <v>0</v>
      </c>
      <c r="T291" s="90">
        <f>SUM(Tableau3[Frais postaux])</f>
        <v>0</v>
      </c>
      <c r="U291" s="90">
        <f>SUM(Tableau3[[Documentation  ]])</f>
        <v>0</v>
      </c>
      <c r="V291" s="90">
        <f>SUM(Tableau3[Fourn. Chantier ])</f>
        <v>0</v>
      </c>
      <c r="W291" s="90">
        <f>SUM(Tableau3[Location mat.])</f>
        <v>0</v>
      </c>
      <c r="X291" s="90">
        <f>SUM(Tableau3[Autres])</f>
        <v>0</v>
      </c>
      <c r="Y291" s="90">
        <f>SUM(Tableau3[TOTAUX TTC])</f>
        <v>210.64999999999998</v>
      </c>
      <c r="Z291" s="90">
        <f>SUM(Tableau3[TVA récupérable])</f>
        <v>0</v>
      </c>
      <c r="AA291" s="90">
        <f>SUM(Tableau3[Total HT par affaire])</f>
        <v>210.64999999999998</v>
      </c>
    </row>
  </sheetData>
  <mergeCells count="1">
    <mergeCell ref="H4:AA4"/>
  </mergeCells>
  <conditionalFormatting sqref="Y6">
    <cfRule type="cellIs" dxfId="4" priority="1" operator="notEqual">
      <formula>SUM(I6:X6)</formula>
    </cfRule>
  </conditionalFormatting>
  <dataValidations disablePrompts="1" count="1">
    <dataValidation type="date" allowBlank="1" showInputMessage="1" showErrorMessage="1" sqref="C1:C2">
      <formula1>43831</formula1>
      <formula2>$B$3</formula2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 commande</vt:lpstr>
      <vt:lpstr>SBT</vt:lpstr>
      <vt:lpstr>Récap frais</vt:lpstr>
      <vt:lpstr>DATE_Création</vt:lpstr>
      <vt:lpstr>SBT!Zone_d_impression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Mathier</dc:creator>
  <cp:lastModifiedBy>sylvain Bousquet</cp:lastModifiedBy>
  <cp:lastPrinted>2020-01-18T21:41:16Z</cp:lastPrinted>
  <dcterms:created xsi:type="dcterms:W3CDTF">2012-09-21T23:01:59Z</dcterms:created>
  <dcterms:modified xsi:type="dcterms:W3CDTF">2020-02-02T10:01:22Z</dcterms:modified>
</cp:coreProperties>
</file>