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Excel\Forums\XLP\Graphique\"/>
    </mc:Choice>
  </mc:AlternateContent>
  <xr:revisionPtr revIDLastSave="0" documentId="8_{E9FE2B1D-36AB-4B00-8104-AAE383B23126}" xr6:coauthVersionLast="47" xr6:coauthVersionMax="47" xr10:uidLastSave="{00000000-0000-0000-0000-000000000000}"/>
  <bookViews>
    <workbookView xWindow="-120" yWindow="-120" windowWidth="29040" windowHeight="15840" xr2:uid="{82CA3C84-DF28-422B-9D32-BB52F0F1BE1D}"/>
  </bookViews>
  <sheets>
    <sheet name="Feuil1" sheetId="1" r:id="rId1"/>
  </sheets>
  <externalReferences>
    <externalReference r:id="rId2"/>
    <externalReference r:id="rId3"/>
  </externalReferences>
  <definedNames>
    <definedName name="HasPersonalization">Feuil1!$M$2</definedName>
    <definedName name="IncomeTotal">Feuil1!$B$2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7" i="1" l="1"/>
  <c r="G25" i="1"/>
  <c r="G24" i="1"/>
  <c r="F25" i="1"/>
  <c r="F24" i="1"/>
  <c r="E25" i="1"/>
  <c r="D25" i="1"/>
  <c r="D24" i="1"/>
  <c r="C25" i="1"/>
  <c r="C24" i="1"/>
  <c r="B25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I17" i="1" s="1"/>
  <c r="G18" i="1"/>
  <c r="I18" i="1" s="1"/>
  <c r="G19" i="1"/>
  <c r="I19" i="1" s="1"/>
  <c r="G20" i="1"/>
  <c r="I20" i="1" s="1"/>
  <c r="G21" i="1"/>
  <c r="G4" i="1"/>
  <c r="G3" i="1"/>
  <c r="I3" i="1" s="1"/>
  <c r="I5" i="1"/>
  <c r="I9" i="1"/>
  <c r="I4" i="1"/>
  <c r="I6" i="1"/>
  <c r="I7" i="1"/>
  <c r="I8" i="1"/>
  <c r="I10" i="1"/>
  <c r="I11" i="1"/>
  <c r="I12" i="1"/>
  <c r="I13" i="1"/>
  <c r="I14" i="1"/>
  <c r="I15" i="1"/>
  <c r="I16" i="1"/>
  <c r="I21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3" i="1"/>
  <c r="C2" i="1"/>
  <c r="C4" i="1"/>
  <c r="D4" i="1" s="1"/>
  <c r="C5" i="1"/>
  <c r="D5" i="1" s="1"/>
  <c r="C6" i="1"/>
  <c r="D6" i="1" s="1"/>
  <c r="C7" i="1"/>
  <c r="D7" i="1" s="1"/>
  <c r="C8" i="1"/>
  <c r="D8" i="1" s="1"/>
  <c r="C9" i="1"/>
  <c r="D9" i="1" s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6" i="1"/>
  <c r="D16" i="1" s="1"/>
  <c r="C17" i="1"/>
  <c r="D17" i="1" s="1"/>
  <c r="C18" i="1"/>
  <c r="D18" i="1" s="1"/>
  <c r="C19" i="1"/>
  <c r="D19" i="1" s="1"/>
  <c r="C20" i="1"/>
  <c r="D20" i="1" s="1"/>
  <c r="C21" i="1"/>
  <c r="D21" i="1" s="1"/>
  <c r="C3" i="1"/>
  <c r="D3" i="1" s="1"/>
  <c r="H18" i="1" l="1"/>
  <c r="H15" i="1"/>
  <c r="H17" i="1"/>
  <c r="H19" i="1"/>
  <c r="H16" i="1"/>
  <c r="H14" i="1"/>
  <c r="H13" i="1"/>
  <c r="H12" i="1"/>
  <c r="H11" i="1"/>
  <c r="H10" i="1"/>
  <c r="H9" i="1"/>
  <c r="H8" i="1"/>
  <c r="H7" i="1"/>
  <c r="H3" i="1"/>
  <c r="H6" i="1"/>
  <c r="H21" i="1"/>
  <c r="H5" i="1"/>
  <c r="H20" i="1"/>
  <c r="H4" i="1"/>
</calcChain>
</file>

<file path=xl/sharedStrings.xml><?xml version="1.0" encoding="utf-8"?>
<sst xmlns="http://schemas.openxmlformats.org/spreadsheetml/2006/main" count="40" uniqueCount="40">
  <si>
    <t>Category</t>
  </si>
  <si>
    <t>Amount</t>
  </si>
  <si>
    <t>Amount + Percent</t>
  </si>
  <si>
    <t>Pie Chart Labels</t>
  </si>
  <si>
    <t>Avg Percentage</t>
  </si>
  <si>
    <t>Avg Amount</t>
  </si>
  <si>
    <t>Comparison Labels</t>
  </si>
  <si>
    <t>Avg Amount + Avg Percent</t>
  </si>
  <si>
    <t>Series 1</t>
  </si>
  <si>
    <t>Series 2</t>
  </si>
  <si>
    <t>Series 3</t>
  </si>
  <si>
    <t>Label 1</t>
  </si>
  <si>
    <t>Label 2</t>
  </si>
  <si>
    <t>Label 3</t>
  </si>
  <si>
    <t>Incoming</t>
  </si>
  <si>
    <t>Outgoing</t>
  </si>
  <si>
    <t>Expenses Label</t>
  </si>
  <si>
    <t>REVENUS</t>
  </si>
  <si>
    <t>EPARGNES</t>
  </si>
  <si>
    <t>DETTES</t>
  </si>
  <si>
    <t>INVESTISSEMENTS</t>
  </si>
  <si>
    <t>OBLIGATIONS</t>
  </si>
  <si>
    <t>DEPENSES DU FOYER</t>
  </si>
  <si>
    <t>ABONNEMENTS</t>
  </si>
  <si>
    <t>ASSURANCES</t>
  </si>
  <si>
    <t>DEPENSES D'AFFAIRES</t>
  </si>
  <si>
    <t>EDUCATION</t>
  </si>
  <si>
    <t>ENFANTS</t>
  </si>
  <si>
    <t>SANTE</t>
  </si>
  <si>
    <t>TRANSPORT</t>
  </si>
  <si>
    <t>VIE QUOTIDIENNE</t>
  </si>
  <si>
    <t>VACANCES</t>
  </si>
  <si>
    <t>LOISIRS</t>
  </si>
  <si>
    <t>DIVERTISSEMENT</t>
  </si>
  <si>
    <t>DONS</t>
  </si>
  <si>
    <t>ANIMAUX</t>
  </si>
  <si>
    <t>DIVERS</t>
  </si>
  <si>
    <t>Has Personalization</t>
  </si>
  <si>
    <t>True</t>
  </si>
  <si>
    <t>Comparison
Amount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</si>
</sst>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&quot;K $&quot;"/>
    <numFmt numFmtId="165" formatCode="&quot;$&quot;#,##0.00"/>
    <numFmt numFmtId="166" formatCode="#0.00&quot;K $&quot;"/>
    <numFmt numFmtId="167" formatCode="* _-0.00\ &quot;$&quot;_ ;* \-0.00\ &quot;$&quot;_ ;_ * &quot;-&quot;??_ &quot;$&quot;_ ;_-@_-"/>
    <numFmt numFmtId="168" formatCode="0.00;\-0.00;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1" xfId="0" applyFont="1" applyBorder="1" applyAlignment="1">
      <alignment vertical="center" wrapText="1"/>
    </xf>
    <xf numFmtId="0" fontId="0" fillId="0" borderId="1" xfId="0" quotePrefix="1" applyBorder="1" applyAlignment="1">
      <alignment vertical="center" wrapText="1"/>
    </xf>
    <xf numFmtId="164" fontId="0" fillId="0" borderId="1" xfId="0" quotePrefix="1" applyNumberFormat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165" fontId="0" fillId="0" borderId="1" xfId="0" applyNumberFormat="1" applyBorder="1" applyAlignment="1">
      <alignment vertical="center" wrapText="1"/>
    </xf>
    <xf numFmtId="9" fontId="0" fillId="0" borderId="1" xfId="0" applyNumberFormat="1" applyBorder="1" applyAlignment="1">
      <alignment vertical="center" wrapText="1"/>
    </xf>
    <xf numFmtId="9" fontId="0" fillId="0" borderId="1" xfId="0" quotePrefix="1" applyNumberFormat="1" applyBorder="1" applyAlignment="1">
      <alignment horizontal="center" vertical="center" wrapText="1"/>
    </xf>
    <xf numFmtId="166" fontId="0" fillId="0" borderId="1" xfId="0" quotePrefix="1" applyNumberFormat="1" applyBorder="1" applyAlignment="1">
      <alignment vertic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1" fillId="0" borderId="1" xfId="0" applyFont="1" applyBorder="1" applyAlignment="1">
      <alignment horizontal="center" vertical="center" wrapText="1"/>
    </xf>
    <xf numFmtId="167" fontId="2" fillId="2" borderId="0" xfId="0" applyNumberFormat="1" applyFont="1" applyFill="1" applyAlignment="1">
      <alignment horizontal="left" vertical="center"/>
    </xf>
    <xf numFmtId="167" fontId="1" fillId="0" borderId="0" xfId="0" applyNumberFormat="1" applyFont="1" applyAlignment="1">
      <alignment vertical="center"/>
    </xf>
    <xf numFmtId="0" fontId="0" fillId="0" borderId="0" xfId="0" quotePrefix="1" applyBorder="1" applyAlignment="1">
      <alignment wrapText="1"/>
    </xf>
    <xf numFmtId="0" fontId="1" fillId="0" borderId="1" xfId="0" quotePrefix="1" applyFont="1" applyBorder="1" applyAlignment="1">
      <alignment vertical="center" wrapText="1"/>
    </xf>
    <xf numFmtId="0" fontId="1" fillId="0" borderId="1" xfId="0" applyFont="1" applyBorder="1"/>
    <xf numFmtId="0" fontId="1" fillId="0" borderId="1" xfId="0" applyFont="1" applyBorder="1" applyAlignment="1">
      <alignment vertical="center"/>
    </xf>
    <xf numFmtId="165" fontId="0" fillId="0" borderId="1" xfId="0" applyNumberFormat="1" applyBorder="1" applyAlignment="1">
      <alignment horizontal="center" vertical="center" wrapText="1"/>
    </xf>
    <xf numFmtId="165" fontId="0" fillId="0" borderId="1" xfId="0" quotePrefix="1" applyNumberFormat="1" applyBorder="1" applyAlignment="1">
      <alignment horizontal="center" vertical="center" wrapText="1"/>
    </xf>
    <xf numFmtId="0" fontId="0" fillId="0" borderId="1" xfId="0" quotePrefix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164" fontId="1" fillId="0" borderId="1" xfId="0" quotePrefix="1" applyNumberFormat="1" applyFont="1" applyBorder="1" applyAlignment="1">
      <alignment vertical="center" wrapText="1"/>
    </xf>
    <xf numFmtId="164" fontId="0" fillId="0" borderId="1" xfId="0" quotePrefix="1" applyNumberFormat="1" applyFont="1" applyBorder="1" applyAlignment="1">
      <alignment vertical="center" wrapText="1"/>
    </xf>
    <xf numFmtId="0" fontId="0" fillId="0" borderId="0" xfId="0" applyBorder="1" applyAlignment="1">
      <alignment wrapText="1"/>
    </xf>
    <xf numFmtId="0" fontId="0" fillId="0" borderId="0" xfId="0" quotePrefix="1" applyBorder="1" applyAlignment="1">
      <alignment horizontal="center" vertical="center" wrapText="1"/>
    </xf>
    <xf numFmtId="168" fontId="0" fillId="0" borderId="1" xfId="0" quotePrefix="1" applyNumberFormat="1" applyBorder="1" applyAlignment="1">
      <alignment vertical="center" wrapText="1"/>
    </xf>
    <xf numFmtId="0" fontId="0" fillId="0" borderId="1" xfId="0" quotePrefix="1" applyNumberFormat="1" applyBorder="1" applyAlignment="1">
      <alignment vertical="center" wrapText="1"/>
    </xf>
  </cellXfs>
  <cellStyles count="1">
    <cellStyle name="Normal" xfId="0" builtinId="0"/>
  </cellStyles>
  <dxfs count="1"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200"/>
              <a:t>Répartition des depenses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1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>
                  <a:alpha val="90000"/>
                </a:scheme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1-6B42-4F9E-A120-02C9BF1730BF}"/>
              </c:ext>
            </c:extLst>
          </c:dPt>
          <c:dPt>
            <c:idx val="1"/>
            <c:bubble3D val="0"/>
            <c:spPr>
              <a:solidFill>
                <a:schemeClr val="accent2">
                  <a:alpha val="90000"/>
                </a:scheme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3-6B42-4F9E-A120-02C9BF1730BF}"/>
              </c:ext>
            </c:extLst>
          </c:dPt>
          <c:dPt>
            <c:idx val="2"/>
            <c:bubble3D val="0"/>
            <c:spPr>
              <a:solidFill>
                <a:schemeClr val="accent3">
                  <a:alpha val="90000"/>
                </a:schemeClr>
              </a:solidFill>
              <a:ln w="19050">
                <a:solidFill>
                  <a:schemeClr val="accent3">
                    <a:lumMod val="75000"/>
                  </a:schemeClr>
                </a:solidFill>
              </a:ln>
              <a:effectLst>
                <a:innerShdw blurRad="114300">
                  <a:schemeClr val="accent3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3">
                    <a:lumMod val="75000"/>
                  </a:schemeClr>
                </a:contourClr>
              </a:sp3d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5-6B42-4F9E-A120-02C9BF1730BF}"/>
              </c:ext>
            </c:extLst>
          </c:dPt>
          <c:dPt>
            <c:idx val="3"/>
            <c:bubble3D val="0"/>
            <c:spPr>
              <a:solidFill>
                <a:schemeClr val="accent4">
                  <a:alpha val="90000"/>
                </a:schemeClr>
              </a:solidFill>
              <a:ln w="19050">
                <a:solidFill>
                  <a:schemeClr val="accent4">
                    <a:lumMod val="75000"/>
                  </a:schemeClr>
                </a:solidFill>
              </a:ln>
              <a:effectLst>
                <a:innerShdw blurRad="114300">
                  <a:schemeClr val="accent4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4">
                    <a:lumMod val="75000"/>
                  </a:schemeClr>
                </a:contourClr>
              </a:sp3d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7-6B42-4F9E-A120-02C9BF1730BF}"/>
              </c:ext>
            </c:extLst>
          </c:dPt>
          <c:dPt>
            <c:idx val="4"/>
            <c:bubble3D val="0"/>
            <c:spPr>
              <a:solidFill>
                <a:schemeClr val="accent5">
                  <a:alpha val="90000"/>
                </a:schemeClr>
              </a:solidFill>
              <a:ln w="19050">
                <a:solidFill>
                  <a:schemeClr val="accent5">
                    <a:lumMod val="75000"/>
                  </a:schemeClr>
                </a:solidFill>
              </a:ln>
              <a:effectLst>
                <a:innerShdw blurRad="114300">
                  <a:schemeClr val="accent5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5">
                    <a:lumMod val="75000"/>
                  </a:schemeClr>
                </a:contourClr>
              </a:sp3d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6B42-4F9E-A120-02C9BF1730BF}"/>
              </c:ext>
            </c:extLst>
          </c:dPt>
          <c:dPt>
            <c:idx val="5"/>
            <c:bubble3D val="0"/>
            <c:spPr>
              <a:solidFill>
                <a:schemeClr val="accent6">
                  <a:alpha val="90000"/>
                </a:schemeClr>
              </a:solidFill>
              <a:ln w="19050">
                <a:solidFill>
                  <a:schemeClr val="accent6">
                    <a:lumMod val="75000"/>
                  </a:schemeClr>
                </a:solidFill>
              </a:ln>
              <a:effectLst>
                <a:innerShdw blurRad="114300">
                  <a:schemeClr val="accent6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6">
                    <a:lumMod val="75000"/>
                  </a:schemeClr>
                </a:contourClr>
              </a:sp3d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6B42-4F9E-A120-02C9BF1730BF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  <a:alpha val="90000"/>
                </a:schemeClr>
              </a:solidFill>
              <a:ln w="19050">
                <a:solidFill>
                  <a:schemeClr val="accent1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60000"/>
                    <a:lumMod val="75000"/>
                  </a:schemeClr>
                </a:contourClr>
              </a:sp3d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D-6B42-4F9E-A120-02C9BF1730BF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  <a:alpha val="90000"/>
                </a:schemeClr>
              </a:solidFill>
              <a:ln w="19050">
                <a:solidFill>
                  <a:schemeClr val="accent2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60000"/>
                    <a:lumMod val="75000"/>
                  </a:schemeClr>
                </a:contourClr>
              </a:sp3d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6B42-4F9E-A120-02C9BF1730B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  <a:alpha val="90000"/>
                </a:schemeClr>
              </a:solidFill>
              <a:ln w="19050">
                <a:solidFill>
                  <a:schemeClr val="accent3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3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3">
                    <a:lumMod val="60000"/>
                    <a:lumMod val="75000"/>
                  </a:schemeClr>
                </a:contourClr>
              </a:sp3d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1-6B42-4F9E-A120-02C9BF1730BF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  <a:alpha val="90000"/>
                </a:schemeClr>
              </a:solidFill>
              <a:ln w="19050">
                <a:solidFill>
                  <a:schemeClr val="accent4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4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4">
                    <a:lumMod val="60000"/>
                    <a:lumMod val="75000"/>
                  </a:schemeClr>
                </a:contourClr>
              </a:sp3d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6B42-4F9E-A120-02C9BF1730BF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  <a:alpha val="90000"/>
                </a:schemeClr>
              </a:solidFill>
              <a:ln w="19050">
                <a:solidFill>
                  <a:schemeClr val="accent5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5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5">
                    <a:lumMod val="60000"/>
                    <a:lumMod val="75000"/>
                  </a:schemeClr>
                </a:contourClr>
              </a:sp3d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5-6B42-4F9E-A120-02C9BF1730BF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  <a:alpha val="90000"/>
                </a:schemeClr>
              </a:solidFill>
              <a:ln w="19050">
                <a:solidFill>
                  <a:schemeClr val="accent6">
                    <a:lumMod val="60000"/>
                    <a:lumMod val="75000"/>
                  </a:schemeClr>
                </a:solidFill>
              </a:ln>
              <a:effectLst>
                <a:innerShdw blurRad="114300">
                  <a:schemeClr val="accent6">
                    <a:lumMod val="6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6">
                    <a:lumMod val="60000"/>
                    <a:lumMod val="75000"/>
                  </a:schemeClr>
                </a:contourClr>
              </a:sp3d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7-6B42-4F9E-A120-02C9BF1730BF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  <a:alpha val="90000"/>
                </a:schemeClr>
              </a:solidFill>
              <a:ln w="19050">
                <a:solidFill>
                  <a:schemeClr val="accent1">
                    <a:lumMod val="80000"/>
                    <a:lumOff val="20000"/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80000"/>
                    <a:lumOff val="2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80000"/>
                    <a:lumOff val="20000"/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9-6B42-4F9E-A120-02C9BF1730BF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  <a:alpha val="90000"/>
                </a:schemeClr>
              </a:solidFill>
              <a:ln w="19050">
                <a:solidFill>
                  <a:schemeClr val="accent2">
                    <a:lumMod val="80000"/>
                    <a:lumOff val="20000"/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80000"/>
                    <a:lumOff val="2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80000"/>
                    <a:lumOff val="20000"/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B-6B42-4F9E-A120-02C9BF1730BF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  <a:alpha val="90000"/>
                </a:schemeClr>
              </a:solidFill>
              <a:ln w="19050">
                <a:solidFill>
                  <a:schemeClr val="accent3">
                    <a:lumMod val="80000"/>
                    <a:lumOff val="20000"/>
                    <a:lumMod val="75000"/>
                  </a:schemeClr>
                </a:solidFill>
              </a:ln>
              <a:effectLst>
                <a:innerShdw blurRad="114300">
                  <a:schemeClr val="accent3">
                    <a:lumMod val="80000"/>
                    <a:lumOff val="2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3">
                    <a:lumMod val="80000"/>
                    <a:lumOff val="20000"/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D-6B42-4F9E-A120-02C9BF1730BF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  <a:alpha val="90000"/>
                </a:schemeClr>
              </a:solidFill>
              <a:ln w="19050">
                <a:solidFill>
                  <a:schemeClr val="accent4">
                    <a:lumMod val="80000"/>
                    <a:lumOff val="20000"/>
                    <a:lumMod val="75000"/>
                  </a:schemeClr>
                </a:solidFill>
              </a:ln>
              <a:effectLst>
                <a:innerShdw blurRad="114300">
                  <a:schemeClr val="accent4">
                    <a:lumMod val="80000"/>
                    <a:lumOff val="2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4">
                    <a:lumMod val="80000"/>
                    <a:lumOff val="20000"/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F-6B42-4F9E-A120-02C9BF1730BF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  <a:alpha val="90000"/>
                </a:schemeClr>
              </a:solidFill>
              <a:ln w="19050">
                <a:solidFill>
                  <a:schemeClr val="accent5">
                    <a:lumMod val="80000"/>
                    <a:lumOff val="20000"/>
                    <a:lumMod val="75000"/>
                  </a:schemeClr>
                </a:solidFill>
              </a:ln>
              <a:effectLst>
                <a:innerShdw blurRad="114300">
                  <a:schemeClr val="accent5">
                    <a:lumMod val="80000"/>
                    <a:lumOff val="2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5">
                    <a:lumMod val="80000"/>
                    <a:lumOff val="20000"/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21-6B42-4F9E-A120-02C9BF1730BF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  <a:alpha val="90000"/>
                </a:schemeClr>
              </a:solidFill>
              <a:ln w="19050">
                <a:solidFill>
                  <a:schemeClr val="accent6">
                    <a:lumMod val="80000"/>
                    <a:lumOff val="20000"/>
                    <a:lumMod val="75000"/>
                  </a:schemeClr>
                </a:solidFill>
              </a:ln>
              <a:effectLst>
                <a:innerShdw blurRad="114300">
                  <a:schemeClr val="accent6">
                    <a:lumMod val="80000"/>
                    <a:lumOff val="2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6">
                    <a:lumMod val="80000"/>
                    <a:lumOff val="20000"/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23-6B42-4F9E-A120-02C9BF1730BF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  <a:alpha val="90000"/>
                </a:schemeClr>
              </a:solidFill>
              <a:ln w="19050">
                <a:solidFill>
                  <a:schemeClr val="accent1">
                    <a:lumMod val="80000"/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80000"/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80000"/>
                    <a:lumMod val="75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25-6B42-4F9E-A120-02C9BF1730BF}"/>
              </c:ext>
            </c:extLst>
          </c:dPt>
          <c:dLbls>
            <c:dLbl>
              <c:idx val="0"/>
              <c:spPr>
                <a:solidFill>
                  <a:sysClr val="window" lastClr="FFFFFF">
                    <a:alpha val="90000"/>
                  </a:sysClr>
                </a:solidFill>
                <a:ln w="12700" cap="flat" cmpd="sng" algn="ctr">
                  <a:solidFill>
                    <a:srgbClr val="ED7D31"/>
                  </a:solidFill>
                  <a:round/>
                </a:ln>
                <a:effectLst>
                  <a:outerShdw blurRad="50800" dist="38100" dir="2700000" algn="tl" rotWithShape="0">
                    <a:srgbClr val="ED7D31">
                      <a:lumMod val="75000"/>
                      <a:alpha val="40000"/>
                    </a:srgb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6B42-4F9E-A120-02C9BF1730BF}"/>
                </c:ext>
              </c:extLst>
            </c:dLbl>
            <c:dLbl>
              <c:idx val="1"/>
              <c:spPr>
                <a:solidFill>
                  <a:sysClr val="window" lastClr="FFFFFF">
                    <a:alpha val="90000"/>
                  </a:sysClr>
                </a:solidFill>
                <a:ln w="12700" cap="flat" cmpd="sng" algn="ctr">
                  <a:solidFill>
                    <a:srgbClr val="ED7D31"/>
                  </a:solidFill>
                  <a:round/>
                </a:ln>
                <a:effectLst>
                  <a:outerShdw blurRad="50800" dist="38100" dir="2700000" algn="tl" rotWithShape="0">
                    <a:srgbClr val="ED7D31">
                      <a:lumMod val="75000"/>
                      <a:alpha val="40000"/>
                    </a:srgb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6B42-4F9E-A120-02C9BF1730BF}"/>
                </c:ext>
              </c:extLst>
            </c:dLbl>
            <c:dLbl>
              <c:idx val="2"/>
              <c:spPr>
                <a:solidFill>
                  <a:sysClr val="window" lastClr="FFFFFF">
                    <a:alpha val="90000"/>
                  </a:sysClr>
                </a:solidFill>
                <a:ln w="12700" cap="flat" cmpd="sng" algn="ctr">
                  <a:solidFill>
                    <a:srgbClr val="ED7D31"/>
                  </a:solidFill>
                  <a:round/>
                </a:ln>
                <a:effectLst>
                  <a:outerShdw blurRad="50800" dist="38100" dir="2700000" algn="tl" rotWithShape="0">
                    <a:srgbClr val="ED7D31">
                      <a:lumMod val="75000"/>
                      <a:alpha val="40000"/>
                    </a:srgb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3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6B42-4F9E-A120-02C9BF1730BF}"/>
                </c:ext>
              </c:extLst>
            </c:dLbl>
            <c:dLbl>
              <c:idx val="3"/>
              <c:spPr>
                <a:solidFill>
                  <a:sysClr val="window" lastClr="FFFFFF">
                    <a:alpha val="90000"/>
                  </a:sysClr>
                </a:solidFill>
                <a:ln w="12700" cap="flat" cmpd="sng" algn="ctr">
                  <a:solidFill>
                    <a:srgbClr val="ED7D31"/>
                  </a:solidFill>
                  <a:round/>
                </a:ln>
                <a:effectLst>
                  <a:outerShdw blurRad="50800" dist="38100" dir="2700000" algn="tl" rotWithShape="0">
                    <a:srgbClr val="ED7D31">
                      <a:lumMod val="75000"/>
                      <a:alpha val="40000"/>
                    </a:srgb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4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6B42-4F9E-A120-02C9BF1730BF}"/>
                </c:ext>
              </c:extLst>
            </c:dLbl>
            <c:dLbl>
              <c:idx val="4"/>
              <c:spPr>
                <a:solidFill>
                  <a:sysClr val="window" lastClr="FFFFFF">
                    <a:alpha val="90000"/>
                  </a:sysClr>
                </a:solidFill>
                <a:ln w="12700" cap="flat" cmpd="sng" algn="ctr">
                  <a:solidFill>
                    <a:srgbClr val="ED7D31"/>
                  </a:solidFill>
                  <a:round/>
                </a:ln>
                <a:effectLst>
                  <a:outerShdw blurRad="50800" dist="38100" dir="2700000" algn="tl" rotWithShape="0">
                    <a:srgbClr val="ED7D31">
                      <a:lumMod val="75000"/>
                      <a:alpha val="40000"/>
                    </a:srgb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5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6B42-4F9E-A120-02C9BF1730BF}"/>
                </c:ext>
              </c:extLst>
            </c:dLbl>
            <c:dLbl>
              <c:idx val="5"/>
              <c:spPr>
                <a:solidFill>
                  <a:sysClr val="window" lastClr="FFFFFF">
                    <a:alpha val="90000"/>
                  </a:sysClr>
                </a:solidFill>
                <a:ln w="12700" cap="flat" cmpd="sng" algn="ctr">
                  <a:solidFill>
                    <a:srgbClr val="ED7D31"/>
                  </a:solidFill>
                  <a:round/>
                </a:ln>
                <a:effectLst>
                  <a:outerShdw blurRad="50800" dist="38100" dir="2700000" algn="tl" rotWithShape="0">
                    <a:srgbClr val="ED7D31">
                      <a:lumMod val="75000"/>
                      <a:alpha val="40000"/>
                    </a:srgb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6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B-6B42-4F9E-A120-02C9BF1730BF}"/>
                </c:ext>
              </c:extLst>
            </c:dLbl>
            <c:dLbl>
              <c:idx val="6"/>
              <c:spPr>
                <a:solidFill>
                  <a:sysClr val="window" lastClr="FFFFFF">
                    <a:alpha val="90000"/>
                  </a:sysClr>
                </a:solidFill>
                <a:ln w="12700" cap="flat" cmpd="sng" algn="ctr">
                  <a:solidFill>
                    <a:srgbClr val="ED7D31"/>
                  </a:solidFill>
                  <a:round/>
                </a:ln>
                <a:effectLst>
                  <a:outerShdw blurRad="50800" dist="38100" dir="2700000" algn="tl" rotWithShape="0">
                    <a:srgbClr val="ED7D31">
                      <a:lumMod val="75000"/>
                      <a:alpha val="40000"/>
                    </a:srgb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D-6B42-4F9E-A120-02C9BF1730BF}"/>
                </c:ext>
              </c:extLst>
            </c:dLbl>
            <c:dLbl>
              <c:idx val="7"/>
              <c:spPr>
                <a:solidFill>
                  <a:sysClr val="window" lastClr="FFFFFF">
                    <a:alpha val="90000"/>
                  </a:sysClr>
                </a:solidFill>
                <a:ln w="12700" cap="flat" cmpd="sng" algn="ctr">
                  <a:solidFill>
                    <a:srgbClr val="ED7D31"/>
                  </a:solidFill>
                  <a:round/>
                </a:ln>
                <a:effectLst>
                  <a:outerShdw blurRad="50800" dist="38100" dir="2700000" algn="tl" rotWithShape="0">
                    <a:srgbClr val="ED7D31">
                      <a:lumMod val="75000"/>
                      <a:alpha val="40000"/>
                    </a:srgb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F-6B42-4F9E-A120-02C9BF1730BF}"/>
                </c:ext>
              </c:extLst>
            </c:dLbl>
            <c:dLbl>
              <c:idx val="8"/>
              <c:spPr>
                <a:solidFill>
                  <a:sysClr val="window" lastClr="FFFFFF">
                    <a:alpha val="90000"/>
                  </a:sysClr>
                </a:solidFill>
                <a:ln w="12700" cap="flat" cmpd="sng" algn="ctr">
                  <a:solidFill>
                    <a:srgbClr val="ED7D31"/>
                  </a:solidFill>
                  <a:round/>
                </a:ln>
                <a:effectLst>
                  <a:outerShdw blurRad="50800" dist="38100" dir="2700000" algn="tl" rotWithShape="0">
                    <a:srgbClr val="ED7D31">
                      <a:lumMod val="75000"/>
                      <a:alpha val="40000"/>
                    </a:srgb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3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1-6B42-4F9E-A120-02C9BF1730BF}"/>
                </c:ext>
              </c:extLst>
            </c:dLbl>
            <c:dLbl>
              <c:idx val="9"/>
              <c:spPr>
                <a:solidFill>
                  <a:sysClr val="window" lastClr="FFFFFF">
                    <a:alpha val="90000"/>
                  </a:sysClr>
                </a:solidFill>
                <a:ln w="12700" cap="flat" cmpd="sng" algn="ctr">
                  <a:solidFill>
                    <a:srgbClr val="ED7D31"/>
                  </a:solidFill>
                  <a:round/>
                </a:ln>
                <a:effectLst>
                  <a:outerShdw blurRad="50800" dist="38100" dir="2700000" algn="tl" rotWithShape="0">
                    <a:srgbClr val="ED7D31">
                      <a:lumMod val="75000"/>
                      <a:alpha val="40000"/>
                    </a:srgb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4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3-6B42-4F9E-A120-02C9BF1730BF}"/>
                </c:ext>
              </c:extLst>
            </c:dLbl>
            <c:dLbl>
              <c:idx val="10"/>
              <c:spPr>
                <a:solidFill>
                  <a:sysClr val="window" lastClr="FFFFFF">
                    <a:alpha val="90000"/>
                  </a:sysClr>
                </a:solidFill>
                <a:ln w="12700" cap="flat" cmpd="sng" algn="ctr">
                  <a:solidFill>
                    <a:srgbClr val="ED7D31"/>
                  </a:solidFill>
                  <a:round/>
                </a:ln>
                <a:effectLst>
                  <a:outerShdw blurRad="50800" dist="38100" dir="2700000" algn="tl" rotWithShape="0">
                    <a:srgbClr val="ED7D31">
                      <a:lumMod val="75000"/>
                      <a:alpha val="40000"/>
                    </a:srgb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5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5-6B42-4F9E-A120-02C9BF1730BF}"/>
                </c:ext>
              </c:extLst>
            </c:dLbl>
            <c:dLbl>
              <c:idx val="11"/>
              <c:spPr>
                <a:solidFill>
                  <a:sysClr val="window" lastClr="FFFFFF">
                    <a:alpha val="90000"/>
                  </a:sysClr>
                </a:solidFill>
                <a:ln w="12700" cap="flat" cmpd="sng" algn="ctr">
                  <a:solidFill>
                    <a:srgbClr val="ED7D31"/>
                  </a:solidFill>
                  <a:round/>
                </a:ln>
                <a:effectLst>
                  <a:outerShdw blurRad="50800" dist="38100" dir="2700000" algn="tl" rotWithShape="0">
                    <a:srgbClr val="ED7D31">
                      <a:lumMod val="75000"/>
                      <a:alpha val="40000"/>
                    </a:srgb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6">
                          <a:lumMod val="6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7-6B42-4F9E-A120-02C9BF1730BF}"/>
                </c:ext>
              </c:extLst>
            </c:dLbl>
            <c:dLbl>
              <c:idx val="12"/>
              <c:spPr>
                <a:solidFill>
                  <a:sysClr val="window" lastClr="FFFFFF">
                    <a:alpha val="90000"/>
                  </a:sysClr>
                </a:solidFill>
                <a:ln w="12700" cap="flat" cmpd="sng" algn="ctr">
                  <a:solidFill>
                    <a:srgbClr val="ED7D31"/>
                  </a:solidFill>
                  <a:round/>
                </a:ln>
                <a:effectLst>
                  <a:outerShdw blurRad="50800" dist="38100" dir="2700000" algn="tl" rotWithShape="0">
                    <a:srgbClr val="ED7D31">
                      <a:lumMod val="75000"/>
                      <a:alpha val="40000"/>
                    </a:srgb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>
                          <a:lumMod val="80000"/>
                          <a:lumOff val="2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9-6B42-4F9E-A120-02C9BF1730BF}"/>
                </c:ext>
              </c:extLst>
            </c:dLbl>
            <c:dLbl>
              <c:idx val="13"/>
              <c:spPr>
                <a:solidFill>
                  <a:sysClr val="window" lastClr="FFFFFF">
                    <a:alpha val="90000"/>
                  </a:sysClr>
                </a:solidFill>
                <a:ln w="12700" cap="flat" cmpd="sng" algn="ctr">
                  <a:solidFill>
                    <a:srgbClr val="ED7D31"/>
                  </a:solidFill>
                  <a:round/>
                </a:ln>
                <a:effectLst>
                  <a:outerShdw blurRad="50800" dist="38100" dir="2700000" algn="tl" rotWithShape="0">
                    <a:srgbClr val="ED7D31">
                      <a:lumMod val="75000"/>
                      <a:alpha val="40000"/>
                    </a:srgb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>
                          <a:lumMod val="80000"/>
                          <a:lumOff val="2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B-6B42-4F9E-A120-02C9BF1730BF}"/>
                </c:ext>
              </c:extLst>
            </c:dLbl>
            <c:dLbl>
              <c:idx val="14"/>
              <c:spPr>
                <a:solidFill>
                  <a:sysClr val="window" lastClr="FFFFFF">
                    <a:alpha val="90000"/>
                  </a:sysClr>
                </a:solidFill>
                <a:ln w="12700" cap="flat" cmpd="sng" algn="ctr">
                  <a:solidFill>
                    <a:srgbClr val="ED7D31"/>
                  </a:solidFill>
                  <a:round/>
                </a:ln>
                <a:effectLst>
                  <a:outerShdw blurRad="50800" dist="38100" dir="2700000" algn="tl" rotWithShape="0">
                    <a:srgbClr val="ED7D31">
                      <a:lumMod val="75000"/>
                      <a:alpha val="40000"/>
                    </a:srgb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3">
                          <a:lumMod val="80000"/>
                          <a:lumOff val="2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D-6B42-4F9E-A120-02C9BF1730BF}"/>
                </c:ext>
              </c:extLst>
            </c:dLbl>
            <c:dLbl>
              <c:idx val="15"/>
              <c:spPr>
                <a:solidFill>
                  <a:sysClr val="window" lastClr="FFFFFF">
                    <a:alpha val="90000"/>
                  </a:sysClr>
                </a:solidFill>
                <a:ln w="12700" cap="flat" cmpd="sng" algn="ctr">
                  <a:solidFill>
                    <a:srgbClr val="ED7D31"/>
                  </a:solidFill>
                  <a:round/>
                </a:ln>
                <a:effectLst>
                  <a:outerShdw blurRad="50800" dist="38100" dir="2700000" algn="tl" rotWithShape="0">
                    <a:srgbClr val="ED7D31">
                      <a:lumMod val="75000"/>
                      <a:alpha val="40000"/>
                    </a:srgb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4">
                          <a:lumMod val="80000"/>
                          <a:lumOff val="2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F-6B42-4F9E-A120-02C9BF1730BF}"/>
                </c:ext>
              </c:extLst>
            </c:dLbl>
            <c:dLbl>
              <c:idx val="16"/>
              <c:spPr>
                <a:solidFill>
                  <a:sysClr val="window" lastClr="FFFFFF">
                    <a:alpha val="90000"/>
                  </a:sysClr>
                </a:solidFill>
                <a:ln w="12700" cap="flat" cmpd="sng" algn="ctr">
                  <a:solidFill>
                    <a:srgbClr val="ED7D31"/>
                  </a:solidFill>
                  <a:round/>
                </a:ln>
                <a:effectLst>
                  <a:outerShdw blurRad="50800" dist="38100" dir="2700000" algn="tl" rotWithShape="0">
                    <a:srgbClr val="ED7D31">
                      <a:lumMod val="75000"/>
                      <a:alpha val="40000"/>
                    </a:srgb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5">
                          <a:lumMod val="80000"/>
                          <a:lumOff val="2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21-6B42-4F9E-A120-02C9BF1730BF}"/>
                </c:ext>
              </c:extLst>
            </c:dLbl>
            <c:dLbl>
              <c:idx val="17"/>
              <c:spPr>
                <a:solidFill>
                  <a:sysClr val="window" lastClr="FFFFFF">
                    <a:alpha val="90000"/>
                  </a:sysClr>
                </a:solidFill>
                <a:ln w="12700" cap="flat" cmpd="sng" algn="ctr">
                  <a:solidFill>
                    <a:srgbClr val="ED7D31"/>
                  </a:solidFill>
                  <a:round/>
                </a:ln>
                <a:effectLst>
                  <a:outerShdw blurRad="50800" dist="38100" dir="2700000" algn="tl" rotWithShape="0">
                    <a:srgbClr val="ED7D31">
                      <a:lumMod val="75000"/>
                      <a:alpha val="40000"/>
                    </a:srgb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6">
                          <a:lumMod val="80000"/>
                          <a:lumOff val="2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23-6B42-4F9E-A120-02C9BF1730BF}"/>
                </c:ext>
              </c:extLst>
            </c:dLbl>
            <c:dLbl>
              <c:idx val="18"/>
              <c:spPr>
                <a:solidFill>
                  <a:sysClr val="window" lastClr="FFFFFF">
                    <a:alpha val="90000"/>
                  </a:sysClr>
                </a:solidFill>
                <a:ln w="12700" cap="flat" cmpd="sng" algn="ctr">
                  <a:solidFill>
                    <a:srgbClr val="ED7D31"/>
                  </a:solidFill>
                  <a:round/>
                </a:ln>
                <a:effectLst>
                  <a:outerShdw blurRad="50800" dist="38100" dir="2700000" algn="tl" rotWithShape="0">
                    <a:srgbClr val="ED7D31">
                      <a:lumMod val="75000"/>
                      <a:alpha val="40000"/>
                    </a:srgb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>
                          <a:lumMod val="80000"/>
                        </a:schemeClr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25-6B42-4F9E-A120-02C9BF1730BF}"/>
                </c:ext>
              </c:extLst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ED7D31"/>
                </a:solidFill>
                <a:round/>
              </a:ln>
              <a:effectLst>
                <a:outerShdw blurRad="50800" dist="38100" dir="2700000" algn="tl" rotWithShape="0">
                  <a:srgbClr val="ED7D31">
                    <a:lumMod val="75000"/>
                    <a:alpha val="40000"/>
                  </a:srgbClr>
                </a:outerShdw>
              </a:effectLst>
            </c:spPr>
            <c:dLblPos val="in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cat>
            <c:strRef>
              <c:f>Feuil1!$A$3:$A$21</c:f>
              <c:strCache>
                <c:ptCount val="19"/>
                <c:pt idx="0">
                  <c:v>EPARGNES</c:v>
                </c:pt>
                <c:pt idx="1">
                  <c:v>DETTES</c:v>
                </c:pt>
                <c:pt idx="2">
                  <c:v>INVESTISSEMENTS</c:v>
                </c:pt>
                <c:pt idx="3">
                  <c:v>OBLIGATIONS</c:v>
                </c:pt>
                <c:pt idx="4">
                  <c:v>DEPENSES DU FOYER</c:v>
                </c:pt>
                <c:pt idx="5">
                  <c:v>ABONNEMENTS</c:v>
                </c:pt>
                <c:pt idx="6">
                  <c:v>ASSURANCES</c:v>
                </c:pt>
                <c:pt idx="7">
                  <c:v>DEPENSES D'AFFAIRES</c:v>
                </c:pt>
                <c:pt idx="8">
                  <c:v>EDUCATION</c:v>
                </c:pt>
                <c:pt idx="9">
                  <c:v>ENFANTS</c:v>
                </c:pt>
                <c:pt idx="10">
                  <c:v>SANTE</c:v>
                </c:pt>
                <c:pt idx="11">
                  <c:v>TRANSPORT</c:v>
                </c:pt>
                <c:pt idx="12">
                  <c:v>VIE QUOTIDIENNE</c:v>
                </c:pt>
                <c:pt idx="13">
                  <c:v>VACANCES</c:v>
                </c:pt>
                <c:pt idx="14">
                  <c:v>LOISIRS</c:v>
                </c:pt>
                <c:pt idx="15">
                  <c:v>DIVERTISSEMENT</c:v>
                </c:pt>
                <c:pt idx="16">
                  <c:v>DONS</c:v>
                </c:pt>
                <c:pt idx="17">
                  <c:v>ANIMAUX</c:v>
                </c:pt>
                <c:pt idx="18">
                  <c:v>DIVERS</c:v>
                </c:pt>
              </c:strCache>
            </c:strRef>
          </c:cat>
          <c:val>
            <c:numRef>
              <c:f>Feuil1!$B$3:$B$21</c:f>
              <c:numCache>
                <c:formatCode>#\ ##0.00"K $"</c:formatCode>
                <c:ptCount val="19"/>
                <c:pt idx="0">
                  <c:v>0</c:v>
                </c:pt>
                <c:pt idx="1">
                  <c:v>35.799999999999997</c:v>
                </c:pt>
                <c:pt idx="2">
                  <c:v>0</c:v>
                </c:pt>
                <c:pt idx="3">
                  <c:v>0</c:v>
                </c:pt>
                <c:pt idx="4">
                  <c:v>1.1499999999999999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6.94</c:v>
                </c:pt>
                <c:pt idx="9">
                  <c:v>1.69</c:v>
                </c:pt>
                <c:pt idx="10">
                  <c:v>2.11</c:v>
                </c:pt>
                <c:pt idx="11">
                  <c:v>6.08</c:v>
                </c:pt>
                <c:pt idx="12">
                  <c:v>68.61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0.6</c:v>
                </c:pt>
                <c:pt idx="17">
                  <c:v>0</c:v>
                </c:pt>
                <c:pt idx="18">
                  <c:v>7.0000000000000007E-2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26-6B42-4F9E-A120-02C9BF1730BF}"/>
            </c:ext>
          </c:extLst>
        </c:ser>
        <c:dLbls>
          <c:dLblPos val="in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extLst/>
      </c:pie3DChart>
      <c:spPr>
        <a:noFill/>
        <a:ln>
          <a:noFill/>
        </a:ln>
        <a:effectLst>
          <a:glow rad="63500">
            <a:schemeClr val="accent1">
              <a:satMod val="175000"/>
              <a:alpha val="40000"/>
            </a:schemeClr>
          </a:glow>
          <a:outerShdw blurRad="50800" dist="50800" dir="5400000" algn="ctr" rotWithShape="0">
            <a:srgbClr val="000000">
              <a:alpha val="0"/>
            </a:srgbClr>
          </a:outerShdw>
        </a:effectLst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 sz="1400" b="1" i="0" u="none" strike="noStrike" baseline="0">
                <a:effectLst/>
              </a:rPr>
              <a:t>Comparaison avec la moyenne calculée</a:t>
            </a:r>
            <a:endParaRPr lang="en-US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7345188198913888"/>
          <c:y val="7.4929292929292929E-2"/>
          <c:w val="0.7837394267810065"/>
          <c:h val="0.9028484848484849"/>
        </c:manualLayout>
      </c:layout>
      <c:barChart>
        <c:barDir val="bar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145B7F"/>
              </a:solidFill>
            </c:spPr>
            <c:extLst>
              <c:ext xmlns:c16="http://schemas.microsoft.com/office/drawing/2014/chart" uri="{C3380CC4-5D6E-409C-BE32-E72D297353CC}">
                <c16:uniqueId val="{00000001-7321-4C77-BB7C-0AC150FF146F}"/>
              </c:ext>
            </c:extLst>
          </c:dPt>
          <c:dPt>
            <c:idx val="1"/>
            <c:invertIfNegative val="0"/>
            <c:bubble3D val="0"/>
            <c:spPr>
              <a:solidFill>
                <a:srgbClr val="FF9A00"/>
              </a:solidFill>
            </c:spPr>
            <c:extLst>
              <c:ext xmlns:c16="http://schemas.microsoft.com/office/drawing/2014/chart" uri="{C3380CC4-5D6E-409C-BE32-E72D297353CC}">
                <c16:uniqueId val="{00000003-7321-4C77-BB7C-0AC150FF146F}"/>
              </c:ext>
            </c:extLst>
          </c:dPt>
          <c:dPt>
            <c:idx val="2"/>
            <c:invertIfNegative val="0"/>
            <c:bubble3D val="0"/>
            <c:spPr>
              <a:solidFill>
                <a:srgbClr val="FFC100"/>
              </a:solidFill>
            </c:spPr>
            <c:extLst>
              <c:ext xmlns:c16="http://schemas.microsoft.com/office/drawing/2014/chart" uri="{C3380CC4-5D6E-409C-BE32-E72D297353CC}">
                <c16:uniqueId val="{00000005-7321-4C77-BB7C-0AC150FF146F}"/>
              </c:ext>
            </c:extLst>
          </c:dPt>
          <c:dPt>
            <c:idx val="3"/>
            <c:invertIfNegative val="0"/>
            <c:bubble3D val="0"/>
            <c:spPr>
              <a:solidFill>
                <a:srgbClr val="FFE302"/>
              </a:solidFill>
            </c:spPr>
            <c:extLst>
              <c:ext xmlns:c16="http://schemas.microsoft.com/office/drawing/2014/chart" uri="{C3380CC4-5D6E-409C-BE32-E72D297353CC}">
                <c16:uniqueId val="{00000007-7321-4C77-BB7C-0AC150FF146F}"/>
              </c:ext>
            </c:extLst>
          </c:dPt>
          <c:dPt>
            <c:idx val="4"/>
            <c:invertIfNegative val="0"/>
            <c:bubble3D val="0"/>
            <c:spPr>
              <a:solidFill>
                <a:srgbClr val="BFDF0B"/>
              </a:solidFill>
            </c:spPr>
            <c:extLst>
              <c:ext xmlns:c16="http://schemas.microsoft.com/office/drawing/2014/chart" uri="{C3380CC4-5D6E-409C-BE32-E72D297353CC}">
                <c16:uniqueId val="{00000009-7321-4C77-BB7C-0AC150FF146F}"/>
              </c:ext>
            </c:extLst>
          </c:dPt>
          <c:dPt>
            <c:idx val="5"/>
            <c:invertIfNegative val="0"/>
            <c:bubble3D val="0"/>
            <c:spPr>
              <a:solidFill>
                <a:srgbClr val="7FBA00"/>
              </a:solidFill>
            </c:spPr>
            <c:extLst>
              <c:ext xmlns:c16="http://schemas.microsoft.com/office/drawing/2014/chart" uri="{C3380CC4-5D6E-409C-BE32-E72D297353CC}">
                <c16:uniqueId val="{0000000B-7321-4C77-BB7C-0AC150FF146F}"/>
              </c:ext>
            </c:extLst>
          </c:dPt>
          <c:dPt>
            <c:idx val="6"/>
            <c:invertIfNegative val="0"/>
            <c:bubble3D val="0"/>
            <c:spPr>
              <a:solidFill>
                <a:srgbClr val="009E98"/>
              </a:solidFill>
            </c:spPr>
            <c:extLst>
              <c:ext xmlns:c16="http://schemas.microsoft.com/office/drawing/2014/chart" uri="{C3380CC4-5D6E-409C-BE32-E72D297353CC}">
                <c16:uniqueId val="{0000000D-7321-4C77-BB7C-0AC150FF146F}"/>
              </c:ext>
            </c:extLst>
          </c:dPt>
          <c:dPt>
            <c:idx val="7"/>
            <c:invertIfNegative val="0"/>
            <c:bubble3D val="0"/>
            <c:spPr>
              <a:solidFill>
                <a:srgbClr val="00B9B9"/>
              </a:solidFill>
            </c:spPr>
            <c:extLst>
              <c:ext xmlns:c16="http://schemas.microsoft.com/office/drawing/2014/chart" uri="{C3380CC4-5D6E-409C-BE32-E72D297353CC}">
                <c16:uniqueId val="{0000000F-7321-4C77-BB7C-0AC150FF146F}"/>
              </c:ext>
            </c:extLst>
          </c:dPt>
          <c:dPt>
            <c:idx val="8"/>
            <c:invertIfNegative val="0"/>
            <c:bubble3D val="0"/>
            <c:spPr>
              <a:solidFill>
                <a:srgbClr val="01A3D1"/>
              </a:solidFill>
            </c:spPr>
            <c:extLst>
              <c:ext xmlns:c16="http://schemas.microsoft.com/office/drawing/2014/chart" uri="{C3380CC4-5D6E-409C-BE32-E72D297353CC}">
                <c16:uniqueId val="{00000011-7321-4C77-BB7C-0AC150FF146F}"/>
              </c:ext>
            </c:extLst>
          </c:dPt>
          <c:dPt>
            <c:idx val="9"/>
            <c:invertIfNegative val="0"/>
            <c:bubble3D val="0"/>
            <c:spPr>
              <a:solidFill>
                <a:srgbClr val="0283C8"/>
              </a:solidFill>
            </c:spPr>
            <c:extLst>
              <c:ext xmlns:c16="http://schemas.microsoft.com/office/drawing/2014/chart" uri="{C3380CC4-5D6E-409C-BE32-E72D297353CC}">
                <c16:uniqueId val="{00000013-7321-4C77-BB7C-0AC150FF146F}"/>
              </c:ext>
            </c:extLst>
          </c:dPt>
          <c:dPt>
            <c:idx val="10"/>
            <c:invertIfNegative val="0"/>
            <c:bubble3D val="0"/>
            <c:spPr>
              <a:solidFill>
                <a:srgbClr val="5C70C9"/>
              </a:solidFill>
            </c:spPr>
            <c:extLst>
              <c:ext xmlns:c16="http://schemas.microsoft.com/office/drawing/2014/chart" uri="{C3380CC4-5D6E-409C-BE32-E72D297353CC}">
                <c16:uniqueId val="{00000015-7321-4C77-BB7C-0AC150FF146F}"/>
              </c:ext>
            </c:extLst>
          </c:dPt>
          <c:dPt>
            <c:idx val="11"/>
            <c:invertIfNegative val="0"/>
            <c:bubble3D val="0"/>
            <c:spPr>
              <a:solidFill>
                <a:srgbClr val="9457EB"/>
              </a:solidFill>
            </c:spPr>
            <c:extLst>
              <c:ext xmlns:c16="http://schemas.microsoft.com/office/drawing/2014/chart" uri="{C3380CC4-5D6E-409C-BE32-E72D297353CC}">
                <c16:uniqueId val="{00000017-7321-4C77-BB7C-0AC150FF146F}"/>
              </c:ext>
            </c:extLst>
          </c:dPt>
          <c:dPt>
            <c:idx val="12"/>
            <c:invertIfNegative val="0"/>
            <c:bubble3D val="0"/>
            <c:spPr>
              <a:solidFill>
                <a:srgbClr val="BF39F9"/>
              </a:solidFill>
            </c:spPr>
            <c:extLst>
              <c:ext xmlns:c16="http://schemas.microsoft.com/office/drawing/2014/chart" uri="{C3380CC4-5D6E-409C-BE32-E72D297353CC}">
                <c16:uniqueId val="{00000019-7321-4C77-BB7C-0AC150FF146F}"/>
              </c:ext>
            </c:extLst>
          </c:dPt>
          <c:dPt>
            <c:idx val="13"/>
            <c:invertIfNegative val="0"/>
            <c:bubble3D val="0"/>
            <c:spPr>
              <a:solidFill>
                <a:srgbClr val="D930E5"/>
              </a:solidFill>
            </c:spPr>
            <c:extLst>
              <c:ext xmlns:c16="http://schemas.microsoft.com/office/drawing/2014/chart" uri="{C3380CC4-5D6E-409C-BE32-E72D297353CC}">
                <c16:uniqueId val="{0000001B-7321-4C77-BB7C-0AC150FF146F}"/>
              </c:ext>
            </c:extLst>
          </c:dPt>
          <c:dPt>
            <c:idx val="14"/>
            <c:invertIfNegative val="0"/>
            <c:bubble3D val="0"/>
            <c:spPr>
              <a:solidFill>
                <a:srgbClr val="E14FE4"/>
              </a:solidFill>
            </c:spPr>
            <c:extLst>
              <c:ext xmlns:c16="http://schemas.microsoft.com/office/drawing/2014/chart" uri="{C3380CC4-5D6E-409C-BE32-E72D297353CC}">
                <c16:uniqueId val="{0000001D-7321-4C77-BB7C-0AC150FF146F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CC883B25-0928-436A-8652-962BE03098D5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58266715-D0FB-4D53-BE44-3649A3CF3E56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7321-4C77-BB7C-0AC150FF146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751D0BD3-8854-44ED-B6CC-A18EC8E56595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DD60F39F-921B-4122-8B76-0AF16464C8B7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7321-4C77-BB7C-0AC150FF146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0DAC9DA4-EA21-40F2-9CE4-AA6F633912DC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3E2CF8FD-4D27-4A29-8692-4CF09A21819B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7321-4C77-BB7C-0AC150FF146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FDB442E3-AD7D-4D45-9280-712039C34C6E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396AC439-ADB3-4691-9EB0-B5A972C66165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7321-4C77-BB7C-0AC150FF146F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E79513A3-A598-4329-8DE6-B1217C44D7B3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A0174809-0B5F-4E2A-B5F0-1EE5663433FC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7321-4C77-BB7C-0AC150FF146F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07EE9749-EC75-4795-A5E8-85B6AE908427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993B82C3-9E86-43E0-8EF5-5DCD1319EBD7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7321-4C77-BB7C-0AC150FF146F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702FA2B5-8341-4E23-AA6E-5DEF84A860C7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910D3A83-B4A4-4870-B7BF-B3DC963DC25A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7321-4C77-BB7C-0AC150FF146F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5B40F6C1-1163-4F6E-99B2-9AE23ABB0AF1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90BEAD96-2957-42CB-B2DE-A3DB59EF5572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7321-4C77-BB7C-0AC150FF146F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9AEF41D0-47C2-4CEA-ADB6-DFE40534623A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54AA9327-16D0-4D51-B69A-4FF73141853D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7321-4C77-BB7C-0AC150FF146F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F3365CDF-52D0-400A-824B-C2606E268E69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1D8679C5-9120-4A7E-972C-253FC2BF449F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7321-4C77-BB7C-0AC150FF146F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623D8DB8-2C36-487A-AB42-CB8DA169EF8A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706B137B-5F9B-4CA6-A14A-FF0822AC044E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7321-4C77-BB7C-0AC150FF146F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0191036D-3F11-47F7-A03F-ECFFBCE61F64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CCA55DAA-B565-49D5-B895-2FC404988DD2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7321-4C77-BB7C-0AC150FF146F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84C4800D-7685-43F2-A86A-DF1A98CE941F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9B7765D6-F797-48A5-8619-3C59F7E9D3F2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7321-4C77-BB7C-0AC150FF146F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81AE9EC3-21ED-471A-A5CE-A89FC7FB74D9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397EB298-581E-4006-9C75-8CC471671051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7321-4C77-BB7C-0AC150FF146F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90E6E7B8-0865-47E1-980C-E481B50BC593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A4A97D48-DBF7-4F2B-A5B1-52C642E8608C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7321-4C77-BB7C-0AC150FF146F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A12DB763-83CD-4EC0-B371-BCB5F21EE459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A17BBC60-0281-4168-8D45-616733235A51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0-7321-4C77-BB7C-0AC150FF146F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F1C0BA73-F3DA-460A-B2AE-F894EBF8DD7A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2EF6BD4E-0AA1-4263-A74B-342D6F59DC34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1-7321-4C77-BB7C-0AC150FF146F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AD5B2D06-184F-47AE-9D6F-F1E96634C598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EB14AA43-C359-45E4-8FEE-66AC09975150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7321-4C77-BB7C-0AC150FF146F}"/>
                </c:ext>
              </c:extLst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</c:ext>
            </c:extLst>
          </c:dLbls>
          <c:cat>
            <c:strRef>
              <c:f>(Feuil1!$A$3,Feuil1!$A$5:$A$21)</c:f>
              <c:strCache>
                <c:ptCount val="18"/>
                <c:pt idx="0">
                  <c:v>EPARGNES</c:v>
                </c:pt>
                <c:pt idx="1">
                  <c:v>INVESTISSEMENTS</c:v>
                </c:pt>
                <c:pt idx="2">
                  <c:v>OBLIGATIONS</c:v>
                </c:pt>
                <c:pt idx="3">
                  <c:v>DEPENSES DU FOYER</c:v>
                </c:pt>
                <c:pt idx="4">
                  <c:v>ABONNEMENTS</c:v>
                </c:pt>
                <c:pt idx="5">
                  <c:v>ASSURANCES</c:v>
                </c:pt>
                <c:pt idx="6">
                  <c:v>DEPENSES D'AFFAIRES</c:v>
                </c:pt>
                <c:pt idx="7">
                  <c:v>EDUCATION</c:v>
                </c:pt>
                <c:pt idx="8">
                  <c:v>ENFANTS</c:v>
                </c:pt>
                <c:pt idx="9">
                  <c:v>SANTE</c:v>
                </c:pt>
                <c:pt idx="10">
                  <c:v>TRANSPORT</c:v>
                </c:pt>
                <c:pt idx="11">
                  <c:v>VIE QUOTIDIENNE</c:v>
                </c:pt>
                <c:pt idx="12">
                  <c:v>VACANCES</c:v>
                </c:pt>
                <c:pt idx="13">
                  <c:v>LOISIRS</c:v>
                </c:pt>
                <c:pt idx="14">
                  <c:v>DIVERTISSEMENT</c:v>
                </c:pt>
                <c:pt idx="15">
                  <c:v>DONS</c:v>
                </c:pt>
                <c:pt idx="16">
                  <c:v>ANIMAUX</c:v>
                </c:pt>
                <c:pt idx="17">
                  <c:v>DIVERS</c:v>
                </c:pt>
              </c:strCache>
            </c:strRef>
          </c:cat>
          <c:val>
            <c:numRef>
              <c:f>(Feuil1!$E$3,Feuil1!$E$5:$E$21)</c:f>
              <c:numCache>
                <c:formatCode>#\ ##0.00"K $"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1.1499999999999999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6.94</c:v>
                </c:pt>
                <c:pt idx="8">
                  <c:v>1.69</c:v>
                </c:pt>
                <c:pt idx="9">
                  <c:v>2.11</c:v>
                </c:pt>
                <c:pt idx="10">
                  <c:v>6.08</c:v>
                </c:pt>
                <c:pt idx="11">
                  <c:v>68.61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0.6</c:v>
                </c:pt>
                <c:pt idx="16">
                  <c:v>0</c:v>
                </c:pt>
                <c:pt idx="17">
                  <c:v>7.0000000000000007E-2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(Feuil1!$H$3,Feuil1!$H$5:$H$21)</c15:f>
                <c15:dlblRangeCache>
                  <c:ptCount val="18"/>
                  <c:pt idx="3">
                    <c:v>1,15K $ (&lt; 1 %)</c:v>
                  </c:pt>
                  <c:pt idx="7">
                    <c:v>6,94K $ (5 %)</c:v>
                  </c:pt>
                  <c:pt idx="8">
                    <c:v>1,69K $ (1 %)</c:v>
                  </c:pt>
                  <c:pt idx="9">
                    <c:v>2,11K $ (1 %)</c:v>
                  </c:pt>
                  <c:pt idx="10">
                    <c:v>6,08K $ (4 %)</c:v>
                  </c:pt>
                  <c:pt idx="11">
                    <c:v>68,61K $ (48 %)</c:v>
                  </c:pt>
                  <c:pt idx="15">
                    <c:v>0,60K $ (&lt; 1 %)</c:v>
                  </c:pt>
                  <c:pt idx="17">
                    <c:v>0,07K $ (&lt; 1 %)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E-7321-4C77-BB7C-0AC150FF146F}"/>
            </c:ext>
          </c:extLst>
        </c:ser>
        <c:ser>
          <c:idx val="1"/>
          <c:order val="1"/>
          <c:spPr>
            <a:solidFill>
              <a:schemeClr val="bg1">
                <a:lumMod val="85000"/>
              </a:schemeClr>
            </a:solidFill>
            <a:ln>
              <a:noFill/>
            </a:ln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B32F4208-A2FF-45AA-B4AD-0717BDA09FCE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E9FB27F7-DFEB-4D20-828B-57F8A8A6BE32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F-7321-4C77-BB7C-0AC150FF146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351B8352-F7B9-4F8F-8ACA-C194A1417E2F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E25AF358-DAF3-4D56-86F4-96A733643D20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7321-4C77-BB7C-0AC150FF146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C29EAF07-CB6A-42B7-BBFB-BC1A12DA809F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6AE6144A-D1ED-4F60-A2D7-10405BEC8633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1-7321-4C77-BB7C-0AC150FF146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9F24E4D1-417E-4BB5-9F43-C0C344A33D23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BCDF4ECD-FFDA-4B19-AA9F-7E3F29F5BF9C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7321-4C77-BB7C-0AC150FF146F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8223CE4C-CE1D-4A1A-8B2F-C67E7B278979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839A0A0A-C789-4B17-8280-1B3577414AFE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3-7321-4C77-BB7C-0AC150FF146F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DBE70A87-106A-4097-B584-7FE2F532D611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632A139A-3F85-4C68-A1DB-F60707DD1B03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7321-4C77-BB7C-0AC150FF146F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6CD26F21-0C5A-49B5-B410-5BAE66C5B4CD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6E925F13-BFD0-4EA4-B0DA-42B8B8E9CE7C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7321-4C77-BB7C-0AC150FF146F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A9A1F7C8-4A5A-459C-89E1-43443D3AF925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FE3A340A-0A6B-4D62-B0AC-3E7DFC1D66BF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7321-4C77-BB7C-0AC150FF146F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C10F1EDA-D1BC-414E-80E1-AC6C8BD5F73A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DA52AA82-0543-43BB-A45F-CDF677E1A287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7-7321-4C77-BB7C-0AC150FF146F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5A479025-382C-4B52-ABBF-3F3B66C5DF37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C46CB707-3AEA-4B59-82DB-FC5375463576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7321-4C77-BB7C-0AC150FF146F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32FDCC1D-BF52-44A6-9001-065A67B7EB4F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5A865F8C-9269-48D5-86EC-9987762486AB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9-7321-4C77-BB7C-0AC150FF146F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51615927-E92D-42B9-898D-AFCF8C34774E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F13D518C-772B-4B52-9ACB-F6793AD57F16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7321-4C77-BB7C-0AC150FF146F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DE278BB5-D1EA-4AC8-80FE-86109DF3E593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6ECD043E-051D-443B-9556-79473707BDAE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B-7321-4C77-BB7C-0AC150FF146F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CE4C7967-C8F3-4DEC-A5DE-E0FB0BFA4E20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311024A4-3C90-4F32-A04C-9BF1EA17DC63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7321-4C77-BB7C-0AC150FF146F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A3E3386A-CE29-4BD4-863B-8B65F80EE1A5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0BA4C1C4-B85D-4B1D-A2D2-0EA8AC91901A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D-7321-4C77-BB7C-0AC150FF146F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8CF473F2-728A-4761-9CDE-F52B8D1505EA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35780D22-DA22-4A33-BE1E-ED18117F5C91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3-7321-4C77-BB7C-0AC150FF146F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98DCF2EF-2761-4078-85FC-33CCF0FB53D6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E5F92746-E9EC-4430-AF8C-BAA19EDC3CEE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4-7321-4C77-BB7C-0AC150FF146F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66BDAD15-5B4A-45A8-AAFB-DF186BDD173C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; </a:t>
                    </a:r>
                    <a:fld id="{D61E53FE-61F5-400E-8747-9ED70A00F49B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5-7321-4C77-BB7C-0AC150FF146F}"/>
                </c:ext>
              </c:extLst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</c:ext>
            </c:extLst>
          </c:dLbls>
          <c:cat>
            <c:strRef>
              <c:f>(Feuil1!$A$3,Feuil1!$A$5:$A$21)</c:f>
              <c:strCache>
                <c:ptCount val="18"/>
                <c:pt idx="0">
                  <c:v>EPARGNES</c:v>
                </c:pt>
                <c:pt idx="1">
                  <c:v>INVESTISSEMENTS</c:v>
                </c:pt>
                <c:pt idx="2">
                  <c:v>OBLIGATIONS</c:v>
                </c:pt>
                <c:pt idx="3">
                  <c:v>DEPENSES DU FOYER</c:v>
                </c:pt>
                <c:pt idx="4">
                  <c:v>ABONNEMENTS</c:v>
                </c:pt>
                <c:pt idx="5">
                  <c:v>ASSURANCES</c:v>
                </c:pt>
                <c:pt idx="6">
                  <c:v>DEPENSES D'AFFAIRES</c:v>
                </c:pt>
                <c:pt idx="7">
                  <c:v>EDUCATION</c:v>
                </c:pt>
                <c:pt idx="8">
                  <c:v>ENFANTS</c:v>
                </c:pt>
                <c:pt idx="9">
                  <c:v>SANTE</c:v>
                </c:pt>
                <c:pt idx="10">
                  <c:v>TRANSPORT</c:v>
                </c:pt>
                <c:pt idx="11">
                  <c:v>VIE QUOTIDIENNE</c:v>
                </c:pt>
                <c:pt idx="12">
                  <c:v>VACANCES</c:v>
                </c:pt>
                <c:pt idx="13">
                  <c:v>LOISIRS</c:v>
                </c:pt>
                <c:pt idx="14">
                  <c:v>DIVERTISSEMENT</c:v>
                </c:pt>
                <c:pt idx="15">
                  <c:v>DONS</c:v>
                </c:pt>
                <c:pt idx="16">
                  <c:v>ANIMAUX</c:v>
                </c:pt>
                <c:pt idx="17">
                  <c:v>DIVERS</c:v>
                </c:pt>
              </c:strCache>
            </c:strRef>
          </c:cat>
          <c:val>
            <c:numRef>
              <c:f>(Feuil1!$G$3,Feuil1!$G$5:$G$21)</c:f>
              <c:numCache>
                <c:formatCode>#0.00"K $"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17.91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10.746000000000002</c:v>
                </c:pt>
                <c:pt idx="8">
                  <c:v>14.328000000000001</c:v>
                </c:pt>
                <c:pt idx="9">
                  <c:v>14.328000000000001</c:v>
                </c:pt>
                <c:pt idx="10">
                  <c:v>10.746000000000002</c:v>
                </c:pt>
                <c:pt idx="11">
                  <c:v>35.82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2.8656000000000001</c:v>
                </c:pt>
                <c:pt idx="16">
                  <c:v>0</c:v>
                </c:pt>
                <c:pt idx="17">
                  <c:v>2.8656000000000001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(Feuil1!$I$3,Feuil1!$I$5:$I$21)</c15:f>
                <c15:dlblRangeCache>
                  <c:ptCount val="18"/>
                  <c:pt idx="3">
                    <c:v>0,02K $ (13 %)</c:v>
                  </c:pt>
                  <c:pt idx="7">
                    <c:v>0,01K $ (8 %)</c:v>
                  </c:pt>
                  <c:pt idx="8">
                    <c:v>0,01K $ (10 %)</c:v>
                  </c:pt>
                  <c:pt idx="9">
                    <c:v>0,01K $ (10 %)</c:v>
                  </c:pt>
                  <c:pt idx="10">
                    <c:v>0,01K $ (8 %)</c:v>
                  </c:pt>
                  <c:pt idx="11">
                    <c:v>0,04K $ (25 %)</c:v>
                  </c:pt>
                  <c:pt idx="15">
                    <c:v>0K $ (2 %)</c:v>
                  </c:pt>
                  <c:pt idx="17">
                    <c:v>0K $ (2 %)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2E-7321-4C77-BB7C-0AC150FF14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0"/>
        <c:overlap val="-40"/>
        <c:axId val="2066841104"/>
        <c:axId val="2066853616"/>
      </c:barChart>
      <c:valAx>
        <c:axId val="2066853616"/>
        <c:scaling>
          <c:orientation val="minMax"/>
        </c:scaling>
        <c:delete val="1"/>
        <c:axPos val="t"/>
        <c:numFmt formatCode="#\ ##0.00&quot;K $&quot;" sourceLinked="1"/>
        <c:majorTickMark val="out"/>
        <c:minorTickMark val="none"/>
        <c:tickLblPos val="nextTo"/>
        <c:crossAx val="2066841104"/>
        <c:crosses val="autoZero"/>
        <c:crossBetween val="between"/>
      </c:valAx>
      <c:catAx>
        <c:axId val="2066841104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crossAx val="2066853616"/>
        <c:crosses val="autoZero"/>
        <c:auto val="1"/>
        <c:lblAlgn val="ctr"/>
        <c:lblOffset val="100"/>
        <c:noMultiLvlLbl val="0"/>
      </c:catAx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 sz="1200" b="1" i="0" baseline="0">
                <a:effectLst/>
              </a:rPr>
              <a:t>Entrées et sorties d'argent</a:t>
            </a:r>
            <a:endParaRPr lang="fr-FR" sz="105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tx>
            <c:v>Serie1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78D7C2B4-B9B5-4A8B-97C2-69891224046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CF40-400D-9618-6D4594E78B10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A65323F7-7C85-476E-A25D-DCAC8F1FFF9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CF40-400D-9618-6D4594E78B1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2"/>
              <c:pt idx="0">
                <c:v>Entrées</c:v>
              </c:pt>
              <c:pt idx="1">
                <c:v>Sorties</c:v>
              </c:pt>
            </c:strLit>
          </c:cat>
          <c:val>
            <c:numRef>
              <c:f>Feuil1!$B$24:$B$25</c:f>
              <c:numCache>
                <c:formatCode>#\ ##0.00"K $"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Feuil1!$E$24:$E$25</c15:f>
                <c15:dlblRangeCache>
                  <c:ptCount val="2"/>
                </c15:dlblRangeCache>
              </c15:datalabelsRange>
            </c:ext>
            <c:ext xmlns:c16="http://schemas.microsoft.com/office/drawing/2014/chart" uri="{C3380CC4-5D6E-409C-BE32-E72D297353CC}">
              <c16:uniqueId val="{00000000-CF40-400D-9618-6D4594E78B10}"/>
            </c:ext>
          </c:extLst>
        </c:ser>
        <c:ser>
          <c:idx val="1"/>
          <c:order val="1"/>
          <c:tx>
            <c:v>Serie2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29D8882D-16CD-4692-89E2-43587FA6951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CF40-400D-9618-6D4594E78B10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97FA57E8-79C1-45E0-AAFA-F1C9D690D27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CF40-400D-9618-6D4594E78B1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2"/>
              <c:pt idx="0">
                <c:v>Entrées</c:v>
              </c:pt>
              <c:pt idx="1">
                <c:v>Sorties</c:v>
              </c:pt>
            </c:strLit>
          </c:cat>
          <c:val>
            <c:numRef>
              <c:f>Feuil1!$C$24:$C$25</c:f>
              <c:numCache>
                <c:formatCode>#\ ##0.00"K $"</c:formatCode>
                <c:ptCount val="2"/>
                <c:pt idx="0">
                  <c:v>143.28</c:v>
                </c:pt>
                <c:pt idx="1">
                  <c:v>123.04999999999998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Feuil1!$F$24:$F$25</c15:f>
                <c15:dlblRangeCache>
                  <c:ptCount val="2"/>
                  <c:pt idx="0">
                    <c:v>REVENUS
143,28K $</c:v>
                  </c:pt>
                  <c:pt idx="1">
                    <c:v>Dépenses
123,05K $
(86 %)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3-CF40-400D-9618-6D4594E78B10}"/>
            </c:ext>
          </c:extLst>
        </c:ser>
        <c:ser>
          <c:idx val="2"/>
          <c:order val="2"/>
          <c:tx>
            <c:v>Serie3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F2FCE696-D1AA-4005-BF96-E134C3FD62E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CF40-400D-9618-6D4594E78B10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03BDAD3B-D54A-4ABA-A932-E287DD5737F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CF40-400D-9618-6D4594E78B1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2"/>
              <c:pt idx="0">
                <c:v>Entrées</c:v>
              </c:pt>
              <c:pt idx="1">
                <c:v>Sorties</c:v>
              </c:pt>
            </c:strLit>
          </c:cat>
          <c:val>
            <c:numRef>
              <c:f>Feuil1!$D$24:$D$25</c:f>
              <c:numCache>
                <c:formatCode>#\ ##0.00"K $"</c:formatCode>
                <c:ptCount val="2"/>
                <c:pt idx="0">
                  <c:v>0</c:v>
                </c:pt>
                <c:pt idx="1">
                  <c:v>20.230000000000018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Feuil1!$G$24:$G$25</c15:f>
                <c15:dlblRangeCache>
                  <c:ptCount val="2"/>
                  <c:pt idx="1">
                    <c:v>Revenu restant
0.00$
(14 %)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4-CF40-400D-9618-6D4594E78B1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922061247"/>
        <c:axId val="1922062079"/>
      </c:barChart>
      <c:catAx>
        <c:axId val="1922061247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2062079"/>
        <c:crosses val="autoZero"/>
        <c:auto val="1"/>
        <c:lblAlgn val="ctr"/>
        <c:lblOffset val="100"/>
        <c:noMultiLvlLbl val="0"/>
      </c:catAx>
      <c:valAx>
        <c:axId val="1922062079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out"/>
        <c:minorTickMark val="none"/>
        <c:tickLblPos val="nextTo"/>
        <c:crossAx val="192206124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3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587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8100" tIns="19050" rIns="38100" bIns="19050" anchor="ctr" anchorCtr="1">
      <a:spAutoFit/>
    </cs:bodyPr>
  </cs:dataLabel>
  <cs:dataLabelCallout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tx1"/>
    </cs:fontRef>
    <cs:spPr>
      <a:solidFill>
        <a:schemeClr val="phClr">
          <a:alpha val="90000"/>
        </a:schemeClr>
      </a:solidFill>
      <a:ln w="19050">
        <a:solidFill>
          <a:schemeClr val="phClr">
            <a:lumMod val="75000"/>
          </a:schemeClr>
        </a:solidFill>
      </a:ln>
      <a:effectLst>
        <a:innerShdw blurRad="114300">
          <a:schemeClr val="phClr">
            <a:lumMod val="75000"/>
          </a:schemeClr>
        </a:innerShdw>
      </a:effectLst>
      <a:scene3d>
        <a:camera prst="orthographicFront"/>
        <a:lightRig rig="threePt" dir="t"/>
      </a:scene3d>
      <a:sp3d contourW="19050" prstMaterial="flat">
        <a:contourClr>
          <a:schemeClr val="accent4">
            <a:lumMod val="75000"/>
          </a:schemeClr>
        </a:contourClr>
      </a:sp3d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587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130969</xdr:colOff>
      <xdr:row>25</xdr:row>
      <xdr:rowOff>166687</xdr:rowOff>
    </xdr:from>
    <xdr:to>
      <xdr:col>4</xdr:col>
      <xdr:colOff>654845</xdr:colOff>
      <xdr:row>41</xdr:row>
      <xdr:rowOff>23812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0027CBE-2FF5-46C5-8D78-1E96348F34B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9</xdr:col>
      <xdr:colOff>150019</xdr:colOff>
      <xdr:row>0</xdr:row>
      <xdr:rowOff>88106</xdr:rowOff>
    </xdr:from>
    <xdr:to>
      <xdr:col>19</xdr:col>
      <xdr:colOff>526257</xdr:colOff>
      <xdr:row>31</xdr:row>
      <xdr:rowOff>95250</xdr:rowOff>
    </xdr:to>
    <xdr:graphicFrame macro="">
      <xdr:nvGraphicFramePr>
        <xdr:cNvPr id="6" name="Chart 5">
          <a:extLst>
            <a:ext uri="{FF2B5EF4-FFF2-40B4-BE49-F238E27FC236}">
              <a16:creationId xmlns:a16="http://schemas.microsoft.com/office/drawing/2014/main" id="{B81C286B-701D-48A7-B36A-744B93CDF06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208358</xdr:colOff>
      <xdr:row>25</xdr:row>
      <xdr:rowOff>166687</xdr:rowOff>
    </xdr:from>
    <xdr:to>
      <xdr:col>9</xdr:col>
      <xdr:colOff>523874</xdr:colOff>
      <xdr:row>40</xdr:row>
      <xdr:rowOff>180974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D741A2FA-48E4-4BC0-B09A-520E683A372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/Excel/Budget/Budget%20Familial_v001.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/Downloads/Budget-fra%20-%202023-12-19%2016%2027%204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 prévisionnel"/>
      <sheetName val="Data Validation"/>
      <sheetName val="Mois"/>
      <sheetName val="Décembre"/>
      <sheetName val="Janvier"/>
      <sheetName val="Transactions"/>
      <sheetName val="BA Réalisé"/>
      <sheetName val="Feuil7"/>
      <sheetName val="RulesOfThumb0"/>
      <sheetName val="RulesOfThumb"/>
      <sheetName val="Chart Data0"/>
      <sheetName val="Evaluation"/>
      <sheetName val="Feuil3"/>
      <sheetName val="Feuil1"/>
      <sheetName val="Feuil2"/>
      <sheetName val="Noms_References_Formules"/>
      <sheetName val="HelperFunctions"/>
      <sheetName val="Dettes"/>
      <sheetName val="Epargnes"/>
      <sheetName val="Objectifs"/>
      <sheetName val="Analyse"/>
    </sheetNames>
    <sheetDataSet>
      <sheetData sheetId="0"/>
      <sheetData sheetId="1"/>
      <sheetData sheetId="2"/>
      <sheetData sheetId="3"/>
      <sheetData sheetId="4">
        <row r="3">
          <cell r="AA3" t="str">
            <v>EPARGNES</v>
          </cell>
          <cell r="AB3">
            <v>0</v>
          </cell>
          <cell r="AE3">
            <v>0</v>
          </cell>
          <cell r="AG3">
            <v>10.746000000000002</v>
          </cell>
          <cell r="AH3" t="str">
            <v/>
          </cell>
          <cell r="AI3" t="str">
            <v>0,01K $ (8 %)</v>
          </cell>
        </row>
        <row r="4">
          <cell r="AA4" t="str">
            <v>DETTES</v>
          </cell>
          <cell r="AB4">
            <v>35.799999999999997</v>
          </cell>
        </row>
        <row r="5">
          <cell r="AA5" t="str">
            <v>INVESTISSEMENTS</v>
          </cell>
          <cell r="AB5">
            <v>0</v>
          </cell>
          <cell r="AE5">
            <v>0</v>
          </cell>
          <cell r="AG5">
            <v>0</v>
          </cell>
          <cell r="AH5" t="str">
            <v/>
          </cell>
          <cell r="AI5" t="str">
            <v/>
          </cell>
        </row>
        <row r="6">
          <cell r="AA6" t="str">
            <v>OBLIGATIONS</v>
          </cell>
          <cell r="AB6">
            <v>0</v>
          </cell>
          <cell r="AE6">
            <v>0</v>
          </cell>
          <cell r="AG6">
            <v>0</v>
          </cell>
          <cell r="AH6" t="str">
            <v/>
          </cell>
          <cell r="AI6" t="str">
            <v/>
          </cell>
        </row>
        <row r="7">
          <cell r="AA7" t="str">
            <v>DEPENSES DU FOYER</v>
          </cell>
          <cell r="AB7">
            <v>1.1499999999999999</v>
          </cell>
          <cell r="AE7">
            <v>1.1499999999999999</v>
          </cell>
          <cell r="AG7">
            <v>17.91</v>
          </cell>
          <cell r="AH7" t="str">
            <v>1,15K $ (&lt; 1 %)</v>
          </cell>
          <cell r="AI7" t="str">
            <v>0,02K $ (13 %)</v>
          </cell>
        </row>
        <row r="8">
          <cell r="AA8" t="str">
            <v>ABONNEMENTS</v>
          </cell>
          <cell r="AB8">
            <v>0</v>
          </cell>
          <cell r="AE8">
            <v>0</v>
          </cell>
          <cell r="AG8">
            <v>0</v>
          </cell>
          <cell r="AH8" t="str">
            <v/>
          </cell>
          <cell r="AI8" t="str">
            <v/>
          </cell>
        </row>
        <row r="9">
          <cell r="AA9" t="str">
            <v>ASSURANCES</v>
          </cell>
          <cell r="AB9">
            <v>0</v>
          </cell>
          <cell r="AE9">
            <v>0</v>
          </cell>
          <cell r="AG9">
            <v>0</v>
          </cell>
          <cell r="AH9" t="str">
            <v/>
          </cell>
          <cell r="AI9" t="str">
            <v/>
          </cell>
        </row>
        <row r="10">
          <cell r="AA10" t="str">
            <v>DEPENSES D'AFFAIRES</v>
          </cell>
          <cell r="AB10">
            <v>0</v>
          </cell>
          <cell r="AE10">
            <v>0</v>
          </cell>
          <cell r="AG10">
            <v>0</v>
          </cell>
          <cell r="AH10" t="str">
            <v/>
          </cell>
          <cell r="AI10" t="str">
            <v/>
          </cell>
        </row>
        <row r="11">
          <cell r="AA11" t="str">
            <v>EDUCATION</v>
          </cell>
          <cell r="AB11">
            <v>6.94</v>
          </cell>
          <cell r="AE11">
            <v>6.94</v>
          </cell>
          <cell r="AG11">
            <v>10.746000000000002</v>
          </cell>
          <cell r="AH11" t="str">
            <v>6,94K $ (5 %)</v>
          </cell>
          <cell r="AI11" t="str">
            <v>0,01 $ (8 %)</v>
          </cell>
        </row>
        <row r="12">
          <cell r="AA12" t="str">
            <v>ENFANTS</v>
          </cell>
          <cell r="AB12">
            <v>1.69</v>
          </cell>
          <cell r="AE12">
            <v>1.69</v>
          </cell>
          <cell r="AG12">
            <v>14.328000000000001</v>
          </cell>
          <cell r="AH12" t="str">
            <v>1,69K $ (1 %)</v>
          </cell>
          <cell r="AI12" t="str">
            <v>0,01 $ (10 %)</v>
          </cell>
        </row>
        <row r="13">
          <cell r="AA13" t="str">
            <v>SANTE</v>
          </cell>
          <cell r="AB13">
            <v>2.11</v>
          </cell>
          <cell r="AE13">
            <v>2.11</v>
          </cell>
          <cell r="AG13">
            <v>14.328000000000001</v>
          </cell>
          <cell r="AH13" t="str">
            <v>2,11K $ (1 %)</v>
          </cell>
          <cell r="AI13" t="str">
            <v>0,01 $ (10 %)</v>
          </cell>
        </row>
        <row r="14">
          <cell r="AA14" t="str">
            <v>TRANSPORT</v>
          </cell>
          <cell r="AB14">
            <v>6.08</v>
          </cell>
          <cell r="AE14">
            <v>6.08</v>
          </cell>
          <cell r="AG14">
            <v>10.746000000000002</v>
          </cell>
          <cell r="AH14" t="str">
            <v>6,08K $ (4 %)</v>
          </cell>
          <cell r="AI14" t="str">
            <v>0,01 $ (8 %)</v>
          </cell>
        </row>
        <row r="15">
          <cell r="AA15" t="str">
            <v>VIE QUOTIDIENNE</v>
          </cell>
          <cell r="AB15">
            <v>68.61</v>
          </cell>
          <cell r="AE15">
            <v>68.61</v>
          </cell>
          <cell r="AG15">
            <v>35.82</v>
          </cell>
          <cell r="AH15" t="str">
            <v>68,61K $ (48 %)</v>
          </cell>
          <cell r="AI15" t="str">
            <v>0,04 $ (25 %)</v>
          </cell>
        </row>
        <row r="16">
          <cell r="AA16" t="str">
            <v>VACANCES</v>
          </cell>
          <cell r="AB16">
            <v>0</v>
          </cell>
          <cell r="AE16">
            <v>0</v>
          </cell>
          <cell r="AG16">
            <v>0</v>
          </cell>
          <cell r="AH16" t="str">
            <v/>
          </cell>
          <cell r="AI16" t="str">
            <v/>
          </cell>
        </row>
        <row r="17">
          <cell r="AA17" t="str">
            <v>LOISIRS</v>
          </cell>
          <cell r="AB17">
            <v>0</v>
          </cell>
          <cell r="AE17">
            <v>0</v>
          </cell>
          <cell r="AG17">
            <v>0</v>
          </cell>
          <cell r="AH17" t="str">
            <v/>
          </cell>
          <cell r="AI17" t="str">
            <v/>
          </cell>
        </row>
        <row r="18">
          <cell r="AA18" t="str">
            <v>DIVERTISSEMENT</v>
          </cell>
          <cell r="AB18">
            <v>0</v>
          </cell>
          <cell r="AE18">
            <v>0</v>
          </cell>
          <cell r="AG18">
            <v>0</v>
          </cell>
          <cell r="AH18" t="str">
            <v/>
          </cell>
          <cell r="AI18" t="str">
            <v/>
          </cell>
        </row>
        <row r="19">
          <cell r="AA19" t="str">
            <v>DONS</v>
          </cell>
          <cell r="AB19">
            <v>0.6</v>
          </cell>
          <cell r="AE19">
            <v>0.6</v>
          </cell>
          <cell r="AG19">
            <v>2.8656000000000001</v>
          </cell>
          <cell r="AH19" t="str">
            <v>0,60K $ (&lt; 1 %)</v>
          </cell>
          <cell r="AI19" t="str">
            <v>0,00 $ (2 %)</v>
          </cell>
        </row>
        <row r="20">
          <cell r="AA20" t="str">
            <v>ANIMAUX</v>
          </cell>
          <cell r="AB20">
            <v>0</v>
          </cell>
          <cell r="AE20">
            <v>0</v>
          </cell>
          <cell r="AG20">
            <v>0</v>
          </cell>
          <cell r="AH20" t="str">
            <v/>
          </cell>
          <cell r="AI20" t="str">
            <v/>
          </cell>
        </row>
        <row r="21">
          <cell r="AA21" t="str">
            <v>DIVERS</v>
          </cell>
          <cell r="AB21">
            <v>7.0000000000000007E-2</v>
          </cell>
          <cell r="AE21">
            <v>7.0000000000000007E-2</v>
          </cell>
          <cell r="AG21">
            <v>2.8656000000000001</v>
          </cell>
          <cell r="AH21" t="str">
            <v>0,07K $ (&lt; 1 %)</v>
          </cell>
          <cell r="AI21" t="str">
            <v>0,00 $ (2 %)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"/>
      <sheetName val="Suggestions"/>
      <sheetName val="SuggestionCalculations"/>
      <sheetName val="Chart Data"/>
      <sheetName val="RulesOfThumb"/>
      <sheetName val="Dropdowns"/>
      <sheetName val="HelperFunctions"/>
    </sheetNames>
    <sheetDataSet>
      <sheetData sheetId="0"/>
      <sheetData sheetId="1"/>
      <sheetData sheetId="2"/>
      <sheetData sheetId="3">
        <row r="3">
          <cell r="A3" t="str">
            <v>Épargnes</v>
          </cell>
          <cell r="E3">
            <v>1000</v>
          </cell>
          <cell r="G3">
            <v>14957.40644567016</v>
          </cell>
          <cell r="H3" t="str">
            <v>0.01$ (&lt; 1 %)</v>
          </cell>
          <cell r="I3" t="str">
            <v>0.15$ (11 %)</v>
          </cell>
        </row>
        <row r="5">
          <cell r="A5" t="str">
            <v>Logement</v>
          </cell>
          <cell r="E5">
            <v>27700</v>
          </cell>
          <cell r="G5">
            <v>36316.477472396997</v>
          </cell>
          <cell r="H5" t="str">
            <v>0.28$ (20 %)</v>
          </cell>
          <cell r="I5" t="str">
            <v>0.36$ (26 %)</v>
          </cell>
        </row>
        <row r="6">
          <cell r="A6" t="str">
            <v>Communications</v>
          </cell>
          <cell r="E6">
            <v>2000</v>
          </cell>
          <cell r="G6">
            <v>4938.2034424419226</v>
          </cell>
          <cell r="H6" t="str">
            <v>0.02$ (1 %)</v>
          </cell>
          <cell r="I6" t="str">
            <v>0.05$ (4 %)</v>
          </cell>
        </row>
        <row r="7">
          <cell r="A7" t="str">
            <v>Alimentation</v>
          </cell>
          <cell r="E7">
            <v>171200</v>
          </cell>
          <cell r="G7">
            <v>15894.347508648123</v>
          </cell>
          <cell r="H7" t="str">
            <v>1.71$ (123 %)</v>
          </cell>
          <cell r="I7" t="str">
            <v>0.16$ (11 %)</v>
          </cell>
        </row>
        <row r="8">
          <cell r="A8" t="str">
            <v>Assurances</v>
          </cell>
          <cell r="E8">
            <v>0</v>
          </cell>
          <cell r="G8">
            <v>0</v>
          </cell>
          <cell r="H8" t="str">
            <v/>
          </cell>
          <cell r="I8" t="str">
            <v/>
          </cell>
        </row>
        <row r="9">
          <cell r="A9" t="str">
            <v>Transport</v>
          </cell>
          <cell r="E9">
            <v>10950</v>
          </cell>
          <cell r="G9">
            <v>21575.62625345499</v>
          </cell>
          <cell r="H9" t="str">
            <v>0.11$ (8 %)</v>
          </cell>
          <cell r="I9" t="str">
            <v>0.22$ (16 %)</v>
          </cell>
        </row>
        <row r="10">
          <cell r="A10" t="str">
            <v>Soins aux enfants</v>
          </cell>
          <cell r="E10">
            <v>7366.67</v>
          </cell>
          <cell r="G10">
            <v>4263.7563932859957</v>
          </cell>
          <cell r="H10" t="str">
            <v>0.07$ (5 %)</v>
          </cell>
          <cell r="I10" t="str">
            <v>0.04$ (3 %)</v>
          </cell>
        </row>
        <row r="11">
          <cell r="A11" t="str">
            <v>Études</v>
          </cell>
          <cell r="E11">
            <v>916.67</v>
          </cell>
          <cell r="G11">
            <v>3448.5556489230253</v>
          </cell>
          <cell r="H11" t="str">
            <v>0.01$ (&lt; 1 %)</v>
          </cell>
          <cell r="I11" t="str">
            <v>0.03$ (2 %)</v>
          </cell>
        </row>
        <row r="12">
          <cell r="A12" t="str">
            <v>Loisirs</v>
          </cell>
          <cell r="E12">
            <v>10166.67</v>
          </cell>
          <cell r="G12">
            <v>14937.28876681703</v>
          </cell>
          <cell r="H12" t="str">
            <v>0.10$ (7 %)</v>
          </cell>
          <cell r="I12" t="str">
            <v>0.15$ (11 %)</v>
          </cell>
        </row>
        <row r="13">
          <cell r="A13" t="str">
            <v>Soins personnels</v>
          </cell>
          <cell r="E13">
            <v>2000</v>
          </cell>
          <cell r="G13">
            <v>2486.0812657447868</v>
          </cell>
          <cell r="H13" t="str">
            <v>0.02$ (1 %)</v>
          </cell>
          <cell r="I13" t="str">
            <v>0.02$ (2 %)</v>
          </cell>
        </row>
        <row r="14">
          <cell r="A14" t="str">
            <v>Vêtements</v>
          </cell>
          <cell r="E14">
            <v>7000</v>
          </cell>
          <cell r="G14">
            <v>6089.2032464029417</v>
          </cell>
          <cell r="H14" t="str">
            <v>0.07$ (5 %)</v>
          </cell>
          <cell r="I14" t="str">
            <v>0.06$ (4 %)</v>
          </cell>
        </row>
        <row r="15">
          <cell r="A15" t="str">
            <v>Soins médicaux</v>
          </cell>
          <cell r="E15">
            <v>8666.67</v>
          </cell>
          <cell r="G15">
            <v>2906.9579549651694</v>
          </cell>
          <cell r="H15" t="str">
            <v>0.09$ (6 %)</v>
          </cell>
          <cell r="I15" t="str">
            <v>0.03$ (2 %)</v>
          </cell>
        </row>
        <row r="16">
          <cell r="A16" t="str">
            <v>Animaux</v>
          </cell>
          <cell r="E16">
            <v>0</v>
          </cell>
          <cell r="G16">
            <v>0</v>
          </cell>
          <cell r="H16" t="str">
            <v/>
          </cell>
          <cell r="I16" t="str">
            <v/>
          </cell>
        </row>
        <row r="17">
          <cell r="A17" t="str">
            <v>Frais</v>
          </cell>
          <cell r="E17">
            <v>916.67</v>
          </cell>
          <cell r="G17">
            <v>3356.46432307844</v>
          </cell>
          <cell r="H17" t="str">
            <v>0.01$ (&lt; 1 %)</v>
          </cell>
          <cell r="I17" t="str">
            <v>0.03$ (2 %)</v>
          </cell>
        </row>
        <row r="18">
          <cell r="A18" t="str">
            <v>Cadeaux et dons</v>
          </cell>
          <cell r="E18">
            <v>1633.33</v>
          </cell>
          <cell r="G18">
            <v>3634.8159178586679</v>
          </cell>
          <cell r="H18" t="str">
            <v>0.02$ (1 %)</v>
          </cell>
          <cell r="I18" t="str">
            <v>0.04$ (3 %)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B87194-2DBF-4215-8BAC-4D40E061C01D}">
  <sheetPr codeName="Feuil1"/>
  <dimension ref="A1:M27"/>
  <sheetViews>
    <sheetView showGridLines="0" tabSelected="1" zoomScale="80" zoomScaleNormal="80" workbookViewId="0">
      <selection activeCell="H45" sqref="H45"/>
    </sheetView>
  </sheetViews>
  <sheetFormatPr baseColWidth="10" defaultRowHeight="15" x14ac:dyDescent="0.25"/>
  <cols>
    <col min="1" max="1" width="24.7109375" customWidth="1"/>
    <col min="2" max="2" width="9.85546875" bestFit="1" customWidth="1"/>
    <col min="3" max="3" width="15" bestFit="1" customWidth="1"/>
    <col min="4" max="4" width="34.85546875" bestFit="1" customWidth="1"/>
    <col min="5" max="5" width="11.5703125" bestFit="1" customWidth="1"/>
    <col min="6" max="6" width="14.7109375" bestFit="1" customWidth="1"/>
    <col min="7" max="7" width="15.85546875" bestFit="1" customWidth="1"/>
    <col min="8" max="8" width="15" bestFit="1" customWidth="1"/>
    <col min="9" max="9" width="13.85546875" bestFit="1" customWidth="1"/>
    <col min="12" max="12" width="21.7109375" bestFit="1" customWidth="1"/>
  </cols>
  <sheetData>
    <row r="1" spans="1:13" ht="30" x14ac:dyDescent="0.25">
      <c r="A1" s="11" t="s">
        <v>0</v>
      </c>
      <c r="B1" s="11" t="s">
        <v>1</v>
      </c>
      <c r="C1" s="11" t="s">
        <v>2</v>
      </c>
      <c r="D1" s="11" t="s">
        <v>3</v>
      </c>
      <c r="E1" s="11" t="s">
        <v>39</v>
      </c>
      <c r="F1" s="11" t="s">
        <v>4</v>
      </c>
      <c r="G1" s="11" t="s">
        <v>5</v>
      </c>
      <c r="H1" s="11" t="s">
        <v>6</v>
      </c>
      <c r="I1" s="11" t="s">
        <v>7</v>
      </c>
    </row>
    <row r="2" spans="1:13" ht="15.75" x14ac:dyDescent="0.25">
      <c r="A2" s="15" t="s">
        <v>17</v>
      </c>
      <c r="B2" s="3">
        <v>143.28</v>
      </c>
      <c r="C2" s="3" t="str">
        <f>IF(IncomeTotal &gt; 0,TEXT(B2,"0,00")&amp;"K $","")</f>
        <v>143,28K $</v>
      </c>
      <c r="D2" s="3"/>
      <c r="E2" s="3"/>
      <c r="F2" s="6"/>
      <c r="G2" s="4"/>
      <c r="H2" s="4"/>
      <c r="I2" s="5"/>
      <c r="L2" s="12" t="s">
        <v>37</v>
      </c>
      <c r="M2" s="13" t="s">
        <v>38</v>
      </c>
    </row>
    <row r="3" spans="1:13" x14ac:dyDescent="0.25">
      <c r="A3" s="15" t="s">
        <v>18</v>
      </c>
      <c r="B3" s="3">
        <v>0</v>
      </c>
      <c r="C3" s="3" t="str">
        <f>IF(AND(IncomeTotal &gt; 0,B3&lt;&gt;0), TEXT(B3,"0,00")&amp;"K $"&amp; " (" &amp; IF(B3/IncomeTotal &gt;= 0.01, ROUND((B3/IncomeTotal)  *100,0), "&lt; 1") &amp; " %)", "")</f>
        <v/>
      </c>
      <c r="D3" s="22" t="str">
        <f>IF(IncomeTotal &gt; 0,A3 &amp; " " &amp; C3, "")</f>
        <v xml:space="preserve">EPARGNES </v>
      </c>
      <c r="E3" s="23">
        <f t="shared" ref="E3:E21" si="0">IF(HasPersonalization="True",B3,0)</f>
        <v>0</v>
      </c>
      <c r="F3" s="7">
        <v>7.5000000000000011E-2</v>
      </c>
      <c r="G3" s="8">
        <f>IF(B3&lt;&gt;0,F3*$B$2,0)</f>
        <v>0</v>
      </c>
      <c r="H3" s="26" t="str">
        <f>IF(HasPersonalization="True",C3,"")</f>
        <v/>
      </c>
      <c r="I3" s="27" t="str">
        <f>IF(AND(G3&lt;&gt;0,F3&lt;&gt;0),ROUND(G3/1000,2)&amp;"K $" &amp; " (" &amp; IF(F3&gt;=0.01, (ROUND(F3*100,0)), "&lt; 1") &amp; " %)", "")</f>
        <v/>
      </c>
    </row>
    <row r="4" spans="1:13" x14ac:dyDescent="0.25">
      <c r="A4" s="15" t="s">
        <v>19</v>
      </c>
      <c r="B4" s="3">
        <v>35.799999999999997</v>
      </c>
      <c r="C4" s="3" t="str">
        <f>IF(AND(IncomeTotal &gt; 0,B4&lt;&gt;0), TEXT(B4,"0,00")&amp;"K $"&amp; " (" &amp; IF(B4/IncomeTotal &gt;= 0.01, ROUND((B4/IncomeTotal)  *100,0), "&lt; 1") &amp; " %)", "")</f>
        <v>35,80K $ (25 %)</v>
      </c>
      <c r="D4" s="22" t="str">
        <f>IF(IncomeTotal &gt; 0,A4 &amp; " " &amp; C4, "")</f>
        <v>DETTES 35,80K $ (25 %)</v>
      </c>
      <c r="E4" s="23">
        <f t="shared" si="0"/>
        <v>35.799999999999997</v>
      </c>
      <c r="F4" s="7">
        <v>7.5000000000000011E-2</v>
      </c>
      <c r="G4" s="8">
        <f>IF(B4&lt;&gt;0,F4*$B$2,0)</f>
        <v>10.746000000000002</v>
      </c>
      <c r="H4" s="26" t="str">
        <f>IF(HasPersonalization="True",C4,"")</f>
        <v>35,80K $ (25 %)</v>
      </c>
      <c r="I4" s="27" t="str">
        <f t="shared" ref="I4:I21" si="1">IF(AND(G4&lt;&gt;0,F4&lt;&gt;0),ROUND(G4/1000,2)&amp;"K $" &amp; " (" &amp; IF(F4&gt;=0.01, (ROUND(F4*100,0)), "&lt; 1") &amp; " %)", "")</f>
        <v>0,01K $ (8 %)</v>
      </c>
    </row>
    <row r="5" spans="1:13" x14ac:dyDescent="0.25">
      <c r="A5" s="15" t="s">
        <v>20</v>
      </c>
      <c r="B5" s="3">
        <v>0</v>
      </c>
      <c r="C5" s="3" t="str">
        <f>IF(AND(IncomeTotal &gt; 0,B5&lt;&gt;0), TEXT(B5,"0,00")&amp;"K $"&amp; " (" &amp; IF(B5/IncomeTotal &gt;= 0.01, ROUND((B5/IncomeTotal)  *100,0), "&lt; 1") &amp; " %)", "")</f>
        <v/>
      </c>
      <c r="D5" s="22" t="str">
        <f>IF(IncomeTotal &gt; 0,A5 &amp; " " &amp; C5, "")</f>
        <v xml:space="preserve">INVESTISSEMENTS </v>
      </c>
      <c r="E5" s="23">
        <f t="shared" si="0"/>
        <v>0</v>
      </c>
      <c r="F5" s="7">
        <v>7.5000000000000011E-2</v>
      </c>
      <c r="G5" s="8">
        <f t="shared" ref="G5:G21" si="2">IF(B5&lt;&gt;0,F5*$B$2,0)</f>
        <v>0</v>
      </c>
      <c r="H5" s="26" t="str">
        <f>IF(HasPersonalization="True",C5,"")</f>
        <v/>
      </c>
      <c r="I5" s="27" t="str">
        <f>IF(AND(G5&lt;&gt;0,F5&lt;&gt;0),ROUND(G5/1000,2)&amp;"K $" &amp; " (" &amp; IF(F5&gt;=0.01, (ROUND(F5*100,0)), "&lt; 1") &amp; " %)", "")</f>
        <v/>
      </c>
    </row>
    <row r="6" spans="1:13" x14ac:dyDescent="0.25">
      <c r="A6" s="15" t="s">
        <v>21</v>
      </c>
      <c r="B6" s="3">
        <v>0</v>
      </c>
      <c r="C6" s="3" t="str">
        <f>IF(AND(IncomeTotal &gt; 0,B6&lt;&gt;0), TEXT(B6,"0,00")&amp;"K $"&amp; " (" &amp; IF(B6/IncomeTotal &gt;= 0.01, ROUND((B6/IncomeTotal)  *100,0), "&lt; 1") &amp; " %)", "")</f>
        <v/>
      </c>
      <c r="D6" s="22" t="str">
        <f>IF(IncomeTotal &gt; 0,A6 &amp; " " &amp; C6, "")</f>
        <v xml:space="preserve">OBLIGATIONS </v>
      </c>
      <c r="E6" s="23">
        <f t="shared" si="0"/>
        <v>0</v>
      </c>
      <c r="F6" s="7">
        <v>2.5000000000000001E-2</v>
      </c>
      <c r="G6" s="8">
        <f t="shared" si="2"/>
        <v>0</v>
      </c>
      <c r="H6" s="26" t="str">
        <f>IF(HasPersonalization="True",C6,"")</f>
        <v/>
      </c>
      <c r="I6" s="27" t="str">
        <f t="shared" si="1"/>
        <v/>
      </c>
    </row>
    <row r="7" spans="1:13" x14ac:dyDescent="0.25">
      <c r="A7" s="15" t="s">
        <v>22</v>
      </c>
      <c r="B7" s="3">
        <v>1.1499999999999999</v>
      </c>
      <c r="C7" s="3" t="str">
        <f>IF(AND(IncomeTotal &gt; 0,B7&lt;&gt;0), TEXT(B7,"0,00")&amp;"K $"&amp; " (" &amp; IF(B7/IncomeTotal &gt;= 0.01, ROUND((B7/IncomeTotal)  *100,0), "&lt; 1") &amp; " %)", "")</f>
        <v>1,15K $ (&lt; 1 %)</v>
      </c>
      <c r="D7" s="22" t="str">
        <f>IF(IncomeTotal &gt; 0,A7 &amp; " " &amp; C7, "")</f>
        <v>DEPENSES DU FOYER 1,15K $ (&lt; 1 %)</v>
      </c>
      <c r="E7" s="23">
        <f t="shared" si="0"/>
        <v>1.1499999999999999</v>
      </c>
      <c r="F7" s="7">
        <v>0.125</v>
      </c>
      <c r="G7" s="8">
        <f t="shared" si="2"/>
        <v>17.91</v>
      </c>
      <c r="H7" s="26" t="str">
        <f>IF(HasPersonalization="True",C7,"")</f>
        <v>1,15K $ (&lt; 1 %)</v>
      </c>
      <c r="I7" s="27" t="str">
        <f t="shared" si="1"/>
        <v>0,02K $ (13 %)</v>
      </c>
    </row>
    <row r="8" spans="1:13" x14ac:dyDescent="0.25">
      <c r="A8" s="15" t="s">
        <v>23</v>
      </c>
      <c r="B8" s="3">
        <v>0</v>
      </c>
      <c r="C8" s="3" t="str">
        <f>IF(AND(IncomeTotal &gt; 0,B8&lt;&gt;0), TEXT(B8,"0,00")&amp;"K $"&amp; " (" &amp; IF(B8/IncomeTotal &gt;= 0.01, ROUND((B8/IncomeTotal)  *100,0), "&lt; 1") &amp; " %)", "")</f>
        <v/>
      </c>
      <c r="D8" s="22" t="str">
        <f>IF(IncomeTotal &gt; 0,A8 &amp; " " &amp; C8, "")</f>
        <v xml:space="preserve">ABONNEMENTS </v>
      </c>
      <c r="E8" s="23">
        <f t="shared" si="0"/>
        <v>0</v>
      </c>
      <c r="F8" s="7">
        <v>0.04</v>
      </c>
      <c r="G8" s="8">
        <f t="shared" si="2"/>
        <v>0</v>
      </c>
      <c r="H8" s="26" t="str">
        <f>IF(HasPersonalization="True",C8,"")</f>
        <v/>
      </c>
      <c r="I8" s="27" t="str">
        <f t="shared" si="1"/>
        <v/>
      </c>
    </row>
    <row r="9" spans="1:13" x14ac:dyDescent="0.25">
      <c r="A9" s="15" t="s">
        <v>24</v>
      </c>
      <c r="B9" s="3">
        <v>0</v>
      </c>
      <c r="C9" s="3" t="str">
        <f>IF(AND(IncomeTotal &gt; 0,B9&lt;&gt;0), TEXT(B9,"0,00")&amp;"K $"&amp; " (" &amp; IF(B9/IncomeTotal &gt;= 0.01, ROUND((B9/IncomeTotal)  *100,0), "&lt; 1") &amp; " %)", "")</f>
        <v/>
      </c>
      <c r="D9" s="22" t="str">
        <f>IF(IncomeTotal &gt; 0,A9 &amp; " " &amp; C9, "")</f>
        <v xml:space="preserve">ASSURANCES </v>
      </c>
      <c r="E9" s="23">
        <f t="shared" si="0"/>
        <v>0</v>
      </c>
      <c r="F9" s="7">
        <v>0.02</v>
      </c>
      <c r="G9" s="8">
        <f t="shared" si="2"/>
        <v>0</v>
      </c>
      <c r="H9" s="26" t="str">
        <f>IF(HasPersonalization="True",C9,"")</f>
        <v/>
      </c>
      <c r="I9" s="27" t="str">
        <f>IF(AND(G9&lt;&gt;0,F9&lt;&gt;0),ROUND(G9/1000,2)&amp;"K $" &amp; " (" &amp; IF(F9&gt;=0.01, (ROUND(F9*100,0)), "&lt; 1") &amp; " %)", "")</f>
        <v/>
      </c>
    </row>
    <row r="10" spans="1:13" x14ac:dyDescent="0.25">
      <c r="A10" s="15" t="s">
        <v>25</v>
      </c>
      <c r="B10" s="3">
        <v>0</v>
      </c>
      <c r="C10" s="3" t="str">
        <f>IF(AND(IncomeTotal &gt; 0,B10&lt;&gt;0), TEXT(B10,"0,00")&amp;"K $"&amp; " (" &amp; IF(B10/IncomeTotal &gt;= 0.01, ROUND((B10/IncomeTotal)  *100,0), "&lt; 1") &amp; " %)", "")</f>
        <v/>
      </c>
      <c r="D10" s="22" t="str">
        <f>IF(IncomeTotal &gt; 0,A10 &amp; " " &amp; C10, "")</f>
        <v xml:space="preserve">DEPENSES D'AFFAIRES </v>
      </c>
      <c r="E10" s="23">
        <f t="shared" si="0"/>
        <v>0</v>
      </c>
      <c r="F10" s="7">
        <v>2.5000000000000001E-2</v>
      </c>
      <c r="G10" s="8">
        <f t="shared" si="2"/>
        <v>0</v>
      </c>
      <c r="H10" s="26" t="str">
        <f>IF(HasPersonalization="True",C10,"")</f>
        <v/>
      </c>
      <c r="I10" s="27" t="str">
        <f t="shared" si="1"/>
        <v/>
      </c>
    </row>
    <row r="11" spans="1:13" x14ac:dyDescent="0.25">
      <c r="A11" s="15" t="s">
        <v>26</v>
      </c>
      <c r="B11" s="3">
        <v>6.94</v>
      </c>
      <c r="C11" s="3" t="str">
        <f>IF(AND(IncomeTotal &gt; 0,B11&lt;&gt;0), TEXT(B11,"0,00")&amp;"K $"&amp; " (" &amp; IF(B11/IncomeTotal &gt;= 0.01, ROUND((B11/IncomeTotal)  *100,0), "&lt; 1") &amp; " %)", "")</f>
        <v>6,94K $ (5 %)</v>
      </c>
      <c r="D11" s="22" t="str">
        <f>IF(IncomeTotal &gt; 0,A11 &amp; " " &amp; C11, "")</f>
        <v>EDUCATION 6,94K $ (5 %)</v>
      </c>
      <c r="E11" s="23">
        <f t="shared" si="0"/>
        <v>6.94</v>
      </c>
      <c r="F11" s="7">
        <v>7.5000000000000011E-2</v>
      </c>
      <c r="G11" s="8">
        <f t="shared" si="2"/>
        <v>10.746000000000002</v>
      </c>
      <c r="H11" s="26" t="str">
        <f>IF(HasPersonalization="True",C11,"")</f>
        <v>6,94K $ (5 %)</v>
      </c>
      <c r="I11" s="27" t="str">
        <f t="shared" si="1"/>
        <v>0,01K $ (8 %)</v>
      </c>
    </row>
    <row r="12" spans="1:13" x14ac:dyDescent="0.25">
      <c r="A12" s="15" t="s">
        <v>27</v>
      </c>
      <c r="B12" s="3">
        <v>1.69</v>
      </c>
      <c r="C12" s="3" t="str">
        <f>IF(AND(IncomeTotal &gt; 0,B12&lt;&gt;0), TEXT(B12,"0,00")&amp;"K $"&amp; " (" &amp; IF(B12/IncomeTotal &gt;= 0.01, ROUND((B12/IncomeTotal)  *100,0), "&lt; 1") &amp; " %)", "")</f>
        <v>1,69K $ (1 %)</v>
      </c>
      <c r="D12" s="22" t="str">
        <f>IF(IncomeTotal &gt; 0,A12 &amp; " " &amp; C12, "")</f>
        <v>ENFANTS 1,69K $ (1 %)</v>
      </c>
      <c r="E12" s="23">
        <f t="shared" si="0"/>
        <v>1.69</v>
      </c>
      <c r="F12" s="7">
        <v>0.1</v>
      </c>
      <c r="G12" s="8">
        <f t="shared" si="2"/>
        <v>14.328000000000001</v>
      </c>
      <c r="H12" s="26" t="str">
        <f>IF(HasPersonalization="True",C12,"")</f>
        <v>1,69K $ (1 %)</v>
      </c>
      <c r="I12" s="27" t="str">
        <f t="shared" si="1"/>
        <v>0,01K $ (10 %)</v>
      </c>
    </row>
    <row r="13" spans="1:13" x14ac:dyDescent="0.25">
      <c r="A13" s="15" t="s">
        <v>28</v>
      </c>
      <c r="B13" s="3">
        <v>2.11</v>
      </c>
      <c r="C13" s="3" t="str">
        <f>IF(AND(IncomeTotal &gt; 0,B13&lt;&gt;0), TEXT(B13,"0,00")&amp;"K $"&amp; " (" &amp; IF(B13/IncomeTotal &gt;= 0.01, ROUND((B13/IncomeTotal)  *100,0), "&lt; 1") &amp; " %)", "")</f>
        <v>2,11K $ (1 %)</v>
      </c>
      <c r="D13" s="22" t="str">
        <f>IF(IncomeTotal &gt; 0,A13 &amp; " " &amp; C13, "")</f>
        <v>SANTE 2,11K $ (1 %)</v>
      </c>
      <c r="E13" s="23">
        <f t="shared" si="0"/>
        <v>2.11</v>
      </c>
      <c r="F13" s="7">
        <v>0.1</v>
      </c>
      <c r="G13" s="8">
        <f t="shared" si="2"/>
        <v>14.328000000000001</v>
      </c>
      <c r="H13" s="26" t="str">
        <f>IF(HasPersonalization="True",C13,"")</f>
        <v>2,11K $ (1 %)</v>
      </c>
      <c r="I13" s="27" t="str">
        <f t="shared" si="1"/>
        <v>0,01K $ (10 %)</v>
      </c>
    </row>
    <row r="14" spans="1:13" x14ac:dyDescent="0.25">
      <c r="A14" s="15" t="s">
        <v>29</v>
      </c>
      <c r="B14" s="3">
        <v>6.08</v>
      </c>
      <c r="C14" s="3" t="str">
        <f>IF(AND(IncomeTotal &gt; 0,B14&lt;&gt;0), TEXT(B14,"0,00")&amp;"K $"&amp; " (" &amp; IF(B14/IncomeTotal &gt;= 0.01, ROUND((B14/IncomeTotal)  *100,0), "&lt; 1") &amp; " %)", "")</f>
        <v>6,08K $ (4 %)</v>
      </c>
      <c r="D14" s="22" t="str">
        <f>IF(IncomeTotal &gt; 0,A14 &amp; " " &amp; C14, "")</f>
        <v>TRANSPORT 6,08K $ (4 %)</v>
      </c>
      <c r="E14" s="23">
        <f t="shared" si="0"/>
        <v>6.08</v>
      </c>
      <c r="F14" s="7">
        <v>7.5000000000000011E-2</v>
      </c>
      <c r="G14" s="8">
        <f t="shared" si="2"/>
        <v>10.746000000000002</v>
      </c>
      <c r="H14" s="26" t="str">
        <f>IF(HasPersonalization="True",C14,"")</f>
        <v>6,08K $ (4 %)</v>
      </c>
      <c r="I14" s="27" t="str">
        <f t="shared" si="1"/>
        <v>0,01K $ (8 %)</v>
      </c>
    </row>
    <row r="15" spans="1:13" x14ac:dyDescent="0.25">
      <c r="A15" s="15" t="s">
        <v>30</v>
      </c>
      <c r="B15" s="3">
        <v>68.61</v>
      </c>
      <c r="C15" s="3" t="str">
        <f>IF(AND(IncomeTotal &gt; 0,B15&lt;&gt;0), TEXT(B15,"0,00")&amp;"K $"&amp; " (" &amp; IF(B15/IncomeTotal &gt;= 0.01, ROUND((B15/IncomeTotal)  *100,0), "&lt; 1") &amp; " %)", "")</f>
        <v>68,61K $ (48 %)</v>
      </c>
      <c r="D15" s="22" t="str">
        <f>IF(IncomeTotal &gt; 0,A15 &amp; " " &amp; C15, "")</f>
        <v>VIE QUOTIDIENNE 68,61K $ (48 %)</v>
      </c>
      <c r="E15" s="23">
        <f t="shared" si="0"/>
        <v>68.61</v>
      </c>
      <c r="F15" s="7">
        <v>0.25</v>
      </c>
      <c r="G15" s="8">
        <f t="shared" si="2"/>
        <v>35.82</v>
      </c>
      <c r="H15" s="26" t="str">
        <f>IF(HasPersonalization="True",C15,"")</f>
        <v>68,61K $ (48 %)</v>
      </c>
      <c r="I15" s="27" t="str">
        <f t="shared" si="1"/>
        <v>0,04K $ (25 %)</v>
      </c>
    </row>
    <row r="16" spans="1:13" x14ac:dyDescent="0.25">
      <c r="A16" s="15" t="s">
        <v>31</v>
      </c>
      <c r="B16" s="3">
        <v>0</v>
      </c>
      <c r="C16" s="3" t="str">
        <f>IF(AND(IncomeTotal &gt; 0,B16&lt;&gt;0), TEXT(B16,"0,00")&amp;"K $"&amp; " (" &amp; IF(B16/IncomeTotal &gt;= 0.01, ROUND((B16/IncomeTotal)  *100,0), "&lt; 1") &amp; " %)", "")</f>
        <v/>
      </c>
      <c r="D16" s="22" t="str">
        <f>IF(IncomeTotal &gt; 0,A16 &amp; " " &amp; C16, "")</f>
        <v xml:space="preserve">VACANCES </v>
      </c>
      <c r="E16" s="23">
        <f t="shared" si="0"/>
        <v>0</v>
      </c>
      <c r="F16" s="7">
        <v>3.5000000000000003E-2</v>
      </c>
      <c r="G16" s="8">
        <f t="shared" si="2"/>
        <v>0</v>
      </c>
      <c r="H16" s="26" t="str">
        <f>IF(HasPersonalization="True",C16,"")</f>
        <v/>
      </c>
      <c r="I16" s="27" t="str">
        <f t="shared" si="1"/>
        <v/>
      </c>
    </row>
    <row r="17" spans="1:9" x14ac:dyDescent="0.25">
      <c r="A17" s="15" t="s">
        <v>32</v>
      </c>
      <c r="B17" s="3">
        <v>0</v>
      </c>
      <c r="C17" s="3" t="str">
        <f>IF(AND(IncomeTotal &gt; 0,B17&lt;&gt;0), TEXT(B17,"0,00")&amp;"K $"&amp; " (" &amp; IF(B17/IncomeTotal &gt;= 0.01, ROUND((B17/IncomeTotal)  *100,0), "&lt; 1") &amp; " %)", "")</f>
        <v/>
      </c>
      <c r="D17" s="22" t="str">
        <f>IF(IncomeTotal &gt; 0,A17 &amp; " " &amp; C17, "")</f>
        <v xml:space="preserve">LOISIRS </v>
      </c>
      <c r="E17" s="23">
        <f t="shared" si="0"/>
        <v>0</v>
      </c>
      <c r="F17" s="7">
        <v>3.5000000000000003E-2</v>
      </c>
      <c r="G17" s="8">
        <f t="shared" si="2"/>
        <v>0</v>
      </c>
      <c r="H17" s="26" t="str">
        <f>IF(HasPersonalization="True",C17,"")</f>
        <v/>
      </c>
      <c r="I17" s="27" t="str">
        <f t="shared" si="1"/>
        <v/>
      </c>
    </row>
    <row r="18" spans="1:9" x14ac:dyDescent="0.25">
      <c r="A18" s="15" t="s">
        <v>33</v>
      </c>
      <c r="B18" s="3">
        <v>0</v>
      </c>
      <c r="C18" s="3" t="str">
        <f>IF(AND(IncomeTotal &gt; 0,B18&lt;&gt;0), TEXT(B18,"0,00")&amp;"K $"&amp; " (" &amp; IF(B18/IncomeTotal &gt;= 0.01, ROUND((B18/IncomeTotal)  *100,0), "&lt; 1") &amp; " %)", "")</f>
        <v/>
      </c>
      <c r="D18" s="22" t="str">
        <f>IF(IncomeTotal &gt; 0,A18 &amp; " " &amp; C18, "")</f>
        <v xml:space="preserve">DIVERTISSEMENT </v>
      </c>
      <c r="E18" s="23">
        <f t="shared" si="0"/>
        <v>0</v>
      </c>
      <c r="F18" s="7">
        <v>0.03</v>
      </c>
      <c r="G18" s="8">
        <f t="shared" si="2"/>
        <v>0</v>
      </c>
      <c r="H18" s="26" t="str">
        <f>IF(HasPersonalization="True",C18,"")</f>
        <v/>
      </c>
      <c r="I18" s="27" t="str">
        <f t="shared" si="1"/>
        <v/>
      </c>
    </row>
    <row r="19" spans="1:9" x14ac:dyDescent="0.25">
      <c r="A19" s="16" t="s">
        <v>34</v>
      </c>
      <c r="B19" s="3">
        <v>0.6</v>
      </c>
      <c r="C19" s="3" t="str">
        <f>IF(AND(IncomeTotal &gt; 0,B19&lt;&gt;0), TEXT(B19,"0,00")&amp;"K $"&amp; " (" &amp; IF(B19/IncomeTotal &gt;= 0.01, ROUND((B19/IncomeTotal)  *100,0), "&lt; 1") &amp; " %)", "")</f>
        <v>0,60K $ (&lt; 1 %)</v>
      </c>
      <c r="D19" s="22" t="str">
        <f>IF(IncomeTotal &gt; 0,A19 &amp; " " &amp; C19, "")</f>
        <v>DONS 0,60K $ (&lt; 1 %)</v>
      </c>
      <c r="E19" s="23">
        <f t="shared" si="0"/>
        <v>0.6</v>
      </c>
      <c r="F19" s="7">
        <v>0.02</v>
      </c>
      <c r="G19" s="8">
        <f t="shared" si="2"/>
        <v>2.8656000000000001</v>
      </c>
      <c r="H19" s="26" t="str">
        <f>IF(HasPersonalization="True",C19,"")</f>
        <v>0,60K $ (&lt; 1 %)</v>
      </c>
      <c r="I19" s="27" t="str">
        <f t="shared" si="1"/>
        <v>0K $ (2 %)</v>
      </c>
    </row>
    <row r="20" spans="1:9" x14ac:dyDescent="0.25">
      <c r="A20" s="17" t="s">
        <v>35</v>
      </c>
      <c r="B20" s="3">
        <v>0</v>
      </c>
      <c r="C20" s="3" t="str">
        <f>IF(AND(IncomeTotal &gt; 0,B20&lt;&gt;0), TEXT(B20,"0,00")&amp;"K $"&amp; " (" &amp; IF(B20/IncomeTotal &gt;= 0.01, ROUND((B20/IncomeTotal)  *100,0), "&lt; 1") &amp; " %)", "")</f>
        <v/>
      </c>
      <c r="D20" s="22" t="str">
        <f>IF(IncomeTotal &gt; 0,A20 &amp; " " &amp; C20, "")</f>
        <v xml:space="preserve">ANIMAUX </v>
      </c>
      <c r="E20" s="23">
        <f t="shared" si="0"/>
        <v>0</v>
      </c>
      <c r="F20" s="7">
        <v>5.0000000000000001E-3</v>
      </c>
      <c r="G20" s="8">
        <f t="shared" si="2"/>
        <v>0</v>
      </c>
      <c r="H20" s="26" t="str">
        <f>IF(HasPersonalization="True",C20,"")</f>
        <v/>
      </c>
      <c r="I20" s="27" t="str">
        <f t="shared" si="1"/>
        <v/>
      </c>
    </row>
    <row r="21" spans="1:9" x14ac:dyDescent="0.25">
      <c r="A21" s="16" t="s">
        <v>36</v>
      </c>
      <c r="B21" s="3">
        <v>7.0000000000000007E-2</v>
      </c>
      <c r="C21" s="3" t="str">
        <f>IF(AND(IncomeTotal &gt; 0,B21&lt;&gt;0), TEXT(B21,"0,00")&amp;"K $"&amp; " (" &amp; IF(B21/IncomeTotal &gt;= 0.01, ROUND((B21/IncomeTotal)  *100,0), "&lt; 1") &amp; " %)", "")</f>
        <v>0,07K $ (&lt; 1 %)</v>
      </c>
      <c r="D21" s="22" t="str">
        <f>IF(IncomeTotal &gt; 0,A21 &amp; " " &amp; C21, "")</f>
        <v>DIVERS 0,07K $ (&lt; 1 %)</v>
      </c>
      <c r="E21" s="23">
        <f t="shared" si="0"/>
        <v>7.0000000000000007E-2</v>
      </c>
      <c r="F21" s="7">
        <v>0.02</v>
      </c>
      <c r="G21" s="8">
        <f t="shared" si="2"/>
        <v>2.8656000000000001</v>
      </c>
      <c r="H21" s="26" t="str">
        <f>IF(HasPersonalization="True",C21,"")</f>
        <v>0,07K $ (&lt; 1 %)</v>
      </c>
      <c r="I21" s="27" t="str">
        <f t="shared" si="1"/>
        <v>0K $ (2 %)</v>
      </c>
    </row>
    <row r="22" spans="1:9" x14ac:dyDescent="0.25">
      <c r="A22" s="9"/>
      <c r="B22" s="9"/>
      <c r="C22" s="9"/>
      <c r="D22" s="9"/>
      <c r="E22" s="9"/>
      <c r="F22" s="9"/>
      <c r="G22" s="9"/>
      <c r="H22" s="9"/>
    </row>
    <row r="23" spans="1:9" x14ac:dyDescent="0.25">
      <c r="A23" s="10"/>
      <c r="B23" s="10" t="s">
        <v>8</v>
      </c>
      <c r="C23" s="10" t="s">
        <v>9</v>
      </c>
      <c r="D23" s="10" t="s">
        <v>10</v>
      </c>
      <c r="E23" s="10" t="s">
        <v>11</v>
      </c>
      <c r="F23" s="10" t="s">
        <v>12</v>
      </c>
      <c r="G23" s="10" t="s">
        <v>13</v>
      </c>
      <c r="H23" s="24"/>
    </row>
    <row r="24" spans="1:9" ht="30" x14ac:dyDescent="0.25">
      <c r="A24" s="21" t="s">
        <v>14</v>
      </c>
      <c r="B24" s="3">
        <v>0</v>
      </c>
      <c r="C24" s="3">
        <f>IncomeTotal</f>
        <v>143.28</v>
      </c>
      <c r="D24" s="3">
        <f>IF(AND(IncomeTotal&gt;0,SUM(B25:C25)&gt;C24),SUM(B25:C25)-C24,0)</f>
        <v>0</v>
      </c>
      <c r="E24" s="18"/>
      <c r="F24" s="20" t="str">
        <f>IF(IncomeTotal &gt; 0,A2 &amp; CHAR(10) &amp; TEXT(IncomeTotal,"0,00")&amp;"K $","")</f>
        <v>REVENUS
143,28K $</v>
      </c>
      <c r="G24" s="20" t="str">
        <f>IF(AND(IncomeTotal &gt; 0,D24&lt;&gt;0),"Dépenses excédentaires" &amp; CHAR(10) &amp; TEXT(D24,"0,00")&amp;"K $" &amp; CHAR(10) &amp; "("&amp; IF(D24/IncomeTotal &gt;= 0.01, ROUND((D24/IncomeTotal)*100,0), "&lt; 1") &amp;" %)","")</f>
        <v/>
      </c>
      <c r="H24" s="25"/>
    </row>
    <row r="25" spans="1:9" ht="45" x14ac:dyDescent="0.25">
      <c r="A25" s="21" t="s">
        <v>15</v>
      </c>
      <c r="B25" s="3">
        <f>IF(IncomeTotal&gt;0,B3,0)</f>
        <v>0</v>
      </c>
      <c r="C25" s="3">
        <f>SUM(B4:B21)</f>
        <v>123.04999999999998</v>
      </c>
      <c r="D25" s="3">
        <f>IF(AND(IncomeTotal&gt;0,C24&gt;SUM(B25:C25)),C24-SUM(B25:C25),0)</f>
        <v>20.230000000000018</v>
      </c>
      <c r="E25" s="19" t="str">
        <f>IF(AND(IncomeTotal &gt; 0,B25&lt;&gt;0), B3 &amp; CHAR(10) &amp; TEXT(B25,"0.00 $")  &amp; CHAR(10) &amp; "(" &amp; IF(B25/ IncomeTotal &gt;=0.01, ROUND((B25/ IncomeTotal)  *100,0), "&lt; 1") &amp; " %)", "")</f>
        <v/>
      </c>
      <c r="F25" s="20" t="str">
        <f>IF(AND(IncomeTotal &gt; 0,C25&lt;&gt;0), "Dépenses" &amp; CHAR(10) &amp; TEXT(C25,"0,00")&amp;"K $" &amp; CHAR(10) &amp; "(" &amp; IF(C25/ IncomeTotal &gt;=0.01, ROUND((C25/ IncomeTotal)  *100,0), "&lt; 1") &amp; " %)", "")</f>
        <v>Dépenses
123,05K $
(86 %)</v>
      </c>
      <c r="G25" s="20" t="str">
        <f>IF(AND(IncomeTotal &gt; 0,D25&lt;&gt;0), "Revenu restant" &amp; CHAR(10) &amp; TEXT(D25,"0.00 $") &amp; CHAR(10) &amp; "(" &amp; IF(D25/ IncomeTotal &gt;=0.01, ROUND((D25/ IncomeTotal)  *100,0), "&lt; 1") &amp; " %)", "")</f>
        <v>Revenu restant
0.00$
(14 %)</v>
      </c>
      <c r="H25" s="25"/>
    </row>
    <row r="26" spans="1:9" x14ac:dyDescent="0.25">
      <c r="A26" s="9"/>
      <c r="B26" s="9"/>
      <c r="C26" s="9"/>
      <c r="D26" s="9"/>
      <c r="E26" s="9"/>
      <c r="F26" s="9"/>
      <c r="G26" s="9"/>
      <c r="H26" s="9"/>
    </row>
    <row r="27" spans="1:9" ht="30" x14ac:dyDescent="0.25">
      <c r="A27" s="1" t="s">
        <v>16</v>
      </c>
      <c r="B27" s="2" t="str">
        <f>IF(AND(IncomeTotal &gt; 0,SUM(B4:B21)&lt;&gt;0), DOLLAR(SUM(B4:B21), 2) &amp; " (" &amp; ROUND((SUM(B4:B21)/ IncomeTotal)  *100,0) &amp; "%)", "")</f>
        <v>123,05 € (86%)</v>
      </c>
      <c r="C27" s="14"/>
      <c r="D27" s="14"/>
      <c r="E27" s="14"/>
      <c r="F27" s="9"/>
      <c r="G27" s="9"/>
      <c r="H27" s="9"/>
    </row>
  </sheetData>
  <conditionalFormatting sqref="L2">
    <cfRule type="cellIs" dxfId="0" priority="1" operator="equal">
      <formula>"Entrez le nom de l'item"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HasPersonalization</vt:lpstr>
      <vt:lpstr>IncomeTotal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ARGW10</dc:creator>
  <cp:lastModifiedBy>ARGW10</cp:lastModifiedBy>
  <dcterms:created xsi:type="dcterms:W3CDTF">2024-01-25T23:16:12Z</dcterms:created>
  <dcterms:modified xsi:type="dcterms:W3CDTF">2024-01-26T22:50:03Z</dcterms:modified>
</cp:coreProperties>
</file>